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Зима 12-13г." sheetId="1" r:id="rId1"/>
    <sheet name="2018г.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Alexey</author>
  </authors>
  <commentList>
    <comment ref="A15" authorId="0">
      <text>
        <r>
          <rPr>
            <b/>
            <sz val="8"/>
            <rFont val="Tahoma"/>
            <family val="2"/>
          </rPr>
          <t>Alexey:</t>
        </r>
        <r>
          <rPr>
            <sz val="8"/>
            <rFont val="Tahoma"/>
            <family val="2"/>
          </rPr>
          <t xml:space="preserve">
: СТФ, 
  Гараж,
  Дробилка
</t>
        </r>
      </text>
    </comment>
    <comment ref="A16" authorId="0">
      <text>
        <r>
          <rPr>
            <b/>
            <sz val="8"/>
            <rFont val="Tahoma"/>
            <family val="2"/>
          </rPr>
          <t>Alexey:</t>
        </r>
        <r>
          <rPr>
            <sz val="8"/>
            <rFont val="Tahoma"/>
            <family val="2"/>
          </rPr>
          <t xml:space="preserve">
+ Первомайская,
   Решетникова,
   Строителей</t>
        </r>
      </text>
    </comment>
    <comment ref="A205" authorId="0">
      <text>
        <r>
          <rPr>
            <b/>
            <sz val="8"/>
            <rFont val="Tahoma"/>
            <family val="2"/>
          </rPr>
          <t>Alexey:</t>
        </r>
        <r>
          <rPr>
            <sz val="8"/>
            <rFont val="Tahoma"/>
            <family val="2"/>
          </rPr>
          <t xml:space="preserve">
в ячейке № 440-от ф.10</t>
        </r>
      </text>
    </comment>
  </commentList>
</comments>
</file>

<file path=xl/comments2.xml><?xml version="1.0" encoding="utf-8"?>
<comments xmlns="http://schemas.openxmlformats.org/spreadsheetml/2006/main">
  <authors>
    <author>Alexey</author>
  </authors>
  <commentList>
    <comment ref="A15" authorId="0">
      <text>
        <r>
          <rPr>
            <b/>
            <sz val="8"/>
            <rFont val="Tahoma"/>
            <family val="2"/>
          </rPr>
          <t>Alexey:</t>
        </r>
        <r>
          <rPr>
            <sz val="8"/>
            <rFont val="Tahoma"/>
            <family val="2"/>
          </rPr>
          <t xml:space="preserve">
: СТФ, 
  Гараж,
  Дробилка
</t>
        </r>
      </text>
    </comment>
    <comment ref="A16" authorId="0">
      <text>
        <r>
          <rPr>
            <b/>
            <sz val="8"/>
            <rFont val="Tahoma"/>
            <family val="2"/>
          </rPr>
          <t>Alexey:</t>
        </r>
        <r>
          <rPr>
            <sz val="8"/>
            <rFont val="Tahoma"/>
            <family val="2"/>
          </rPr>
          <t xml:space="preserve">
+ Первомайская,
   Решетникова,
   Строителей</t>
        </r>
      </text>
    </comment>
    <comment ref="A153" authorId="0">
      <text>
        <r>
          <rPr>
            <b/>
            <sz val="8"/>
            <rFont val="Tahoma"/>
            <family val="2"/>
          </rPr>
          <t>Alexey:</t>
        </r>
        <r>
          <rPr>
            <sz val="8"/>
            <rFont val="Tahoma"/>
            <family val="2"/>
          </rPr>
          <t xml:space="preserve">
в ячейке № 440-от ф.10</t>
        </r>
      </text>
    </comment>
    <comment ref="A421" authorId="0">
      <text>
        <r>
          <rPr>
            <b/>
            <sz val="8"/>
            <rFont val="Tahoma"/>
            <family val="2"/>
          </rPr>
          <t>Alexey:</t>
        </r>
        <r>
          <rPr>
            <sz val="8"/>
            <rFont val="Tahoma"/>
            <family val="2"/>
          </rPr>
          <t xml:space="preserve">
+ ТМ-320 кВа</t>
        </r>
      </text>
    </comment>
  </commentList>
</comments>
</file>

<file path=xl/sharedStrings.xml><?xml version="1.0" encoding="utf-8"?>
<sst xmlns="http://schemas.openxmlformats.org/spreadsheetml/2006/main" count="1483" uniqueCount="811">
  <si>
    <t>Утверждаю</t>
  </si>
  <si>
    <t xml:space="preserve">                        Главный инженер Хорольского МУПЭС                            А.А. Куцев</t>
  </si>
  <si>
    <t xml:space="preserve">                                                                              " _____ " ___________________ 2012 г</t>
  </si>
  <si>
    <t xml:space="preserve">                              Замер нагрузок и напряжений в сетях Хорольского МУПЭС</t>
  </si>
  <si>
    <t>на Вариант (0)</t>
  </si>
  <si>
    <t>Наименование и номер</t>
  </si>
  <si>
    <t>трансформатор №1</t>
  </si>
  <si>
    <t>трансформатор №2</t>
  </si>
  <si>
    <t>Напряж.</t>
  </si>
  <si>
    <t xml:space="preserve">                I нагрузки  (А)</t>
  </si>
  <si>
    <t xml:space="preserve">                      I нагрузки  (А)</t>
  </si>
  <si>
    <t>в начале</t>
  </si>
  <si>
    <r>
      <t xml:space="preserve"> </t>
    </r>
    <r>
      <rPr>
        <b/>
        <sz val="12"/>
        <rFont val="Arial Cyr"/>
        <family val="0"/>
      </rPr>
      <t xml:space="preserve">  трансформатор   № 1</t>
    </r>
  </si>
  <si>
    <r>
      <t xml:space="preserve">  </t>
    </r>
    <r>
      <rPr>
        <b/>
        <sz val="12"/>
        <rFont val="Arial Cyr"/>
        <family val="0"/>
      </rPr>
      <t xml:space="preserve">  трансформатор   № 2</t>
    </r>
  </si>
  <si>
    <t xml:space="preserve">  P, кВа</t>
  </si>
  <si>
    <r>
      <t>I</t>
    </r>
    <r>
      <rPr>
        <b/>
        <sz val="8"/>
        <color indexed="8"/>
        <rFont val="Arial Cyr"/>
        <family val="0"/>
      </rPr>
      <t xml:space="preserve"> н.раб.А.</t>
    </r>
  </si>
  <si>
    <t>К загр.%</t>
  </si>
  <si>
    <t xml:space="preserve">  Р,    кВа</t>
  </si>
  <si>
    <r>
      <t xml:space="preserve">I </t>
    </r>
    <r>
      <rPr>
        <b/>
        <sz val="8"/>
        <color indexed="8"/>
        <rFont val="Arial Cyr"/>
        <family val="0"/>
      </rPr>
      <t>н.раб.А.</t>
    </r>
  </si>
  <si>
    <t>К загр.</t>
  </si>
  <si>
    <t>ВЛ-0,4кВ.</t>
  </si>
  <si>
    <t>А</t>
  </si>
  <si>
    <t>В</t>
  </si>
  <si>
    <t>С</t>
  </si>
  <si>
    <t>О</t>
  </si>
  <si>
    <t>МВт. ч.</t>
  </si>
  <si>
    <t>Ф. № 2 " Л у к а ш о в к а"</t>
  </si>
  <si>
    <r>
      <t xml:space="preserve"> </t>
    </r>
    <r>
      <rPr>
        <b/>
        <sz val="12"/>
        <rFont val="Arial Cyr"/>
        <family val="0"/>
      </rPr>
      <t>СТП-12</t>
    </r>
    <r>
      <rPr>
        <b/>
        <sz val="10"/>
        <rFont val="Arial Cyr"/>
        <family val="2"/>
      </rPr>
      <t xml:space="preserve"> </t>
    </r>
  </si>
  <si>
    <t>ф.1. Скважина" ул. Навая</t>
  </si>
  <si>
    <t>ф.2.  ул. Клубная</t>
  </si>
  <si>
    <t>ф.3. "ООО "Приморский рис"</t>
  </si>
  <si>
    <t>ИТОГО:</t>
  </si>
  <si>
    <r>
      <t xml:space="preserve"> ТП-20   тр-р №2             </t>
    </r>
    <r>
      <rPr>
        <sz val="12"/>
        <rFont val="Arial Cyr"/>
        <family val="0"/>
      </rPr>
      <t>от Ф-8</t>
    </r>
  </si>
  <si>
    <t>от Ф-8</t>
  </si>
  <si>
    <t>ф.1, Новая поликлиника</t>
  </si>
  <si>
    <t xml:space="preserve">ф.2, Скважина, Примтепло, </t>
  </si>
  <si>
    <t>ф.3,Котельная № 7</t>
  </si>
  <si>
    <t>ф.4,Детское Отделение</t>
  </si>
  <si>
    <t>ф.5,Род Дом</t>
  </si>
  <si>
    <t>ф.6 , Котельная (резерв)</t>
  </si>
  <si>
    <t>ф.7, Стационарное отделение</t>
  </si>
  <si>
    <t>ф8,Гараж</t>
  </si>
  <si>
    <t>ф.9, Пище блок</t>
  </si>
  <si>
    <r>
      <t xml:space="preserve"> </t>
    </r>
    <r>
      <rPr>
        <b/>
        <sz val="12"/>
        <rFont val="Arial Cyr"/>
        <family val="0"/>
      </rPr>
      <t>КТП-33</t>
    </r>
  </si>
  <si>
    <t>ф.1,Баклаборатория</t>
  </si>
  <si>
    <t>ф.2, Блюхера, 11-19.23-27.12-20</t>
  </si>
  <si>
    <t>ф.3, Калининская,1-75,Блюхера</t>
  </si>
  <si>
    <t xml:space="preserve">ф.4, </t>
  </si>
  <si>
    <t xml:space="preserve">  ТП-42</t>
  </si>
  <si>
    <t>от Ф- 8</t>
  </si>
  <si>
    <t>ф.1 КЛЭП АРГО</t>
  </si>
  <si>
    <t>ф.2. ДРСП</t>
  </si>
  <si>
    <t>ф.3. РММ-1</t>
  </si>
  <si>
    <t>ф.4.Калининская,9,17</t>
  </si>
  <si>
    <t>ф.5. КЛЭП, РММ-2</t>
  </si>
  <si>
    <r>
      <t xml:space="preserve"> </t>
    </r>
    <r>
      <rPr>
        <b/>
        <sz val="12"/>
        <rFont val="Arial Cyr"/>
        <family val="0"/>
      </rPr>
      <t>ТП-43</t>
    </r>
  </si>
  <si>
    <t>от-Ф-7</t>
  </si>
  <si>
    <t>ф. 1,  Котельная № 6</t>
  </si>
  <si>
    <t>ф.2  Луговая 33-63</t>
  </si>
  <si>
    <t>ф.3, Луговая 25, 27</t>
  </si>
  <si>
    <t>ф.4, Калининская 4-8</t>
  </si>
  <si>
    <t>ф.5, Луговая 17-23</t>
  </si>
  <si>
    <r>
      <t xml:space="preserve"> </t>
    </r>
    <r>
      <rPr>
        <b/>
        <sz val="12"/>
        <rFont val="Arial Cyr"/>
        <family val="0"/>
      </rPr>
      <t>КТПН-44</t>
    </r>
  </si>
  <si>
    <t>от Ф-7</t>
  </si>
  <si>
    <t>ф.1, Луговая 2-36, Фадеева 20-30</t>
  </si>
  <si>
    <t>ф.2,Котельная № 6</t>
  </si>
  <si>
    <t xml:space="preserve">ф.3, Гараж </t>
  </si>
  <si>
    <t>ф.4, Луговая 3-7</t>
  </si>
  <si>
    <t xml:space="preserve"> ТП-45</t>
  </si>
  <si>
    <t>ф.1.НТК; ДОССАФ</t>
  </si>
  <si>
    <t>ф.2.Кирзаводская, Блюхера</t>
  </si>
  <si>
    <t>ф.3.Мира, Ленинская</t>
  </si>
  <si>
    <t>ф.4. Уличное освещение</t>
  </si>
  <si>
    <t>ф. 5 . Луговая -16, кв 2</t>
  </si>
  <si>
    <r>
      <t xml:space="preserve"> </t>
    </r>
    <r>
      <rPr>
        <b/>
        <sz val="12"/>
        <rFont val="Arial Cyr"/>
        <family val="0"/>
      </rPr>
      <t>КТПН-46</t>
    </r>
  </si>
  <si>
    <t>ф.1. Лениннская 122-146; 96-125</t>
  </si>
  <si>
    <t>ф.2. Лениннская  95-103</t>
  </si>
  <si>
    <t xml:space="preserve"> КТПН-49</t>
  </si>
  <si>
    <t>ф.1. ул. Калинин 77-117,90 –118.</t>
  </si>
  <si>
    <t>ф.2. ул. КАЛИНИН 66 – 88,. ЛУГОВАЯ 87–109.</t>
  </si>
  <si>
    <t xml:space="preserve">ф.3. Калининская 111 </t>
  </si>
  <si>
    <t xml:space="preserve">Ф.4 Калинин. -106 </t>
  </si>
  <si>
    <t xml:space="preserve"> КТП-58</t>
  </si>
  <si>
    <t>ф.1. ЗАО " Мегафон"</t>
  </si>
  <si>
    <r>
      <t xml:space="preserve"> </t>
    </r>
    <r>
      <rPr>
        <b/>
        <sz val="12"/>
        <rFont val="Arial Cyr"/>
        <family val="0"/>
      </rPr>
      <t>ТП-71</t>
    </r>
  </si>
  <si>
    <t>ф.1 Аптека</t>
  </si>
  <si>
    <t>ф.2, Ленинская, 112</t>
  </si>
  <si>
    <t>ф.3, Магазин, Аптека</t>
  </si>
  <si>
    <t>ф.4, Ленинская, 110</t>
  </si>
  <si>
    <t>ф.5, Луговая 11,13,15</t>
  </si>
  <si>
    <t xml:space="preserve"> ТП-81</t>
  </si>
  <si>
    <t>от Ф-9</t>
  </si>
  <si>
    <t>ф.1. КЛЭП, Дом ветеранов</t>
  </si>
  <si>
    <t>ф.2. КЛЭП, Дом ветеранов</t>
  </si>
  <si>
    <t>ф.3. КЛЭП, Дом ветеранов</t>
  </si>
  <si>
    <t>ф.4. КЛЭП, Дом ветеранов</t>
  </si>
  <si>
    <t>ф.5. Волочаевская , Дом № 11</t>
  </si>
  <si>
    <t>ИТОГО: Т1 и Т2</t>
  </si>
  <si>
    <t>Ф. № 3 "Г а р н и з о н"</t>
  </si>
  <si>
    <r>
      <t xml:space="preserve"> </t>
    </r>
    <r>
      <rPr>
        <b/>
        <sz val="12"/>
        <rFont val="Arial Cyr"/>
        <family val="0"/>
      </rPr>
      <t>ТП-28</t>
    </r>
  </si>
  <si>
    <t>Ф.1.Лазо , Матросова</t>
  </si>
  <si>
    <t>ф.2.Аза</t>
  </si>
  <si>
    <t>ф.3.Лазо48-74</t>
  </si>
  <si>
    <t>ф.4.Магазин</t>
  </si>
  <si>
    <t>ф.5.Д.№ 9</t>
  </si>
  <si>
    <t>ф.6. Комендатура, Д.№ 4</t>
  </si>
  <si>
    <t>ф. 7. Детский сад; Магазин</t>
  </si>
  <si>
    <t>ф. 8  Д.№ 5/26; 5/28 Почта</t>
  </si>
  <si>
    <t xml:space="preserve"> ТП-30</t>
  </si>
  <si>
    <t xml:space="preserve">ф.1. Ситроцех </t>
  </si>
  <si>
    <t>ф.2. ХСШ № 2</t>
  </si>
  <si>
    <t>ф.3. Д.№ 278 а,б</t>
  </si>
  <si>
    <r>
      <t xml:space="preserve"> </t>
    </r>
    <r>
      <rPr>
        <b/>
        <sz val="12"/>
        <rFont val="Arial Cyr"/>
        <family val="2"/>
      </rPr>
      <t>ТП- 31  т-р № 2 от  Ф. № 10</t>
    </r>
  </si>
  <si>
    <t>ф.1. КЛЭП, Котельная № 5</t>
  </si>
  <si>
    <t>ф. 2,  Дом № 6</t>
  </si>
  <si>
    <t>ф.3. " Вавилон"</t>
  </si>
  <si>
    <t>ф.4. , Магазин Промтовары</t>
  </si>
  <si>
    <t>ф.5. , Дом № 12</t>
  </si>
  <si>
    <t>ф.6. , Резерв Котельная № 5</t>
  </si>
  <si>
    <t>ф.8. , Дом № 15</t>
  </si>
  <si>
    <t>ф.7. , Дом № 7</t>
  </si>
  <si>
    <r>
      <t xml:space="preserve"> </t>
    </r>
    <r>
      <rPr>
        <b/>
        <sz val="12"/>
        <rFont val="Arial Cyr"/>
        <family val="2"/>
      </rPr>
      <t>ТП-93</t>
    </r>
  </si>
  <si>
    <t>ф.1. Лазо, 1-40,№16</t>
  </si>
  <si>
    <t>ф.2.  Дом № 16</t>
  </si>
  <si>
    <t>ф.3. Дом № 8</t>
  </si>
  <si>
    <t>ф.4. Дом № 14</t>
  </si>
  <si>
    <t>ф.5. КЛЭП Дом № 17</t>
  </si>
  <si>
    <t>ф.6. клуб "Отечество"</t>
  </si>
  <si>
    <t>ИТОГО:  Т1  и  Т2</t>
  </si>
  <si>
    <t>ИТОГО:  Т1 + Т2</t>
  </si>
  <si>
    <t>Ф. №  4  " С О М "</t>
  </si>
  <si>
    <t xml:space="preserve"> ТП-4  тр-р № 1</t>
  </si>
  <si>
    <t>ф-7</t>
  </si>
  <si>
    <t>ф.1, Ленинская,66</t>
  </si>
  <si>
    <t>ф.2, Котельная №1</t>
  </si>
  <si>
    <t>ф.3, Ленинская,70</t>
  </si>
  <si>
    <t>ф.4, Октябрьская, Чапаева</t>
  </si>
  <si>
    <t>ф.5, Котельная №1</t>
  </si>
  <si>
    <t>ф.6, Чапаева 13</t>
  </si>
  <si>
    <t xml:space="preserve">Ф.7 Октябрьская </t>
  </si>
  <si>
    <r>
      <t xml:space="preserve"> </t>
    </r>
    <r>
      <rPr>
        <b/>
        <sz val="12"/>
        <rFont val="Arial Cyr"/>
        <family val="0"/>
      </rPr>
      <t>ТП-5</t>
    </r>
  </si>
  <si>
    <t>Ф-7</t>
  </si>
  <si>
    <t>ф.1, Адм.здание СХПК Хорольский</t>
  </si>
  <si>
    <t>ф.2, Ленинская 52-54</t>
  </si>
  <si>
    <t>ф.3, Магазины АСИД, Автозапчасти</t>
  </si>
  <si>
    <t>ф.4, Ленинская 5-43</t>
  </si>
  <si>
    <t>ф.5. Уличное освещение</t>
  </si>
  <si>
    <r>
      <t xml:space="preserve"> </t>
    </r>
    <r>
      <rPr>
        <b/>
        <sz val="12"/>
        <rFont val="Arial Cyr"/>
        <family val="2"/>
      </rPr>
      <t>ТП-6  РДК</t>
    </r>
  </si>
  <si>
    <t>ф.1 Парковая, Казночейство</t>
  </si>
  <si>
    <t>ф.2 ул. Советская, Котельная № 2</t>
  </si>
  <si>
    <t>ф.4 РДК</t>
  </si>
  <si>
    <t xml:space="preserve">ф.5 Октябрьская, Лесная </t>
  </si>
  <si>
    <t>ф.6 Детсад №</t>
  </si>
  <si>
    <t>Ф.7  Администрац. Парковая 1</t>
  </si>
  <si>
    <t>Ф.8, "Мир Мебели", Советская</t>
  </si>
  <si>
    <t>0.2</t>
  </si>
  <si>
    <r>
      <t xml:space="preserve"> </t>
    </r>
    <r>
      <rPr>
        <b/>
        <sz val="12"/>
        <rFont val="Arial Cyr"/>
        <family val="2"/>
      </rPr>
      <t>КТП-14</t>
    </r>
    <r>
      <rPr>
        <b/>
        <sz val="10"/>
        <rFont val="Arial Cyr"/>
        <family val="2"/>
      </rPr>
      <t xml:space="preserve"> (ИП Иванов)</t>
    </r>
  </si>
  <si>
    <t>ф-1 Прим. Телефон</t>
  </si>
  <si>
    <r>
      <t xml:space="preserve"> </t>
    </r>
    <r>
      <rPr>
        <b/>
        <sz val="12"/>
        <rFont val="Arial Cyr"/>
        <family val="2"/>
      </rPr>
      <t>ТП-17   КНС</t>
    </r>
  </si>
  <si>
    <t xml:space="preserve">ф.1, Восточная,  Дзержинского </t>
  </si>
  <si>
    <t>ф.2 РОВД</t>
  </si>
  <si>
    <t>ф.3 КНС</t>
  </si>
  <si>
    <r>
      <t xml:space="preserve"> </t>
    </r>
    <r>
      <rPr>
        <b/>
        <sz val="12"/>
        <rFont val="Arial Cyr"/>
        <family val="2"/>
      </rPr>
      <t>ТП-19</t>
    </r>
    <r>
      <rPr>
        <b/>
        <sz val="10"/>
        <rFont val="Arial Cyr"/>
        <family val="2"/>
      </rPr>
      <t xml:space="preserve"> (Хлебозавод)</t>
    </r>
  </si>
  <si>
    <t>ф.1. Хлебозавод</t>
  </si>
  <si>
    <t>ф.2.Уличное освещение</t>
  </si>
  <si>
    <r>
      <t xml:space="preserve"> </t>
    </r>
    <r>
      <rPr>
        <b/>
        <sz val="12"/>
        <rFont val="Arial Cyr"/>
        <family val="2"/>
      </rPr>
      <t>ТП-29</t>
    </r>
  </si>
  <si>
    <t>ф.1.Газ. Участок Переул Сов.</t>
  </si>
  <si>
    <t>ф.2 Советская 64-104; 41-99</t>
  </si>
  <si>
    <t>ф.3. Советская 49-59</t>
  </si>
  <si>
    <t>ф.4 Дом  № 57</t>
  </si>
  <si>
    <t>ф. 5  Осеняя Советская-47</t>
  </si>
  <si>
    <r>
      <t xml:space="preserve"> </t>
    </r>
    <r>
      <rPr>
        <b/>
        <sz val="12"/>
        <rFont val="Arial Cyr"/>
        <family val="2"/>
      </rPr>
      <t xml:space="preserve">КТПН-34  </t>
    </r>
    <r>
      <rPr>
        <b/>
        <sz val="10"/>
        <rFont val="Arial Cyr"/>
        <family val="0"/>
      </rPr>
      <t>ул. Пушкинская</t>
    </r>
  </si>
  <si>
    <t>ф.1 Котовского, 19-31</t>
  </si>
  <si>
    <t xml:space="preserve">ф.2.Пушкина 34-43 </t>
  </si>
  <si>
    <t>ф.3.Котовского 1-11</t>
  </si>
  <si>
    <r>
      <t xml:space="preserve"> ТП - 35 </t>
    </r>
    <r>
      <rPr>
        <b/>
        <sz val="10"/>
        <rFont val="Arial Cyr"/>
        <family val="2"/>
      </rPr>
      <t>(СОМ)</t>
    </r>
  </si>
  <si>
    <t>откл.</t>
  </si>
  <si>
    <t>Завод (СОМ)</t>
  </si>
  <si>
    <r>
      <t xml:space="preserve"> ТП - 37 </t>
    </r>
    <r>
      <rPr>
        <b/>
        <sz val="10"/>
        <rFont val="Arial Cyr"/>
        <family val="2"/>
      </rPr>
      <t>(Пивзавод)</t>
    </r>
  </si>
  <si>
    <t>(Пивзавод)</t>
  </si>
  <si>
    <t>отк.</t>
  </si>
  <si>
    <t xml:space="preserve">Дом </t>
  </si>
  <si>
    <t>Котельная</t>
  </si>
  <si>
    <r>
      <t xml:space="preserve"> </t>
    </r>
    <r>
      <rPr>
        <b/>
        <sz val="12"/>
        <rFont val="Arial Cyr"/>
        <family val="2"/>
      </rPr>
      <t>ТП-39</t>
    </r>
  </si>
  <si>
    <t>ф. 1 Казначейство</t>
  </si>
  <si>
    <t>Ф.3Гараж Школы</t>
  </si>
  <si>
    <t>ф. 5  Гараж Связи</t>
  </si>
  <si>
    <t>ф. 6 Котельная Связи</t>
  </si>
  <si>
    <t>ф. 7Ленинская 64-78</t>
  </si>
  <si>
    <t>ф. 8 Гараж почты</t>
  </si>
  <si>
    <t>ф. 9 Школа исскуств</t>
  </si>
  <si>
    <r>
      <t xml:space="preserve"> </t>
    </r>
    <r>
      <rPr>
        <b/>
        <sz val="12"/>
        <rFont val="Arial Cyr"/>
        <family val="2"/>
      </rPr>
      <t xml:space="preserve">КТПН-82  </t>
    </r>
    <r>
      <rPr>
        <b/>
        <sz val="10"/>
        <rFont val="Arial Cyr"/>
        <family val="0"/>
      </rPr>
      <t>"Алан"</t>
    </r>
  </si>
  <si>
    <t>ф.1 "Алан"</t>
  </si>
  <si>
    <r>
      <t xml:space="preserve"> </t>
    </r>
    <r>
      <rPr>
        <b/>
        <sz val="12"/>
        <rFont val="Arial Cyr"/>
        <family val="2"/>
      </rPr>
      <t>КТПН-86</t>
    </r>
  </si>
  <si>
    <t>ф.1 Котовского 18.43-45</t>
  </si>
  <si>
    <t>ф.2.Котовского 47-57</t>
  </si>
  <si>
    <r>
      <t xml:space="preserve"> </t>
    </r>
    <r>
      <rPr>
        <b/>
        <sz val="12"/>
        <rFont val="Arial Cyr"/>
        <family val="2"/>
      </rPr>
      <t>ТП-92</t>
    </r>
  </si>
  <si>
    <t xml:space="preserve">ф.1. КЛЭП </t>
  </si>
  <si>
    <t>ф.2. Первомайская</t>
  </si>
  <si>
    <t>Ф-4</t>
  </si>
  <si>
    <t>ИТОГО: Т1+Т2</t>
  </si>
  <si>
    <t xml:space="preserve">Ф. № 7  "Х о р о л ь" </t>
  </si>
  <si>
    <t>ф.1, Первомайская, Чкалова</t>
  </si>
  <si>
    <t>ф. 2, Первомайская -17</t>
  </si>
  <si>
    <t xml:space="preserve">ф.3,ГИБДД, </t>
  </si>
  <si>
    <t>ф.4,  База "склад"</t>
  </si>
  <si>
    <t>Ф.5 С/А ,  СЭС</t>
  </si>
  <si>
    <t xml:space="preserve"> ТП-2</t>
  </si>
  <si>
    <t>ф.3, РАЙПО, Гастроном</t>
  </si>
  <si>
    <t>ф.4, Связь,,Котельная-2</t>
  </si>
  <si>
    <t>ф.6, Уличное освещение</t>
  </si>
  <si>
    <t>ТП-3</t>
  </si>
  <si>
    <t>ф.1,Школа (8 летняя)</t>
  </si>
  <si>
    <t>ф.2, м-н Лучик</t>
  </si>
  <si>
    <t>ф.3, Столовая Школы</t>
  </si>
  <si>
    <t xml:space="preserve">ф.4, Суд, </t>
  </si>
  <si>
    <t xml:space="preserve">Ф 5 , Комсомольская № 2, 4, 6. </t>
  </si>
  <si>
    <t>ф.6, Ленинская,92</t>
  </si>
  <si>
    <t>ф.7, Ленинская,94,96; 98</t>
  </si>
  <si>
    <t>ф.8    Чапаева 10. 12. 14</t>
  </si>
  <si>
    <t>Ф. 9</t>
  </si>
  <si>
    <t>от Ф-4</t>
  </si>
  <si>
    <t>ф.4, Вечерняя школа,Чапаева16</t>
  </si>
  <si>
    <t>ф.6, Октябрьская</t>
  </si>
  <si>
    <r>
      <t xml:space="preserve"> </t>
    </r>
    <r>
      <rPr>
        <b/>
        <sz val="12"/>
        <rFont val="Arial Cyr"/>
        <family val="0"/>
      </rPr>
      <t>ТП-5</t>
    </r>
    <r>
      <rPr>
        <b/>
        <sz val="10"/>
        <rFont val="Arial Cyr"/>
        <family val="2"/>
      </rPr>
      <t xml:space="preserve"> (СХПК Хорольский)</t>
    </r>
  </si>
  <si>
    <t>ф.1, Ленинская, 60</t>
  </si>
  <si>
    <t>ф.2, Ленинская,54,52</t>
  </si>
  <si>
    <t>ф.3, Магазин,АСИД Лен-ая 56,58</t>
  </si>
  <si>
    <t>ф.4, Ленинская,5-43</t>
  </si>
  <si>
    <t>ф.5, Уличное освещение</t>
  </si>
  <si>
    <t>Ф.6  КЛ Связь</t>
  </si>
  <si>
    <r>
      <t xml:space="preserve"> </t>
    </r>
    <r>
      <rPr>
        <b/>
        <sz val="12"/>
        <rFont val="Arial Cyr"/>
        <family val="2"/>
      </rPr>
      <t>КТПН-7</t>
    </r>
    <r>
      <rPr>
        <b/>
        <sz val="10"/>
        <rFont val="Arial Cyr"/>
        <family val="2"/>
      </rPr>
      <t xml:space="preserve"> (аб. ПВС)</t>
    </r>
  </si>
  <si>
    <t>от  ф -8</t>
  </si>
  <si>
    <t>ф.1, Котельная</t>
  </si>
  <si>
    <t>ф.2, Котельная</t>
  </si>
  <si>
    <t>ф.3, РММ</t>
  </si>
  <si>
    <t xml:space="preserve"> ТП-9</t>
  </si>
  <si>
    <t>ф.1, Красноармейская, 3-30</t>
  </si>
  <si>
    <t>ф.2, Заречная, Танцуренко</t>
  </si>
  <si>
    <t>ф.3, Красноармейская,31-83</t>
  </si>
  <si>
    <t xml:space="preserve"> СТП-11</t>
  </si>
  <si>
    <t>ф.1, Автовокзал; Общежитие</t>
  </si>
  <si>
    <t xml:space="preserve">ф.2,  Дет. Сад </t>
  </si>
  <si>
    <t xml:space="preserve">ф.3, Чапаева, Комсомольская </t>
  </si>
  <si>
    <t>ф. 3 Чапаева 1-11 Комсм.2,4,6 Лен98</t>
  </si>
  <si>
    <t>Ф. 4 Чапаева 4,6,8</t>
  </si>
  <si>
    <t xml:space="preserve"> СТП-16</t>
  </si>
  <si>
    <t>ф. 1, ХМУПЭС</t>
  </si>
  <si>
    <t>ф.2, Кирова 2-6</t>
  </si>
  <si>
    <t>ф.3, Кирова, Октябрьская</t>
  </si>
  <si>
    <t>ф.4, Кирова, Советская</t>
  </si>
  <si>
    <t>Ф 5 ул. Пушкинская, "Бриз"</t>
  </si>
  <si>
    <r>
      <t xml:space="preserve"> </t>
    </r>
    <r>
      <rPr>
        <b/>
        <sz val="12"/>
        <rFont val="Arial Cyr"/>
        <family val="2"/>
      </rPr>
      <t>ТП-17</t>
    </r>
  </si>
  <si>
    <t>ф.1, Восточная</t>
  </si>
  <si>
    <t>ф.2, Дзержинского</t>
  </si>
  <si>
    <t>ф.3, КНС</t>
  </si>
  <si>
    <t xml:space="preserve"> КТПН-18</t>
  </si>
  <si>
    <t>ф.1, РММ</t>
  </si>
  <si>
    <t xml:space="preserve">ф.2, </t>
  </si>
  <si>
    <t>ф.3, Гараж школы № 1</t>
  </si>
  <si>
    <t>ф.4, Чапаева, Октябрьская-7</t>
  </si>
  <si>
    <r>
      <t xml:space="preserve"> </t>
    </r>
    <r>
      <rPr>
        <b/>
        <sz val="12"/>
        <rFont val="Arial Cyr"/>
        <family val="2"/>
      </rPr>
      <t xml:space="preserve">ТП-19 </t>
    </r>
    <r>
      <rPr>
        <b/>
        <sz val="10"/>
        <rFont val="Arial Cyr"/>
        <family val="2"/>
      </rPr>
      <t>(аб.Хлебозавод)</t>
    </r>
  </si>
  <si>
    <t>ф.2.Хлебозавод</t>
  </si>
  <si>
    <t xml:space="preserve"> КТПН-40</t>
  </si>
  <si>
    <t>ф.1, Южная</t>
  </si>
  <si>
    <t>ф.2 АЗА</t>
  </si>
  <si>
    <t>ф.3.Крупская</t>
  </si>
  <si>
    <t>ф.4, Шиномонт.Леннс,12-44 Лесная</t>
  </si>
  <si>
    <t xml:space="preserve"> ТП-41</t>
  </si>
  <si>
    <t xml:space="preserve">ф.1, ХСШ № 1; УПК; Прокуратура </t>
  </si>
  <si>
    <t>ф.2, ВЛ   Ленинская, 85</t>
  </si>
  <si>
    <t>ф.3,  Пугача, 23-58, Ленинская 89-93,</t>
  </si>
  <si>
    <t xml:space="preserve">ф.4,  Котельная, № 3  </t>
  </si>
  <si>
    <t>ф.5, Пугача 1-21, Некрасова,</t>
  </si>
  <si>
    <t>ф.6, КЛЭП   Ленинская, 85</t>
  </si>
  <si>
    <t xml:space="preserve">ф.7, резерв Котельная, № 3  </t>
  </si>
  <si>
    <t>Ф.8 Пугача 2а</t>
  </si>
  <si>
    <t xml:space="preserve">Ф.9, ул. Освещение </t>
  </si>
  <si>
    <r>
      <t xml:space="preserve"> </t>
    </r>
    <r>
      <rPr>
        <b/>
        <sz val="12"/>
        <rFont val="Arial Cyr"/>
        <family val="2"/>
      </rPr>
      <t>ТП-43</t>
    </r>
  </si>
  <si>
    <t>ф.6  ул. Освещение</t>
  </si>
  <si>
    <t>ф.7Кооп гараж "Союз"</t>
  </si>
  <si>
    <t>ф.8 павильон "Саша"</t>
  </si>
  <si>
    <r>
      <t xml:space="preserve"> </t>
    </r>
    <r>
      <rPr>
        <b/>
        <sz val="12"/>
        <rFont val="Arial Cyr"/>
        <family val="2"/>
      </rPr>
      <t>КТПН-44</t>
    </r>
  </si>
  <si>
    <t xml:space="preserve"> КТПН-47</t>
  </si>
  <si>
    <t>ф.1, "Елена"</t>
  </si>
  <si>
    <t xml:space="preserve">ф.2, Типография </t>
  </si>
  <si>
    <t>ф.3, Рынок, "Уютный Дом"</t>
  </si>
  <si>
    <t>Ф-4   Ленинская -100</t>
  </si>
  <si>
    <t xml:space="preserve">Ф-5 </t>
  </si>
  <si>
    <r>
      <t xml:space="preserve"> </t>
    </r>
    <r>
      <rPr>
        <b/>
        <sz val="12"/>
        <rFont val="Arial Cyr"/>
        <family val="2"/>
      </rPr>
      <t>КТПН-68</t>
    </r>
    <r>
      <rPr>
        <b/>
        <sz val="10"/>
        <rFont val="Arial Cyr"/>
        <family val="2"/>
      </rPr>
      <t xml:space="preserve"> ( АТП)</t>
    </r>
  </si>
  <si>
    <t>отФ-8</t>
  </si>
  <si>
    <t>ф.  (АТП)</t>
  </si>
  <si>
    <r>
      <t xml:space="preserve"> </t>
    </r>
    <r>
      <rPr>
        <b/>
        <sz val="12"/>
        <rFont val="Arial Cyr"/>
        <family val="2"/>
      </rPr>
      <t>ТП-71</t>
    </r>
  </si>
  <si>
    <t>ф.3</t>
  </si>
  <si>
    <t>ф.4, Ленинская,110; Луговая -1</t>
  </si>
  <si>
    <t>ф.5, Луговая 9,11,13,15</t>
  </si>
  <si>
    <t>Ф.6. Дом № 114 ; м-н "Мечта"</t>
  </si>
  <si>
    <t xml:space="preserve"> КТПН-83</t>
  </si>
  <si>
    <t>ф.1, Банивура</t>
  </si>
  <si>
    <t>ф.2, Котельная,9</t>
  </si>
  <si>
    <t>ф.3, Высокая</t>
  </si>
  <si>
    <t>ф.4, Заречная</t>
  </si>
  <si>
    <t xml:space="preserve"> КТПН-88  № 1</t>
  </si>
  <si>
    <t>ф.1, Котельная № 8 (резерв)</t>
  </si>
  <si>
    <t xml:space="preserve">ф.2, Водоканал, Гараж </t>
  </si>
  <si>
    <t xml:space="preserve">Ф. № 8  "Б о л ь н и ц а" </t>
  </si>
  <si>
    <t>ф.3, Магазин, Ленинская 56,58</t>
  </si>
  <si>
    <t>ф. 4 Контора, проходная</t>
  </si>
  <si>
    <t>Ф. 5  Чапаева</t>
  </si>
  <si>
    <r>
      <t xml:space="preserve"> </t>
    </r>
    <r>
      <rPr>
        <b/>
        <sz val="12"/>
        <rFont val="Arial Cyr"/>
        <family val="2"/>
      </rPr>
      <t>КТП-8</t>
    </r>
    <r>
      <rPr>
        <b/>
        <sz val="10"/>
        <rFont val="Arial Cyr"/>
        <family val="2"/>
      </rPr>
      <t xml:space="preserve"> ( Прим телефон)</t>
    </r>
  </si>
  <si>
    <t xml:space="preserve">ф.2, Заречная, </t>
  </si>
  <si>
    <t>Ф-4   ул. Танцуренко</t>
  </si>
  <si>
    <t>откл</t>
  </si>
  <si>
    <r>
      <t xml:space="preserve"> </t>
    </r>
    <r>
      <rPr>
        <b/>
        <sz val="12"/>
        <rFont val="Arial Cyr"/>
        <family val="2"/>
      </rPr>
      <t>ТП-10</t>
    </r>
  </si>
  <si>
    <t>ф.1, ПМК-42</t>
  </si>
  <si>
    <t>ф.2, Садовая, Горького</t>
  </si>
  <si>
    <t>ф.3, Садовая,, Фадеева</t>
  </si>
  <si>
    <t>Ф. 4 Горького . Колхозная</t>
  </si>
  <si>
    <t>ТП-13</t>
  </si>
  <si>
    <t>ф.1, Зерноток</t>
  </si>
  <si>
    <t>ф.2,  Котельная № 6</t>
  </si>
  <si>
    <t>ф.3, Кипарисива, Комсомольская</t>
  </si>
  <si>
    <t>ф.4, Д/сад,</t>
  </si>
  <si>
    <t>ф.5, Решетникова, Луговая,Комс-ая</t>
  </si>
  <si>
    <t>Ф. 6 ул. Кипарисовая-3-17: 4-18</t>
  </si>
  <si>
    <t>ф.7, Луговая</t>
  </si>
  <si>
    <t>Ф. 8. Комсомольская  (28-48); (35-65)</t>
  </si>
  <si>
    <t xml:space="preserve"> ТП-15</t>
  </si>
  <si>
    <t>ф.1, Кипарисова</t>
  </si>
  <si>
    <t>ф.2, МТФ Хорольского СХПК</t>
  </si>
  <si>
    <t>ф.2, Сипараторная , котельная</t>
  </si>
  <si>
    <t>ф.4, Чапаева 21-55, Октябрьская-7</t>
  </si>
  <si>
    <t>Ф. 5 Чапаева -34-50. 37, 39-79</t>
  </si>
  <si>
    <r>
      <t xml:space="preserve"> ТП-20  </t>
    </r>
    <r>
      <rPr>
        <b/>
        <sz val="10"/>
        <rFont val="Arial Cyr"/>
        <family val="0"/>
      </rPr>
      <t>тр-р № 1</t>
    </r>
  </si>
  <si>
    <r>
      <t xml:space="preserve"> ТП-41 </t>
    </r>
    <r>
      <rPr>
        <b/>
        <sz val="10"/>
        <rFont val="Arial Cyr"/>
        <family val="0"/>
      </rPr>
      <t>т-тр № 2</t>
    </r>
  </si>
  <si>
    <t>ф.2, ВЛ   Ленинская,  87</t>
  </si>
  <si>
    <t>ф.5, Пугача 1-21, Некрасова, Лазо</t>
  </si>
  <si>
    <t>ф.6, КЛЭП      Ленинская, 85</t>
  </si>
  <si>
    <t>Ф.8 ул. Освещение ; резв Пугача 2а</t>
  </si>
  <si>
    <t>Ф-9;  ул. Освещение ;</t>
  </si>
  <si>
    <t>ф.3. РММ-1, "Военторг"</t>
  </si>
  <si>
    <t>ф-6 Котельная</t>
  </si>
  <si>
    <t>ф.1.</t>
  </si>
  <si>
    <t xml:space="preserve">ф.2.  Фадеева, 4-20  </t>
  </si>
  <si>
    <t>ф.3.Склад,  Фадеева № 1</t>
  </si>
  <si>
    <t>ф.4. Фадеева № 2</t>
  </si>
  <si>
    <t xml:space="preserve"> ТП-70</t>
  </si>
  <si>
    <t>ф.1. Комсомольская,17-27, Мелиораторов</t>
  </si>
  <si>
    <t>ф.2.КЛЭП, Дет/сад</t>
  </si>
  <si>
    <t>ф.4. Комсомольская,20-22</t>
  </si>
  <si>
    <t>ф.5.Комсомольская,17-27</t>
  </si>
  <si>
    <t>ф.6.Комсомольская,14</t>
  </si>
  <si>
    <t>ф.7. Комсомольская,16,18</t>
  </si>
  <si>
    <t>ф.2, Чапаева-81; Банивура</t>
  </si>
  <si>
    <t>Ф. 3 Котельная  № 9</t>
  </si>
  <si>
    <t>ф.4, Высокая</t>
  </si>
  <si>
    <t>ф.5, Заречная</t>
  </si>
  <si>
    <t xml:space="preserve"> КТП-85</t>
  </si>
  <si>
    <t>ф.1. Зеленая, Заводская</t>
  </si>
  <si>
    <t>ф.2. Колхозная</t>
  </si>
  <si>
    <r>
      <t xml:space="preserve"> КТПН-88    </t>
    </r>
    <r>
      <rPr>
        <b/>
        <sz val="10"/>
        <rFont val="Arial Cyr"/>
        <family val="0"/>
      </rPr>
      <t>№ 2</t>
    </r>
  </si>
  <si>
    <t>ф.1, Котельная № 8</t>
  </si>
  <si>
    <t>ф.2, Октб 2-5; Заречная 1-21 ЯРОВО;2-8</t>
  </si>
  <si>
    <t>ф.3.Красноармейская.10</t>
  </si>
  <si>
    <t xml:space="preserve">Ф. № 9  "Х о р о л ь" </t>
  </si>
  <si>
    <t>КТПН-32</t>
  </si>
  <si>
    <t>ф.1. Вокзальная, склад В/Ч</t>
  </si>
  <si>
    <t>ф.2. Овражная, Яблочная</t>
  </si>
  <si>
    <t>ТП-52</t>
  </si>
  <si>
    <t>ф.1. Ленинская, 168-174; 168-174</t>
  </si>
  <si>
    <t>ф.2. Сибирцева, Весенняя</t>
  </si>
  <si>
    <t>ф.3. Ленинская 148-164, Матросова</t>
  </si>
  <si>
    <t>Ф.4 Ленинская 176</t>
  </si>
  <si>
    <t>Ф. 5. Матросова 8-35</t>
  </si>
  <si>
    <t>Ф. 6.   Сибирцева   1-8</t>
  </si>
  <si>
    <t xml:space="preserve"> КТПН-53</t>
  </si>
  <si>
    <t>ф.1. АЗС, Щорса, Ленинская</t>
  </si>
  <si>
    <t>ф.2.  "Реабилиционный цетнр"</t>
  </si>
  <si>
    <t>Ф. 3 АТО "555"</t>
  </si>
  <si>
    <r>
      <t xml:space="preserve"> </t>
    </r>
    <r>
      <rPr>
        <b/>
        <sz val="12"/>
        <rFont val="Arial Cyr"/>
        <family val="2"/>
      </rPr>
      <t xml:space="preserve">ТП-55 </t>
    </r>
    <r>
      <rPr>
        <b/>
        <sz val="10"/>
        <rFont val="Arial Cyr"/>
        <family val="2"/>
      </rPr>
      <t xml:space="preserve"> "Приморский рис"</t>
    </r>
  </si>
  <si>
    <t>ХПП</t>
  </si>
  <si>
    <t>Ф. - Корейцев</t>
  </si>
  <si>
    <r>
      <t xml:space="preserve"> </t>
    </r>
    <r>
      <rPr>
        <b/>
        <sz val="12"/>
        <rFont val="Arial Cyr"/>
        <family val="2"/>
      </rPr>
      <t xml:space="preserve">КТП-56 </t>
    </r>
    <r>
      <rPr>
        <b/>
        <sz val="10"/>
        <rFont val="Arial Cyr"/>
        <family val="2"/>
      </rPr>
      <t>Приходько (РЗК)</t>
    </r>
  </si>
  <si>
    <r>
      <t xml:space="preserve"> </t>
    </r>
    <r>
      <rPr>
        <b/>
        <sz val="12"/>
        <rFont val="Arial Cyr"/>
        <family val="2"/>
      </rPr>
      <t>КТП-57</t>
    </r>
    <r>
      <rPr>
        <b/>
        <sz val="10"/>
        <rFont val="Arial Cyr"/>
        <family val="2"/>
      </rPr>
      <t xml:space="preserve"> (Ж/Д станция)</t>
    </r>
  </si>
  <si>
    <t xml:space="preserve"> КТП-60</t>
  </si>
  <si>
    <t>ф.1. Станция обезжелезования</t>
  </si>
  <si>
    <r>
      <t xml:space="preserve"> </t>
    </r>
    <r>
      <rPr>
        <b/>
        <sz val="12"/>
        <rFont val="Arial Cyr"/>
        <family val="0"/>
      </rPr>
      <t>ТП-65</t>
    </r>
    <r>
      <rPr>
        <b/>
        <sz val="10"/>
        <rFont val="Arial Cyr"/>
        <family val="2"/>
      </rPr>
      <t xml:space="preserve"> </t>
    </r>
    <r>
      <rPr>
        <b/>
        <sz val="9"/>
        <rFont val="Arial Cyr"/>
        <family val="0"/>
      </rPr>
      <t>Хорольсервис  Т-р № 2 ф. № 9</t>
    </r>
  </si>
  <si>
    <t>Рез-в</t>
  </si>
  <si>
    <t>отФ-13</t>
  </si>
  <si>
    <r>
      <t xml:space="preserve"> </t>
    </r>
    <r>
      <rPr>
        <b/>
        <sz val="10"/>
        <rFont val="Arial Cyr"/>
        <family val="0"/>
      </rPr>
      <t>ТП-72</t>
    </r>
    <r>
      <rPr>
        <b/>
        <sz val="10"/>
        <rFont val="Arial Cyr"/>
        <family val="2"/>
      </rPr>
      <t xml:space="preserve"> </t>
    </r>
    <r>
      <rPr>
        <b/>
        <sz val="9"/>
        <rFont val="Arial Cyr"/>
        <family val="0"/>
      </rPr>
      <t>(Наш Дом-ИП Шеповалов)</t>
    </r>
  </si>
  <si>
    <t>ф.2. Наш Дом- ИП Шеповалов</t>
  </si>
  <si>
    <t>ф.1. Котельная № 10</t>
  </si>
  <si>
    <t>ф.3. ИП Курило</t>
  </si>
  <si>
    <r>
      <t xml:space="preserve"> ТП-72 А </t>
    </r>
    <r>
      <rPr>
        <b/>
        <sz val="9"/>
        <rFont val="Arial Cyr"/>
        <family val="0"/>
      </rPr>
      <t>(Установленная)</t>
    </r>
  </si>
  <si>
    <t>ф.1 Наш Дом</t>
  </si>
  <si>
    <t>ф.2. Котельная № 10</t>
  </si>
  <si>
    <t xml:space="preserve"> КТП-75</t>
  </si>
  <si>
    <t>ф.1. Новая</t>
  </si>
  <si>
    <t>ф.2. Рабочая, 1-25</t>
  </si>
  <si>
    <t>ф.3. Рабочая, 27-69</t>
  </si>
  <si>
    <t xml:space="preserve"> ТП-77</t>
  </si>
  <si>
    <t>ф.1. Бригад. Дом</t>
  </si>
  <si>
    <t>ф.2. КЛЭП Зерноток № 1</t>
  </si>
  <si>
    <t>ф.3.КЛЭП Зерноток № 2</t>
  </si>
  <si>
    <t>ф.4. Зернохранилище</t>
  </si>
  <si>
    <t>ф.5. Вишневая, 28-34</t>
  </si>
  <si>
    <t>ф.6. Вишневая, 8-30</t>
  </si>
  <si>
    <t>ф.7. Весовая</t>
  </si>
  <si>
    <t xml:space="preserve"> ТП-78</t>
  </si>
  <si>
    <t>ф.1.Цветочная , Фрунзе</t>
  </si>
  <si>
    <t>ф.2.Волочаевская, Цветочная</t>
  </si>
  <si>
    <t>ф.3. Вишневая, Молодежная</t>
  </si>
  <si>
    <t xml:space="preserve"> ТП-79</t>
  </si>
  <si>
    <t>ф.1. Цветочная, Фрунзе</t>
  </si>
  <si>
    <t>ф.2. Волочаевская, Березовая</t>
  </si>
  <si>
    <t>ф.3. КЛЭП СШ № 3 (столовая)</t>
  </si>
  <si>
    <t>ф.4. Степная-1</t>
  </si>
  <si>
    <t>ф.5. Школа  № 3</t>
  </si>
  <si>
    <t>Ф. 6 . Магазин</t>
  </si>
  <si>
    <t xml:space="preserve"> ТП-80</t>
  </si>
  <si>
    <t>ф.1.Солнечная, Вишневая</t>
  </si>
  <si>
    <t>ф.2. Степная</t>
  </si>
  <si>
    <t>ф.3. Полтавская, Молодежная</t>
  </si>
  <si>
    <t>ф.4. КЛЭП Пождепо</t>
  </si>
  <si>
    <t>ф.5. КЛЭП, Насосная</t>
  </si>
  <si>
    <t>ф.6. Солнечная, Степная</t>
  </si>
  <si>
    <t>ф.1. КЛЭП, Дом ветеранов кот. №1</t>
  </si>
  <si>
    <t>ф.2. КЛЭП, Степная № 11</t>
  </si>
  <si>
    <t>ф.3. КЛЭП, Дом ветеранов кот. № 2</t>
  </si>
  <si>
    <t>ф.4. КЛЭП, Дом ветеранов кот. № 3</t>
  </si>
  <si>
    <t xml:space="preserve">ф.5. Зезерв  Дом ветеранов </t>
  </si>
  <si>
    <t xml:space="preserve"> КТПН-90</t>
  </si>
  <si>
    <t xml:space="preserve">ф.1, Арсеньева, </t>
  </si>
  <si>
    <t>ф.2 Арсеньева, Некрасова</t>
  </si>
  <si>
    <t>ф.3   Некрасова 33-51</t>
  </si>
  <si>
    <t xml:space="preserve">Ф. № 10  " Г а р н и з о н " </t>
  </si>
  <si>
    <t xml:space="preserve"> ТП-21</t>
  </si>
  <si>
    <t>ф.1. ИП Бердинский</t>
  </si>
  <si>
    <t>ф.2. Столовая (Пекарня)</t>
  </si>
  <si>
    <t>ф.3. Сиротина</t>
  </si>
  <si>
    <t xml:space="preserve"> ТП-22</t>
  </si>
  <si>
    <t>ф.1. В\ч 45703</t>
  </si>
  <si>
    <t>ф.2. Столовая</t>
  </si>
  <si>
    <t>ф.3. Котельная, баня</t>
  </si>
  <si>
    <t xml:space="preserve"> ТП-23</t>
  </si>
  <si>
    <t>ф.1. Насосная,</t>
  </si>
  <si>
    <t>ф.2. Первомайская, Чкалова, Лазо</t>
  </si>
  <si>
    <t xml:space="preserve"> ТП-25</t>
  </si>
  <si>
    <t>ф.1. Дом № 137-144</t>
  </si>
  <si>
    <t>ф.2. Дом № 129-155</t>
  </si>
  <si>
    <t xml:space="preserve"> ТП-27</t>
  </si>
  <si>
    <t xml:space="preserve">ф.1. </t>
  </si>
  <si>
    <t>ф.2.КЛЭП Дом № 3; № 4</t>
  </si>
  <si>
    <t>ф.3. Ул. Освещ. Магазин доме №2</t>
  </si>
  <si>
    <t xml:space="preserve"> ТП-26 (демонтирован тр-р)</t>
  </si>
  <si>
    <t xml:space="preserve"> ТП-31 т-р № от Ф. 10</t>
  </si>
  <si>
    <r>
      <t xml:space="preserve">ТП-92  </t>
    </r>
    <r>
      <rPr>
        <sz val="12"/>
        <rFont val="Arial Cyr"/>
        <family val="0"/>
      </rPr>
      <t>(Фидер резерв)</t>
    </r>
  </si>
  <si>
    <r>
      <t xml:space="preserve"> ТП-93   </t>
    </r>
    <r>
      <rPr>
        <sz val="12"/>
        <rFont val="Arial Cyr"/>
        <family val="0"/>
      </rPr>
      <t>(Фидер резерв)</t>
    </r>
  </si>
  <si>
    <t>ф.1. Лазо, 16,34,36</t>
  </si>
  <si>
    <t>от ф-3</t>
  </si>
  <si>
    <t xml:space="preserve"> ТП-510</t>
  </si>
  <si>
    <t>ф.1. Котельная № 13; КООП гараж.</t>
  </si>
  <si>
    <t xml:space="preserve">ф.2. Космонавтов, 11 </t>
  </si>
  <si>
    <t>ф.3. Гостиница ;Склад в/ч 45703</t>
  </si>
  <si>
    <t xml:space="preserve">ф.4, Космонавтов, 10 </t>
  </si>
  <si>
    <t xml:space="preserve">Ф. № 13  " В о д о з а б о р " </t>
  </si>
  <si>
    <r>
      <t xml:space="preserve"> </t>
    </r>
    <r>
      <rPr>
        <b/>
        <sz val="12"/>
        <rFont val="Arial Cyr"/>
        <family val="0"/>
      </rPr>
      <t xml:space="preserve">ТП-54  </t>
    </r>
    <r>
      <rPr>
        <b/>
        <sz val="10"/>
        <rFont val="Arial Cyr"/>
        <family val="2"/>
      </rPr>
      <t>(АС-39) " Альянс"</t>
    </r>
  </si>
  <si>
    <r>
      <t xml:space="preserve"> </t>
    </r>
    <r>
      <rPr>
        <b/>
        <sz val="12"/>
        <rFont val="Arial Cyr"/>
        <family val="0"/>
      </rPr>
      <t xml:space="preserve">ТП-55 </t>
    </r>
    <r>
      <rPr>
        <b/>
        <sz val="10"/>
        <rFont val="Arial Cyr"/>
        <family val="2"/>
      </rPr>
      <t xml:space="preserve"> "Приморский рис"</t>
    </r>
  </si>
  <si>
    <t xml:space="preserve"> ТП- 61</t>
  </si>
  <si>
    <t>ф.1.  Станция обезжелезования</t>
  </si>
  <si>
    <r>
      <t xml:space="preserve"> </t>
    </r>
    <r>
      <rPr>
        <b/>
        <sz val="12"/>
        <rFont val="Arial Cyr"/>
        <family val="2"/>
      </rPr>
      <t>ТП- 62</t>
    </r>
  </si>
  <si>
    <t>ф.1. Скважина № 1</t>
  </si>
  <si>
    <t>ф.2. Скважина № 2, 7</t>
  </si>
  <si>
    <t xml:space="preserve"> ТП- 63</t>
  </si>
  <si>
    <t>ф.1. Скважина № 3</t>
  </si>
  <si>
    <t>ф.2. Скважина № 4</t>
  </si>
  <si>
    <t>ТП-64</t>
  </si>
  <si>
    <t>ф.1 Пилорама</t>
  </si>
  <si>
    <t>ф.2. Столярный цех</t>
  </si>
  <si>
    <t>ф.3. Райтопсбыт</t>
  </si>
  <si>
    <r>
      <t xml:space="preserve"> </t>
    </r>
    <r>
      <rPr>
        <b/>
        <sz val="12"/>
        <rFont val="Arial Cyr"/>
        <family val="2"/>
      </rPr>
      <t>ТП-65</t>
    </r>
    <r>
      <rPr>
        <b/>
        <sz val="10"/>
        <rFont val="Arial Cyr"/>
        <family val="2"/>
      </rPr>
      <t xml:space="preserve"> Хорольсервис     Т-р № 1</t>
    </r>
  </si>
  <si>
    <t>от ф-9</t>
  </si>
  <si>
    <t>т-р№2</t>
  </si>
  <si>
    <t xml:space="preserve"> ТП-72 (Наш Дом) (Ф. резрв)</t>
  </si>
  <si>
    <t>ф.1. Наш Дом</t>
  </si>
  <si>
    <t xml:space="preserve"> ТП- 73</t>
  </si>
  <si>
    <t>ф.1. КЛЭП  РММ СХПК Луговое</t>
  </si>
  <si>
    <t>ф.2. КЛЭП  РММ СХПК Луговое</t>
  </si>
  <si>
    <t>ф.3. Гараж СХПК Луговое</t>
  </si>
  <si>
    <t xml:space="preserve"> КТПН- 76 (Мясокомбинат)</t>
  </si>
  <si>
    <t>Отключен</t>
  </si>
  <si>
    <t>ф.1. КЛЭП  Склад</t>
  </si>
  <si>
    <t>ф.2. КЛЭП Зерноток</t>
  </si>
  <si>
    <t>ф.3.КЛЭП Зерноток</t>
  </si>
  <si>
    <r>
      <t xml:space="preserve"> </t>
    </r>
    <r>
      <rPr>
        <b/>
        <sz val="12"/>
        <rFont val="Arial Cyr"/>
        <family val="2"/>
      </rPr>
      <t>КТП- 84</t>
    </r>
  </si>
  <si>
    <t>ф.1. Скважина № 5</t>
  </si>
  <si>
    <t>Ф.2. Скважина № 6</t>
  </si>
  <si>
    <r>
      <t xml:space="preserve"> </t>
    </r>
    <r>
      <rPr>
        <b/>
        <sz val="12"/>
        <rFont val="Arial Cyr"/>
        <family val="0"/>
      </rPr>
      <t>ТП- 87</t>
    </r>
    <r>
      <rPr>
        <b/>
        <sz val="10"/>
        <rFont val="Arial Cyr"/>
        <family val="2"/>
      </rPr>
      <t xml:space="preserve"> МТФ СХПК Луговое</t>
    </r>
  </si>
  <si>
    <t>ИТОГО: Т1 + Т2</t>
  </si>
  <si>
    <t>ВСЕГО по СЕТИ</t>
  </si>
  <si>
    <t>фидер -3</t>
  </si>
  <si>
    <t>фидер -4</t>
  </si>
  <si>
    <t>фидер -7</t>
  </si>
  <si>
    <t>фидер -8</t>
  </si>
  <si>
    <t>фидер -9</t>
  </si>
  <si>
    <t>фидер -10</t>
  </si>
  <si>
    <t>фидер -13</t>
  </si>
  <si>
    <t>по тр-ру</t>
  </si>
  <si>
    <t>по фидер -2</t>
  </si>
  <si>
    <t>ф.1 Аптека  Ленинская, 112 А</t>
  </si>
  <si>
    <t>ф.2, дом Ленинская, 112</t>
  </si>
  <si>
    <t xml:space="preserve">           ТП, КТПН , КТП , СТП.</t>
  </si>
  <si>
    <t>2013г.</t>
  </si>
  <si>
    <t>по ф.-2</t>
  </si>
  <si>
    <r>
      <t>сумма (</t>
    </r>
    <r>
      <rPr>
        <b/>
        <sz val="10"/>
        <rFont val="Arial"/>
        <family val="2"/>
      </rPr>
      <t>А</t>
    </r>
    <r>
      <rPr>
        <sz val="10"/>
        <rFont val="Arial"/>
        <family val="0"/>
      </rPr>
      <t>)</t>
    </r>
  </si>
  <si>
    <t>Ф- -3</t>
  </si>
  <si>
    <t>Ф.1  "Танюша" В-Лазер."Рыж. Лис"</t>
  </si>
  <si>
    <t>ф.2, ТБК "Гармония"</t>
  </si>
  <si>
    <t>ф-5 РОВД</t>
  </si>
  <si>
    <t>Ф.9.  магаз.  Усадьба</t>
  </si>
  <si>
    <t>ф.7, ларёк  Союз печать</t>
  </si>
  <si>
    <t>ф8, Уличное освещение</t>
  </si>
  <si>
    <t>Ф.6 Уличное освещение</t>
  </si>
  <si>
    <t>ф.3, Луговая- 3, 5, 7.</t>
  </si>
  <si>
    <t>ф.5, Луговая- 10-36, Фадеева-21-32.</t>
  </si>
  <si>
    <t xml:space="preserve">ф.2,  КООП Гараж </t>
  </si>
  <si>
    <t>ф.4,Котельная № 6 (резерв)</t>
  </si>
  <si>
    <t>Ф-7. м"Елена. Для тебя, Домовёнок</t>
  </si>
  <si>
    <t>Ф- 8. Гараж. Аптека,Гостин. Шашлыч.</t>
  </si>
  <si>
    <t>по</t>
  </si>
  <si>
    <t>ё</t>
  </si>
  <si>
    <t>ф.-10</t>
  </si>
  <si>
    <r>
      <t xml:space="preserve"> ТП-4   </t>
    </r>
    <r>
      <rPr>
        <b/>
        <i/>
        <sz val="10"/>
        <rFont val="Arial Cyr"/>
        <family val="0"/>
      </rPr>
      <t>тр-р №2</t>
    </r>
  </si>
  <si>
    <t>ф.7. Чапаева № 13,15,16,17,18,19,20.</t>
  </si>
  <si>
    <t>ф.-4</t>
  </si>
  <si>
    <t>Ф-8</t>
  </si>
  <si>
    <t>Ф.-7. ИП Дубовский</t>
  </si>
  <si>
    <t>Ф.8 ул. Волочаевская  дома № 3-16</t>
  </si>
  <si>
    <t xml:space="preserve"> КТП-50</t>
  </si>
  <si>
    <t>ф.1. .Колхозная № 2-19; 2-10</t>
  </si>
  <si>
    <t>ф.2. Колининская  №  35-65; 28-46.</t>
  </si>
  <si>
    <t xml:space="preserve">                                                  Замеры  с 17 декабря   по 25 Декабря  2013 года</t>
  </si>
  <si>
    <t xml:space="preserve"> ТП-5 (СХПК Хорольский)</t>
  </si>
  <si>
    <t xml:space="preserve"> КТП-8 ( Прим телефон)</t>
  </si>
  <si>
    <t xml:space="preserve"> КТПН-7 (аб. ПВС)</t>
  </si>
  <si>
    <t xml:space="preserve"> ТП-1</t>
  </si>
  <si>
    <t xml:space="preserve"> КТПН-86</t>
  </si>
  <si>
    <t xml:space="preserve"> КТПН-82  "Алан"</t>
  </si>
  <si>
    <t xml:space="preserve"> ТП-39</t>
  </si>
  <si>
    <t xml:space="preserve"> ТП - 37 (Пивзавод)</t>
  </si>
  <si>
    <t xml:space="preserve"> ТП - 35 (СОМ)</t>
  </si>
  <si>
    <t xml:space="preserve"> КТПН-34  ул. Пушкинская</t>
  </si>
  <si>
    <t xml:space="preserve"> ТП-19 (Хлебозавод)</t>
  </si>
  <si>
    <t xml:space="preserve"> СТП-12 </t>
  </si>
  <si>
    <t xml:space="preserve"> ТП-55  "Приморский рис"</t>
  </si>
  <si>
    <t xml:space="preserve"> КТП-56 Приходько (РЗК)</t>
  </si>
  <si>
    <t xml:space="preserve"> КТП-57 (Ж/Д станция)</t>
  </si>
  <si>
    <t xml:space="preserve"> ТП-93   (Фидер в резерв)</t>
  </si>
  <si>
    <t xml:space="preserve"> ТП-54  (АС-39) " Альянс"</t>
  </si>
  <si>
    <t xml:space="preserve"> КТП- 84</t>
  </si>
  <si>
    <t xml:space="preserve"> ТП- 87 МТФ СХПК Луговое</t>
  </si>
  <si>
    <t>с 17.12.2013</t>
  </si>
  <si>
    <t xml:space="preserve">    трансформатор   № 2</t>
  </si>
  <si>
    <t>Ф. 6.   Сибирцева  № 1 - 8</t>
  </si>
  <si>
    <t>ф.2. Дом № 4;</t>
  </si>
  <si>
    <t>ф.1.Дом  № 3</t>
  </si>
  <si>
    <t xml:space="preserve">Ф. 5. ФЕРМЕР;   В/Ч-45703
</t>
  </si>
  <si>
    <t>ф.7, Детское отделение</t>
  </si>
  <si>
    <t>ф.8, Стационарное отделение ЦРБ</t>
  </si>
  <si>
    <t>ф.4, Котельная (резерв)</t>
  </si>
  <si>
    <t xml:space="preserve">Ф.10, ул. Освещение </t>
  </si>
  <si>
    <t xml:space="preserve">ф.1, ХСШ № 1; УПК </t>
  </si>
  <si>
    <t xml:space="preserve"> КТП-59</t>
  </si>
  <si>
    <t>ф.1. .Юркова № 13-19;   ул. Освещение.</t>
  </si>
  <si>
    <t>ф.2. Юркова №  1-7; 8-12. Луговая 38-50</t>
  </si>
  <si>
    <t>Ф. 1.   АЗС</t>
  </si>
  <si>
    <t>ф.8. (резерв)  КЛЭП, Дет/сад</t>
  </si>
  <si>
    <t>Ф. 3.         Резерв</t>
  </si>
  <si>
    <t>Ф. - Котельная</t>
  </si>
  <si>
    <t xml:space="preserve"> ТП- 69</t>
  </si>
  <si>
    <t>Ф-5  Резерв</t>
  </si>
  <si>
    <t>Ф. 5.  Горького 14-24; № 41-69.</t>
  </si>
  <si>
    <t>Ф. 2.</t>
  </si>
  <si>
    <t>Ф. 3.</t>
  </si>
  <si>
    <t>ф.3, Рынок, "МКД"</t>
  </si>
  <si>
    <t>ф6, Уличное освещение</t>
  </si>
  <si>
    <t>Ф.8.  магаз.  Усадьба</t>
  </si>
  <si>
    <t>Ф.9.  магаз.  ИП Тимофеева</t>
  </si>
  <si>
    <t xml:space="preserve"> МТФ  "Луговой"</t>
  </si>
  <si>
    <t>Ф. 7 Освещение</t>
  </si>
  <si>
    <t>ХПП - Магазин</t>
  </si>
  <si>
    <t>Отключ</t>
  </si>
  <si>
    <t>. по  25.12.2013</t>
  </si>
  <si>
    <t xml:space="preserve"> КТП-36 (баня)</t>
  </si>
  <si>
    <r>
      <t xml:space="preserve"> </t>
    </r>
    <r>
      <rPr>
        <b/>
        <sz val="12"/>
        <rFont val="Arial Cyr"/>
        <family val="2"/>
      </rPr>
      <t>КТП-94</t>
    </r>
    <r>
      <rPr>
        <b/>
        <sz val="10"/>
        <rFont val="Arial Cyr"/>
        <family val="2"/>
      </rPr>
      <t xml:space="preserve"> (ИП )</t>
    </r>
  </si>
  <si>
    <t>ф-1 ферма</t>
  </si>
  <si>
    <t xml:space="preserve">ф.1. (АС-39) </t>
  </si>
  <si>
    <t>ф.2  Луговая 33-63, общага</t>
  </si>
  <si>
    <t>ф.4, Калининская 4-8, м-н радуга</t>
  </si>
  <si>
    <t>Освещение</t>
  </si>
  <si>
    <t>ГСК Коваленко</t>
  </si>
  <si>
    <t>ф.1 Луговая 2а,2-10</t>
  </si>
  <si>
    <t>ф.2,Коопер. Гаражи</t>
  </si>
  <si>
    <t>ф.3, Луговая 3,5,7, м-н</t>
  </si>
  <si>
    <t>ф.4,Котельная 6 резерв</t>
  </si>
  <si>
    <t>ф.5, Луговая 10-36, Фадеева 21-31</t>
  </si>
  <si>
    <t>ф.6 Освещение</t>
  </si>
  <si>
    <t>ф.7м-н Елена,Для Тебя,Домовенок</t>
  </si>
  <si>
    <t>ф.8 Торг Павильоны,АСИД, Продукты</t>
  </si>
  <si>
    <t>ф. 5 . Мира -16, кв 2</t>
  </si>
  <si>
    <t>ф.2. Лениннская  95-103 ИП Курило</t>
  </si>
  <si>
    <t xml:space="preserve">ф.3. Луговая 111,Комсомольская 99-125,78-82 </t>
  </si>
  <si>
    <t xml:space="preserve"> КТП-58 Мегофон</t>
  </si>
  <si>
    <t>ф.4, Ленинская, 110, Луговая 1</t>
  </si>
  <si>
    <t>ф.1.Газ. Участок ,Переул Сов.</t>
  </si>
  <si>
    <t>ф. 5  Осеняя ,Советская-47</t>
  </si>
  <si>
    <t>проходная</t>
  </si>
  <si>
    <t>Ф.3Гараж ХСШ№1,Спортзал</t>
  </si>
  <si>
    <t xml:space="preserve"> ТП-51</t>
  </si>
  <si>
    <t>ф.1. Лесная 5-19,2-10</t>
  </si>
  <si>
    <t>ф.2. Лесная 14-22,22-30</t>
  </si>
  <si>
    <t>ф. 2,ГИБДД,Стоянка,Вощевоз,Чкалова</t>
  </si>
  <si>
    <t>ф.3 Светофор</t>
  </si>
  <si>
    <t>ф.4,  База "склад ГРАСП"</t>
  </si>
  <si>
    <t>Ф.5 Сельякая Адм. ,  СЭС,Музей Первом 2а,4</t>
  </si>
  <si>
    <t>Ф6 Первомайская 17</t>
  </si>
  <si>
    <t>ф.1,Школа (НСШ)</t>
  </si>
  <si>
    <t>ф.4, Суд,Витязь,Пенсионый</t>
  </si>
  <si>
    <t>Ф. 9  Ленинская,80,86, СБЕРБАНК</t>
  </si>
  <si>
    <t>день</t>
  </si>
  <si>
    <t>ф.7. Чапаева № 13,15,16,17,18,19,20.,м-н Перекресток</t>
  </si>
  <si>
    <t>ф.6, Октябрьская 13,15,16,17,18,19,20</t>
  </si>
  <si>
    <t>ф.1, Ленинская, 60- СОВХОЗ</t>
  </si>
  <si>
    <t>ф.1, Красноармейская 36-64,31-83,Горького 26,71-77</t>
  </si>
  <si>
    <t>ф.2, Ярового1, Чапаева 45,43,47,49,59-73,Заречная 2,23-41</t>
  </si>
  <si>
    <t>ф.3, Красноармейская,8-34,3-29,Фадеева 24,26,28</t>
  </si>
  <si>
    <t>ф.4 Танцуренко 1-7</t>
  </si>
  <si>
    <t>ф.1, Автовокзал; Общежитие,Лесхоз</t>
  </si>
  <si>
    <t xml:space="preserve">ф.3, ф. 3 Чапаева 1,2,3,5,7,11 ; Гаражи  </t>
  </si>
  <si>
    <t>Ф. 4 Чапаева 4,6,8 ,Гаражи</t>
  </si>
  <si>
    <t>ф.3, Кирова 17-27, Октябрьская 24-38,Пушкинская35-45</t>
  </si>
  <si>
    <t>ф.4, Кирова 1-15, Советская 25-41,28-62</t>
  </si>
  <si>
    <t>Ф 5 ул. Пушкинская 2-33, "Бриз"</t>
  </si>
  <si>
    <t>ф.1, Восточная 1,3,5, Дзержинского 4-22</t>
  </si>
  <si>
    <t>ф.2, Дзержинского1- Вневедомст, Паспортный</t>
  </si>
  <si>
    <t>ф.1, РММ-резерв</t>
  </si>
  <si>
    <t xml:space="preserve">ф.2,РММ Хорольский </t>
  </si>
  <si>
    <t>ф.3, Гараж школы № 1(РУНО)</t>
  </si>
  <si>
    <t>ф.4, Чапаева, Октябрьская-7, ул.Освещение</t>
  </si>
  <si>
    <t>ф.1, Южная, Ленинская 2-10</t>
  </si>
  <si>
    <t>ф.2 АЗА-дом</t>
  </si>
  <si>
    <t>ф.4, Шиномонт,Ленинская12-44, Лесная</t>
  </si>
  <si>
    <t>ф.3,  Пугача, 23-58,4-8, Ленинская 89-93,</t>
  </si>
  <si>
    <t>ф.5, Пугача 1-21, Некрасова6-48,1-31,Первомайская28</t>
  </si>
  <si>
    <t>Ф.9,; Прокуратура, Следст. Отдел.,Наркоконтр,УИН</t>
  </si>
  <si>
    <t>ф.6, КЛЭП   Ленинская, 85,Спотрзал</t>
  </si>
  <si>
    <t>ф.2, Типография ,Все для дома,Былина</t>
  </si>
  <si>
    <t>Ф-4   Ленинская -100,Шарм,Карат и т.д.</t>
  </si>
  <si>
    <t>ф.1, Торговые павильоны,УПК(рынок)</t>
  </si>
  <si>
    <t xml:space="preserve"> КТПН-88  № 1/2</t>
  </si>
  <si>
    <t>ф.1 Котельная 8</t>
  </si>
  <si>
    <t>ф.2 Заречная1-19,Октябрьская 1-5,Ярового 2-8</t>
  </si>
  <si>
    <t>ф.3 Красноармейская</t>
  </si>
  <si>
    <t>ф.2, Садовая20-26,Гагарина,Строителей</t>
  </si>
  <si>
    <t>ф.3, Садовая2-18,Горького-нечет,Колхозная28</t>
  </si>
  <si>
    <t>Ф. 4 Садовая 29,31,Горького-2-12 15-39,Колхозная30-34 37-47</t>
  </si>
  <si>
    <t>ф.1, Зерноток, м-н Горизонт</t>
  </si>
  <si>
    <t>ф.2,  Котельная № 12</t>
  </si>
  <si>
    <t>ф.3, Комсомольская52-76,77-97</t>
  </si>
  <si>
    <t>ф.7, Луговая50-62,65-85</t>
  </si>
  <si>
    <t>ф.1, Кипарисова22-48,3-43</t>
  </si>
  <si>
    <t>ф.3. Военторг</t>
  </si>
  <si>
    <t>ф.5. котельная</t>
  </si>
  <si>
    <t>ф.2. Комсомольская №  35-65; 28-46.</t>
  </si>
  <si>
    <t>ф.1. Колхозная № 2-26; 1-33,Комсомольская48</t>
  </si>
  <si>
    <t xml:space="preserve">ф.2.  Фадеева, 4-20 ,Гараж </t>
  </si>
  <si>
    <t>ф.4. Фадеева № 2-ИП Коротков</t>
  </si>
  <si>
    <t>ф.7. Комсомольская,16,18,20,Гаражи</t>
  </si>
  <si>
    <t>ф.4. Комсомольская,22</t>
  </si>
  <si>
    <t>ф.1, Банивура 2-10</t>
  </si>
  <si>
    <t>ф.2, Чапаева-81; Банивура 1-17</t>
  </si>
  <si>
    <t>ф.4, Высокая 2,4,6,8, Банивура 12</t>
  </si>
  <si>
    <t>ф.5, Заречная 4-30,43-61</t>
  </si>
  <si>
    <t>ф.1. Зеленая 1-15, Заводская 2-9</t>
  </si>
  <si>
    <t>ф.2. Заводская 10-26,Комсомольская 50,52,67, Зеленая 17-30</t>
  </si>
  <si>
    <t>ф.1. Ленинская, 168-174;129-131,Метео,Проксима</t>
  </si>
  <si>
    <t>ф.2. Весенняя 1-6</t>
  </si>
  <si>
    <t>ф.3. Ленинская 156-162, АРАКС,Клеп</t>
  </si>
  <si>
    <t>ф.1. ТРИА, Щорса 1-5,Юность, ИП Киселева</t>
  </si>
  <si>
    <t>Ф. 3 АТО "555",777</t>
  </si>
  <si>
    <t>ф.3. Гостиница д.18 ;Склад в/ч 45703</t>
  </si>
  <si>
    <t>ф.1. Космонавтов № 13; КООП гараж.</t>
  </si>
  <si>
    <t>ф.1. КЛЭП  Склад,бригадирская</t>
  </si>
  <si>
    <t>ф.2. КЛЭП Зерноток, сушилка</t>
  </si>
  <si>
    <t>ф.3.КЛЭП Зерноток, зерносушилка</t>
  </si>
  <si>
    <t>ф4.Стройплощадка-Росинский</t>
  </si>
  <si>
    <t>Сумма ,А</t>
  </si>
  <si>
    <t xml:space="preserve">                                                                              " _____ " ___________________ 2015 г</t>
  </si>
  <si>
    <t>Ф.1.Лазо 82-100 , Матросова</t>
  </si>
  <si>
    <t>ночь</t>
  </si>
  <si>
    <t xml:space="preserve">ф. 5 Гараж почты </t>
  </si>
  <si>
    <t xml:space="preserve">     ТП-4 </t>
  </si>
  <si>
    <t xml:space="preserve">ТП-92  </t>
  </si>
  <si>
    <t xml:space="preserve"> ТП-93   </t>
  </si>
  <si>
    <t>м-н Шкидский</t>
  </si>
  <si>
    <t>ф.3, Магазин "Сто Одежек"</t>
  </si>
  <si>
    <t xml:space="preserve"> </t>
  </si>
  <si>
    <t>Ф. 8. Решетникова, Скважина</t>
  </si>
  <si>
    <t>ф.1 ,   Новая поликлиника</t>
  </si>
  <si>
    <t>ф.2, Скважина, Примтепло, Скорая,инфекц</t>
  </si>
  <si>
    <t>Ф. 6. Прачка</t>
  </si>
  <si>
    <t>Ф-10 Гараж</t>
  </si>
  <si>
    <t xml:space="preserve">ф.3.Склады РУНО,  </t>
  </si>
  <si>
    <t>ф.1.  Резерв, Общежитие Фадеева № 1</t>
  </si>
  <si>
    <t>откл сек</t>
  </si>
  <si>
    <t>откл тр</t>
  </si>
  <si>
    <t>шунт сек</t>
  </si>
  <si>
    <t>нет тр</t>
  </si>
  <si>
    <t>ф.2. Школьная 3-11</t>
  </si>
  <si>
    <t>ф.3. Рабочая 27-69,Школьная 17,23,25,29</t>
  </si>
  <si>
    <t>в  конце</t>
  </si>
  <si>
    <t>ТП-54 АЗС "Альянс"</t>
  </si>
  <si>
    <t>ф.1 АЗС "Альянс"</t>
  </si>
  <si>
    <t>ф.2 Топливный склад</t>
  </si>
  <si>
    <t>Ф.3 Пилорама</t>
  </si>
  <si>
    <t>ф.3 Комсомольская -10</t>
  </si>
  <si>
    <t xml:space="preserve"> КТПН- 73 (Русская Пища)</t>
  </si>
  <si>
    <t>ф1</t>
  </si>
  <si>
    <t>ТП-13 ДЕНЬ</t>
  </si>
  <si>
    <t>ТП-13 НОЧЬ</t>
  </si>
  <si>
    <r>
      <t xml:space="preserve"> </t>
    </r>
    <r>
      <rPr>
        <b/>
        <sz val="14"/>
        <color indexed="10"/>
        <rFont val="Arial Cyr"/>
        <family val="0"/>
      </rPr>
      <t xml:space="preserve">  трансформатор   № 1</t>
    </r>
  </si>
  <si>
    <t>I н.раб.А.</t>
  </si>
  <si>
    <r>
      <t>сумма, среднее (</t>
    </r>
    <r>
      <rPr>
        <b/>
        <sz val="14"/>
        <rFont val="Arial"/>
        <family val="2"/>
      </rPr>
      <t>А</t>
    </r>
    <r>
      <rPr>
        <sz val="14"/>
        <rFont val="Arial"/>
        <family val="2"/>
      </rPr>
      <t>)</t>
    </r>
  </si>
  <si>
    <r>
      <t xml:space="preserve">ф.1. Комсомольская,17-27, </t>
    </r>
    <r>
      <rPr>
        <sz val="14"/>
        <rFont val="Arial Cyr"/>
        <family val="0"/>
      </rPr>
      <t>Мелиораторов,военкомат</t>
    </r>
  </si>
  <si>
    <t xml:space="preserve"> ТП-65 Хорольсервис :Т-р № 1</t>
  </si>
  <si>
    <t>ф.  2 Связи Ростелеком</t>
  </si>
  <si>
    <t>ф2 Котельная модуль</t>
  </si>
  <si>
    <t>ф.5, Киоск  "Союз печать"</t>
  </si>
  <si>
    <t>ф-7 РОВД</t>
  </si>
  <si>
    <t>ф.4, Ленинская,3-43</t>
  </si>
  <si>
    <t>ф.4 Контора</t>
  </si>
  <si>
    <t>Ф.5 Чапаева 52-58</t>
  </si>
  <si>
    <t>Ф.5 Красноармейская, магазин</t>
  </si>
  <si>
    <t xml:space="preserve"> ТП-10 ночь</t>
  </si>
  <si>
    <t xml:space="preserve"> ТП-15 ночь</t>
  </si>
  <si>
    <t>Ф.5Чапаева 34,38,50,37кв.2,39-79</t>
  </si>
  <si>
    <t xml:space="preserve"> ТП- 69 ночь</t>
  </si>
  <si>
    <t xml:space="preserve"> КТПН-83 ночь</t>
  </si>
  <si>
    <r>
      <t>Ф. 3</t>
    </r>
    <r>
      <rPr>
        <b/>
        <sz val="14"/>
        <color indexed="12"/>
        <rFont val="Arial Cyr"/>
        <family val="0"/>
      </rPr>
      <t xml:space="preserve"> Котельная  № 9 откл.</t>
    </r>
  </si>
  <si>
    <t xml:space="preserve"> КТП-85 день</t>
  </si>
  <si>
    <t xml:space="preserve"> КТП-50 ночь</t>
  </si>
  <si>
    <t xml:space="preserve"> ТП-6  РДК день</t>
  </si>
  <si>
    <t xml:space="preserve"> ТП-1 день</t>
  </si>
  <si>
    <t>ТП-3 день</t>
  </si>
  <si>
    <t xml:space="preserve"> ТП-2  КБО день</t>
  </si>
  <si>
    <t xml:space="preserve">                 ТП-20   день</t>
  </si>
  <si>
    <t>Ф Резерв</t>
  </si>
  <si>
    <t xml:space="preserve">  ТП-42 день</t>
  </si>
  <si>
    <t xml:space="preserve"> ТП-70 ночь</t>
  </si>
  <si>
    <r>
      <t>Хорольсервис</t>
    </r>
    <r>
      <rPr>
        <sz val="14"/>
        <rFont val="Arial Cyr"/>
        <family val="0"/>
      </rPr>
      <t xml:space="preserve"> день</t>
    </r>
  </si>
  <si>
    <t xml:space="preserve"> ТП-81 ночь</t>
  </si>
  <si>
    <t xml:space="preserve">ф.5. Резерв  Дом ветеранов </t>
  </si>
  <si>
    <t xml:space="preserve"> ТП-80 ночь</t>
  </si>
  <si>
    <t xml:space="preserve"> ТП-77 З/ток ночь</t>
  </si>
  <si>
    <t xml:space="preserve"> ТП-72 А ночь</t>
  </si>
  <si>
    <t xml:space="preserve"> КТП-94 Половой день</t>
  </si>
  <si>
    <t xml:space="preserve"> КТП-14 (ИП Иванов) ночь</t>
  </si>
  <si>
    <t>Ф.-4 Рабочая 1,26,12,27, Школьная 3,5,9,11</t>
  </si>
  <si>
    <t>Ф-5 Вымпел Ком сотовая</t>
  </si>
  <si>
    <t xml:space="preserve"> ТП-79 ночь два тр - тора в паралели</t>
  </si>
  <si>
    <t xml:space="preserve"> КТПН-90 день</t>
  </si>
  <si>
    <t xml:space="preserve"> ТП- 63 день</t>
  </si>
  <si>
    <t>ф.2. Скважина № 2</t>
  </si>
  <si>
    <t xml:space="preserve"> ТП- 62 день</t>
  </si>
  <si>
    <t xml:space="preserve"> КТПН-68 ( АТП) день</t>
  </si>
  <si>
    <t xml:space="preserve"> ТП-17 ночь</t>
  </si>
  <si>
    <t xml:space="preserve"> СТП-16 ночь</t>
  </si>
  <si>
    <t xml:space="preserve"> ТП-29 ночь</t>
  </si>
  <si>
    <t xml:space="preserve"> КТПН-49 ночь</t>
  </si>
  <si>
    <t xml:space="preserve"> КТП-33 ночь</t>
  </si>
  <si>
    <t>ф.4, сот. "МТС"</t>
  </si>
  <si>
    <t xml:space="preserve"> ТП-45 день</t>
  </si>
  <si>
    <t xml:space="preserve"> КТПН-46 день</t>
  </si>
  <si>
    <t xml:space="preserve"> ТП-78 ночь</t>
  </si>
  <si>
    <t>ф.2. Молодежная нечет -13-29</t>
  </si>
  <si>
    <t>ф.3. Вишневая- 13-20 Молодежная чет. 20-30</t>
  </si>
  <si>
    <t>ф.1.Молодежная,8,9,10,11,12,13,14,15,16, Волочаевская- 1,7</t>
  </si>
  <si>
    <t>Ф.4 Цветочная</t>
  </si>
  <si>
    <t xml:space="preserve"> ТП-30 день</t>
  </si>
  <si>
    <t xml:space="preserve"> КТП-59 день</t>
  </si>
  <si>
    <t xml:space="preserve"> КТПН-44 ночь</t>
  </si>
  <si>
    <t xml:space="preserve"> ТП-43 ночь</t>
  </si>
  <si>
    <t xml:space="preserve"> ТП-41   день</t>
  </si>
  <si>
    <t>ф.2, ул. Пугача 2а</t>
  </si>
  <si>
    <t xml:space="preserve"> ТП-71 ночь</t>
  </si>
  <si>
    <t xml:space="preserve"> ТП-27   ночь</t>
  </si>
  <si>
    <t xml:space="preserve"> ТП-25   ночь</t>
  </si>
  <si>
    <t xml:space="preserve"> СТП-23   ночь</t>
  </si>
  <si>
    <t xml:space="preserve"> ТП-22  ночь</t>
  </si>
  <si>
    <t xml:space="preserve"> ТП-21   ночь</t>
  </si>
  <si>
    <t xml:space="preserve"> ТП-31   ночь</t>
  </si>
  <si>
    <t>Ф№9 Уличное осв.</t>
  </si>
  <si>
    <t xml:space="preserve"> ТП-28   ночь</t>
  </si>
  <si>
    <t>Завод (СОМ)  день</t>
  </si>
  <si>
    <t>ф.1. Половой Ферма</t>
  </si>
  <si>
    <t xml:space="preserve"> КТПН-47 ночь</t>
  </si>
  <si>
    <t>меж. фазное.линейное- U, Кзагр Т2</t>
  </si>
  <si>
    <t>2018г.</t>
  </si>
  <si>
    <t xml:space="preserve">                                                  Замеры  с 25 июня   по 29 июня  2018 года</t>
  </si>
  <si>
    <t>с 25.06.2018</t>
  </si>
  <si>
    <t>. по  29.06.2018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</si>
</sst>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_(* #,##0.000_);_(* \(#,##0.000\);_(* &quot;-&quot;??_);_(@_)"/>
    <numFmt numFmtId="201" formatCode="_(* #,##0.0_);_(* \(#,##0.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145">
    <font>
      <sz val="10"/>
      <name val="Arial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2"/>
    </font>
    <font>
      <sz val="14"/>
      <color indexed="8"/>
      <name val="Arial Cyr"/>
      <family val="0"/>
    </font>
    <font>
      <sz val="14"/>
      <color indexed="10"/>
      <name val="Arial Cyr"/>
      <family val="0"/>
    </font>
    <font>
      <b/>
      <sz val="12"/>
      <name val="Arial Cyr"/>
      <family val="2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0"/>
      <color indexed="8"/>
      <name val="Arial Cyr"/>
      <family val="0"/>
    </font>
    <font>
      <u val="single"/>
      <sz val="10"/>
      <color indexed="8"/>
      <name val="Arial Cyr"/>
      <family val="0"/>
    </font>
    <font>
      <u val="single"/>
      <sz val="10"/>
      <color indexed="10"/>
      <name val="Arial Cyr"/>
      <family val="0"/>
    </font>
    <font>
      <b/>
      <sz val="10"/>
      <name val="Arial Cyr"/>
      <family val="2"/>
    </font>
    <font>
      <b/>
      <sz val="10"/>
      <color indexed="8"/>
      <name val="Arial Cyr"/>
      <family val="0"/>
    </font>
    <font>
      <b/>
      <sz val="8"/>
      <name val="Arial Cyr"/>
      <family val="2"/>
    </font>
    <font>
      <sz val="10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i/>
      <sz val="10"/>
      <name val="Arial Cyr"/>
      <family val="0"/>
    </font>
    <font>
      <sz val="10"/>
      <color indexed="12"/>
      <name val="Arial Cyr"/>
      <family val="2"/>
    </font>
    <font>
      <b/>
      <i/>
      <sz val="10"/>
      <name val="Arial Cyr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i/>
      <sz val="10"/>
      <color indexed="12"/>
      <name val="Arial Cyr"/>
      <family val="0"/>
    </font>
    <font>
      <b/>
      <sz val="11"/>
      <name val="Arial Cyr"/>
      <family val="0"/>
    </font>
    <font>
      <sz val="10"/>
      <color indexed="14"/>
      <name val="Arial Cyr"/>
      <family val="2"/>
    </font>
    <font>
      <sz val="10"/>
      <color indexed="17"/>
      <name val="Arial Cyr"/>
      <family val="0"/>
    </font>
    <font>
      <sz val="10"/>
      <color indexed="21"/>
      <name val="Arial Cyr"/>
      <family val="0"/>
    </font>
    <font>
      <b/>
      <sz val="10"/>
      <color indexed="21"/>
      <name val="Arial Cyr"/>
      <family val="0"/>
    </font>
    <font>
      <b/>
      <i/>
      <sz val="10"/>
      <color indexed="10"/>
      <name val="Arial Cyr"/>
      <family val="0"/>
    </font>
    <font>
      <b/>
      <sz val="9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48"/>
      <name val="Arial Cyr"/>
      <family val="0"/>
    </font>
    <font>
      <b/>
      <i/>
      <sz val="10"/>
      <color indexed="12"/>
      <name val="Arial Cyr"/>
      <family val="0"/>
    </font>
    <font>
      <b/>
      <sz val="11"/>
      <name val="Times New Roman Cyr"/>
      <family val="1"/>
    </font>
    <font>
      <b/>
      <sz val="11"/>
      <color indexed="8"/>
      <name val="Arial Cyr"/>
      <family val="0"/>
    </font>
    <font>
      <b/>
      <sz val="11"/>
      <color indexed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10"/>
      <color indexed="48"/>
      <name val="Arial Cyr"/>
      <family val="0"/>
    </font>
    <font>
      <i/>
      <sz val="10"/>
      <color indexed="10"/>
      <name val="Arial Cyr"/>
      <family val="2"/>
    </font>
    <font>
      <b/>
      <sz val="10"/>
      <color indexed="9"/>
      <name val="Arial Cyr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 Cyr"/>
      <family val="2"/>
    </font>
    <font>
      <b/>
      <sz val="12"/>
      <color indexed="21"/>
      <name val="Arial Cyr"/>
      <family val="0"/>
    </font>
    <font>
      <sz val="12"/>
      <name val="Arial"/>
      <family val="2"/>
    </font>
    <font>
      <sz val="10"/>
      <color indexed="9"/>
      <name val="Arial Cyr"/>
      <family val="0"/>
    </font>
    <font>
      <b/>
      <sz val="14"/>
      <name val="Times New Roman Cyr"/>
      <family val="1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sz val="14"/>
      <color indexed="12"/>
      <name val="Arial Cyr"/>
      <family val="0"/>
    </font>
    <font>
      <b/>
      <i/>
      <sz val="12"/>
      <color indexed="10"/>
      <name val="Arial Cyr"/>
      <family val="0"/>
    </font>
    <font>
      <sz val="10"/>
      <color indexed="22"/>
      <name val="Arial Cyr"/>
      <family val="2"/>
    </font>
    <font>
      <b/>
      <sz val="14"/>
      <color indexed="48"/>
      <name val="Arial Cyr"/>
      <family val="0"/>
    </font>
    <font>
      <u val="single"/>
      <sz val="7.5"/>
      <color indexed="36"/>
      <name val="Arial"/>
      <family val="2"/>
    </font>
    <font>
      <b/>
      <sz val="14"/>
      <color indexed="10"/>
      <name val="Arial Cyr"/>
      <family val="0"/>
    </font>
    <font>
      <b/>
      <sz val="14"/>
      <color indexed="8"/>
      <name val="Arial Cyr"/>
      <family val="0"/>
    </font>
    <font>
      <u val="single"/>
      <sz val="14"/>
      <color indexed="12"/>
      <name val="Arial Cyr"/>
      <family val="0"/>
    </font>
    <font>
      <b/>
      <u val="single"/>
      <sz val="14"/>
      <color indexed="8"/>
      <name val="Arial Cyr"/>
      <family val="0"/>
    </font>
    <font>
      <u val="single"/>
      <sz val="14"/>
      <color indexed="8"/>
      <name val="Arial Cyr"/>
      <family val="0"/>
    </font>
    <font>
      <u val="single"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4"/>
      <name val="Arial"/>
      <family val="2"/>
    </font>
    <font>
      <b/>
      <sz val="14"/>
      <color indexed="21"/>
      <name val="Arial Cyr"/>
      <family val="0"/>
    </font>
    <font>
      <b/>
      <i/>
      <sz val="14"/>
      <name val="Arial Cyr"/>
      <family val="0"/>
    </font>
    <font>
      <sz val="14"/>
      <color indexed="14"/>
      <name val="Arial Cyr"/>
      <family val="2"/>
    </font>
    <font>
      <b/>
      <sz val="14"/>
      <color indexed="14"/>
      <name val="Arial Cyr"/>
      <family val="2"/>
    </font>
    <font>
      <b/>
      <sz val="14"/>
      <color indexed="48"/>
      <name val="Arial"/>
      <family val="2"/>
    </font>
    <font>
      <b/>
      <i/>
      <sz val="14"/>
      <name val="Arial"/>
      <family val="2"/>
    </font>
    <font>
      <b/>
      <i/>
      <sz val="14"/>
      <color indexed="48"/>
      <name val="Arial Cyr"/>
      <family val="0"/>
    </font>
    <font>
      <b/>
      <i/>
      <sz val="14"/>
      <color indexed="12"/>
      <name val="Arial Cyr"/>
      <family val="0"/>
    </font>
    <font>
      <b/>
      <sz val="14"/>
      <color indexed="57"/>
      <name val="Arial Cyr"/>
      <family val="2"/>
    </font>
    <font>
      <b/>
      <i/>
      <sz val="14"/>
      <color indexed="10"/>
      <name val="Arial Cyr"/>
      <family val="0"/>
    </font>
    <font>
      <i/>
      <sz val="14"/>
      <color indexed="12"/>
      <name val="Arial Cyr"/>
      <family val="0"/>
    </font>
    <font>
      <sz val="14"/>
      <color indexed="20"/>
      <name val="Arial Cyr"/>
      <family val="0"/>
    </font>
    <font>
      <sz val="14"/>
      <color indexed="21"/>
      <name val="Arial Cyr"/>
      <family val="0"/>
    </font>
    <font>
      <sz val="14"/>
      <color indexed="20"/>
      <name val="Arial"/>
      <family val="2"/>
    </font>
    <font>
      <sz val="14"/>
      <color indexed="9"/>
      <name val="Arial Cyr"/>
      <family val="0"/>
    </font>
    <font>
      <b/>
      <sz val="18"/>
      <name val="Times New Roman Cyr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0"/>
    </font>
    <font>
      <sz val="14"/>
      <color indexed="10"/>
      <name val="Arial"/>
      <family val="2"/>
    </font>
    <font>
      <i/>
      <sz val="14"/>
      <color indexed="10"/>
      <name val="Arial Cyr"/>
      <family val="0"/>
    </font>
    <font>
      <i/>
      <sz val="14"/>
      <color indexed="8"/>
      <name val="Arial Cyr"/>
      <family val="0"/>
    </font>
    <font>
      <b/>
      <i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2"/>
    </font>
    <font>
      <b/>
      <sz val="10"/>
      <color rgb="FFFF0000"/>
      <name val="Arial"/>
      <family val="2"/>
    </font>
    <font>
      <sz val="14"/>
      <color rgb="FFFF0000"/>
      <name val="Arial Cyr"/>
      <family val="0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u val="single"/>
      <sz val="14"/>
      <color rgb="FFFF0000"/>
      <name val="Arial Cyr"/>
      <family val="0"/>
    </font>
    <font>
      <b/>
      <u val="single"/>
      <sz val="14"/>
      <color rgb="FFFF0000"/>
      <name val="Arial Cyr"/>
      <family val="0"/>
    </font>
    <font>
      <sz val="14"/>
      <color rgb="FFFF0000"/>
      <name val="Arial"/>
      <family val="2"/>
    </font>
    <font>
      <i/>
      <sz val="14"/>
      <color rgb="FFFF0000"/>
      <name val="Arial Cyr"/>
      <family val="0"/>
    </font>
    <font>
      <i/>
      <sz val="14"/>
      <color theme="1"/>
      <name val="Arial Cyr"/>
      <family val="0"/>
    </font>
    <font>
      <sz val="14"/>
      <color theme="1"/>
      <name val="Arial Cyr"/>
      <family val="2"/>
    </font>
    <font>
      <b/>
      <i/>
      <sz val="14"/>
      <color theme="1"/>
      <name val="Arial Cyr"/>
      <family val="0"/>
    </font>
    <font>
      <b/>
      <sz val="14"/>
      <color theme="1"/>
      <name val="Arial Cyr"/>
      <family val="0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26" borderId="1" applyNumberFormat="0" applyAlignment="0" applyProtection="0"/>
    <xf numFmtId="0" fontId="117" fillId="27" borderId="2" applyNumberFormat="0" applyAlignment="0" applyProtection="0"/>
    <xf numFmtId="0" fontId="118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6" applyNumberFormat="0" applyFill="0" applyAlignment="0" applyProtection="0"/>
    <xf numFmtId="0" fontId="123" fillId="28" borderId="7" applyNumberFormat="0" applyAlignment="0" applyProtection="0"/>
    <xf numFmtId="0" fontId="124" fillId="0" borderId="0" applyNumberFormat="0" applyFill="0" applyBorder="0" applyAlignment="0" applyProtection="0"/>
    <xf numFmtId="0" fontId="12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26" fillId="30" borderId="0" applyNumberFormat="0" applyBorder="0" applyAlignment="0" applyProtection="0"/>
    <xf numFmtId="0" fontId="12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8" fillId="0" borderId="9" applyNumberFormat="0" applyFill="0" applyAlignment="0" applyProtection="0"/>
    <xf numFmtId="0" fontId="1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0" fillId="32" borderId="0" applyNumberFormat="0" applyBorder="0" applyAlignment="0" applyProtection="0"/>
  </cellStyleXfs>
  <cellXfs count="13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1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9" fillId="0" borderId="0" xfId="42" applyFill="1" applyBorder="1" applyAlignment="1" applyProtection="1">
      <alignment horizontal="center"/>
      <protection/>
    </xf>
    <xf numFmtId="0" fontId="1" fillId="33" borderId="0" xfId="0" applyFont="1" applyFill="1" applyAlignment="1" quotePrefix="1">
      <alignment/>
    </xf>
    <xf numFmtId="0" fontId="10" fillId="33" borderId="0" xfId="42" applyFont="1" applyFill="1" applyBorder="1" applyAlignment="1" applyProtection="1">
      <alignment horizontal="center"/>
      <protection/>
    </xf>
    <xf numFmtId="0" fontId="10" fillId="35" borderId="0" xfId="42" applyFont="1" applyFill="1" applyBorder="1" applyAlignment="1" applyProtection="1">
      <alignment horizontal="center"/>
      <protection/>
    </xf>
    <xf numFmtId="0" fontId="11" fillId="35" borderId="0" xfId="42" applyFont="1" applyFill="1" applyBorder="1" applyAlignment="1" applyProtection="1">
      <alignment horizontal="center"/>
      <protection/>
    </xf>
    <xf numFmtId="0" fontId="12" fillId="35" borderId="0" xfId="42" applyFont="1" applyFill="1" applyBorder="1" applyAlignment="1" applyProtection="1">
      <alignment horizontal="center"/>
      <protection/>
    </xf>
    <xf numFmtId="0" fontId="9" fillId="34" borderId="0" xfId="42" applyFill="1" applyBorder="1" applyAlignment="1" applyProtection="1">
      <alignment horizontal="center"/>
      <protection/>
    </xf>
    <xf numFmtId="1" fontId="12" fillId="33" borderId="0" xfId="42" applyNumberFormat="1" applyFont="1" applyFill="1" applyBorder="1" applyAlignment="1" applyProtection="1">
      <alignment horizontal="center"/>
      <protection/>
    </xf>
    <xf numFmtId="0" fontId="12" fillId="33" borderId="0" xfId="42" applyFont="1" applyFill="1" applyBorder="1" applyAlignment="1" applyProtection="1">
      <alignment horizontal="center"/>
      <protection/>
    </xf>
    <xf numFmtId="0" fontId="11" fillId="33" borderId="0" xfId="42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0" fillId="0" borderId="0" xfId="0" applyBorder="1" applyAlignment="1">
      <alignment/>
    </xf>
    <xf numFmtId="0" fontId="16" fillId="33" borderId="12" xfId="0" applyFont="1" applyFill="1" applyBorder="1" applyAlignment="1">
      <alignment/>
    </xf>
    <xf numFmtId="1" fontId="13" fillId="33" borderId="0" xfId="0" applyNumberFormat="1" applyFont="1" applyFill="1" applyBorder="1" applyAlignment="1">
      <alignment horizontal="center" vertical="center"/>
    </xf>
    <xf numFmtId="2" fontId="13" fillId="33" borderId="13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1" fontId="13" fillId="33" borderId="14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97" fontId="16" fillId="34" borderId="1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" fontId="16" fillId="33" borderId="18" xfId="0" applyNumberFormat="1" applyFont="1" applyFill="1" applyBorder="1" applyAlignment="1">
      <alignment/>
    </xf>
    <xf numFmtId="0" fontId="13" fillId="35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35" borderId="11" xfId="0" applyFont="1" applyFill="1" applyBorder="1" applyAlignment="1">
      <alignment/>
    </xf>
    <xf numFmtId="196" fontId="16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16" fillId="34" borderId="17" xfId="0" applyFont="1" applyFill="1" applyBorder="1" applyAlignment="1">
      <alignment horizontal="center"/>
    </xf>
    <xf numFmtId="0" fontId="16" fillId="33" borderId="17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6" fillId="33" borderId="16" xfId="0" applyFont="1" applyFill="1" applyBorder="1" applyAlignment="1">
      <alignment/>
    </xf>
    <xf numFmtId="196" fontId="13" fillId="0" borderId="0" xfId="0" applyNumberFormat="1" applyFont="1" applyFill="1" applyBorder="1" applyAlignment="1">
      <alignment/>
    </xf>
    <xf numFmtId="0" fontId="16" fillId="34" borderId="15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1" fillId="33" borderId="17" xfId="0" applyFont="1" applyFill="1" applyBorder="1" applyAlignment="1">
      <alignment/>
    </xf>
    <xf numFmtId="1" fontId="21" fillId="33" borderId="18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196" fontId="16" fillId="33" borderId="17" xfId="0" applyNumberFormat="1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6" fillId="34" borderId="11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1" fontId="16" fillId="34" borderId="18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5" borderId="17" xfId="0" applyFont="1" applyFill="1" applyBorder="1" applyAlignment="1">
      <alignment/>
    </xf>
    <xf numFmtId="1" fontId="16" fillId="33" borderId="18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21" fillId="35" borderId="11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1" fontId="2" fillId="33" borderId="18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6" fillId="34" borderId="19" xfId="0" applyFont="1" applyFill="1" applyBorder="1" applyAlignment="1">
      <alignment/>
    </xf>
    <xf numFmtId="1" fontId="16" fillId="34" borderId="11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196" fontId="1" fillId="35" borderId="18" xfId="0" applyNumberFormat="1" applyFont="1" applyFill="1" applyBorder="1" applyAlignment="1">
      <alignment/>
    </xf>
    <xf numFmtId="1" fontId="16" fillId="34" borderId="11" xfId="0" applyNumberFormat="1" applyFont="1" applyFill="1" applyBorder="1" applyAlignment="1">
      <alignment/>
    </xf>
    <xf numFmtId="1" fontId="16" fillId="34" borderId="18" xfId="0" applyNumberFormat="1" applyFont="1" applyFill="1" applyBorder="1" applyAlignment="1">
      <alignment/>
    </xf>
    <xf numFmtId="1" fontId="16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196" fontId="29" fillId="0" borderId="0" xfId="0" applyNumberFormat="1" applyFont="1" applyFill="1" applyBorder="1" applyAlignment="1">
      <alignment/>
    </xf>
    <xf numFmtId="0" fontId="16" fillId="34" borderId="17" xfId="0" applyFont="1" applyFill="1" applyBorder="1" applyAlignment="1">
      <alignment horizontal="center"/>
    </xf>
    <xf numFmtId="196" fontId="16" fillId="34" borderId="19" xfId="0" applyNumberFormat="1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14" fillId="35" borderId="11" xfId="0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1" fontId="16" fillId="34" borderId="15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" fontId="2" fillId="33" borderId="18" xfId="0" applyNumberFormat="1" applyFont="1" applyFill="1" applyBorder="1" applyAlignment="1">
      <alignment/>
    </xf>
    <xf numFmtId="0" fontId="42" fillId="33" borderId="11" xfId="0" applyFont="1" applyFill="1" applyBorder="1" applyAlignment="1">
      <alignment horizontal="right"/>
    </xf>
    <xf numFmtId="1" fontId="2" fillId="33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96" fontId="16" fillId="34" borderId="11" xfId="0" applyNumberFormat="1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96" fontId="16" fillId="0" borderId="0" xfId="0" applyNumberFormat="1" applyFont="1" applyFill="1" applyBorder="1" applyAlignment="1">
      <alignment horizontal="center"/>
    </xf>
    <xf numFmtId="196" fontId="13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16" fillId="36" borderId="11" xfId="0" applyNumberFormat="1" applyFont="1" applyFill="1" applyBorder="1" applyAlignment="1">
      <alignment horizontal="center"/>
    </xf>
    <xf numFmtId="196" fontId="13" fillId="0" borderId="11" xfId="0" applyNumberFormat="1" applyFont="1" applyFill="1" applyBorder="1" applyAlignment="1">
      <alignment horizontal="center"/>
    </xf>
    <xf numFmtId="1" fontId="16" fillId="34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6" fillId="34" borderId="11" xfId="0" applyNumberFormat="1" applyFont="1" applyFill="1" applyBorder="1" applyAlignment="1">
      <alignment horizontal="center"/>
    </xf>
    <xf numFmtId="196" fontId="28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" fontId="21" fillId="33" borderId="11" xfId="0" applyNumberFormat="1" applyFont="1" applyFill="1" applyBorder="1" applyAlignment="1">
      <alignment/>
    </xf>
    <xf numFmtId="196" fontId="2" fillId="33" borderId="11" xfId="0" applyNumberFormat="1" applyFont="1" applyFill="1" applyBorder="1" applyAlignment="1">
      <alignment/>
    </xf>
    <xf numFmtId="1" fontId="21" fillId="33" borderId="11" xfId="0" applyNumberFormat="1" applyFont="1" applyFill="1" applyBorder="1" applyAlignment="1">
      <alignment/>
    </xf>
    <xf numFmtId="1" fontId="42" fillId="33" borderId="11" xfId="0" applyNumberFormat="1" applyFont="1" applyFill="1" applyBorder="1" applyAlignment="1">
      <alignment horizontal="right"/>
    </xf>
    <xf numFmtId="1" fontId="13" fillId="33" borderId="11" xfId="0" applyNumberFormat="1" applyFont="1" applyFill="1" applyBorder="1" applyAlignment="1">
      <alignment/>
    </xf>
    <xf numFmtId="1" fontId="13" fillId="33" borderId="11" xfId="0" applyNumberFormat="1" applyFont="1" applyFill="1" applyBorder="1" applyAlignment="1">
      <alignment/>
    </xf>
    <xf numFmtId="1" fontId="16" fillId="33" borderId="11" xfId="0" applyNumberFormat="1" applyFont="1" applyFill="1" applyBorder="1" applyAlignment="1">
      <alignment/>
    </xf>
    <xf numFmtId="196" fontId="2" fillId="33" borderId="11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/>
    </xf>
    <xf numFmtId="1" fontId="29" fillId="33" borderId="11" xfId="0" applyNumberFormat="1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23" fillId="33" borderId="11" xfId="0" applyFont="1" applyFill="1" applyBorder="1" applyAlignment="1">
      <alignment/>
    </xf>
    <xf numFmtId="0" fontId="16" fillId="35" borderId="18" xfId="0" applyFont="1" applyFill="1" applyBorder="1" applyAlignment="1">
      <alignment/>
    </xf>
    <xf numFmtId="1" fontId="23" fillId="34" borderId="0" xfId="0" applyNumberFormat="1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16" fillId="34" borderId="11" xfId="0" applyFont="1" applyFill="1" applyBorder="1" applyAlignment="1">
      <alignment horizontal="right"/>
    </xf>
    <xf numFmtId="1" fontId="16" fillId="33" borderId="11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1" fontId="16" fillId="33" borderId="11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right"/>
    </xf>
    <xf numFmtId="196" fontId="16" fillId="35" borderId="18" xfId="0" applyNumberFormat="1" applyFont="1" applyFill="1" applyBorder="1" applyAlignment="1">
      <alignment/>
    </xf>
    <xf numFmtId="0" fontId="13" fillId="34" borderId="15" xfId="0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right"/>
    </xf>
    <xf numFmtId="1" fontId="23" fillId="33" borderId="11" xfId="0" applyNumberFormat="1" applyFont="1" applyFill="1" applyBorder="1" applyAlignment="1">
      <alignment/>
    </xf>
    <xf numFmtId="0" fontId="23" fillId="33" borderId="11" xfId="0" applyFont="1" applyFill="1" applyBorder="1" applyAlignment="1">
      <alignment/>
    </xf>
    <xf numFmtId="1" fontId="13" fillId="34" borderId="11" xfId="0" applyNumberFormat="1" applyFont="1" applyFill="1" applyBorder="1" applyAlignment="1">
      <alignment/>
    </xf>
    <xf numFmtId="1" fontId="13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196" fontId="16" fillId="33" borderId="11" xfId="0" applyNumberFormat="1" applyFont="1" applyFill="1" applyBorder="1" applyAlignment="1">
      <alignment/>
    </xf>
    <xf numFmtId="1" fontId="19" fillId="34" borderId="11" xfId="0" applyNumberFormat="1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6" fillId="33" borderId="11" xfId="0" applyFont="1" applyFill="1" applyBorder="1" applyAlignment="1">
      <alignment horizontal="right"/>
    </xf>
    <xf numFmtId="1" fontId="16" fillId="34" borderId="0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/>
    </xf>
    <xf numFmtId="1" fontId="13" fillId="33" borderId="11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21" fillId="33" borderId="11" xfId="0" applyNumberFormat="1" applyFont="1" applyFill="1" applyBorder="1" applyAlignment="1">
      <alignment horizontal="center"/>
    </xf>
    <xf numFmtId="1" fontId="41" fillId="33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1" fontId="19" fillId="33" borderId="11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1" fontId="19" fillId="35" borderId="11" xfId="0" applyNumberFormat="1" applyFont="1" applyFill="1" applyBorder="1" applyAlignment="1">
      <alignment/>
    </xf>
    <xf numFmtId="1" fontId="16" fillId="37" borderId="11" xfId="0" applyNumberFormat="1" applyFont="1" applyFill="1" applyBorder="1" applyAlignment="1">
      <alignment horizontal="center"/>
    </xf>
    <xf numFmtId="196" fontId="19" fillId="35" borderId="11" xfId="0" applyNumberFormat="1" applyFont="1" applyFill="1" applyBorder="1" applyAlignment="1">
      <alignment/>
    </xf>
    <xf numFmtId="2" fontId="14" fillId="33" borderId="11" xfId="0" applyNumberFormat="1" applyFont="1" applyFill="1" applyBorder="1" applyAlignment="1">
      <alignment/>
    </xf>
    <xf numFmtId="1" fontId="24" fillId="35" borderId="11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3" fillId="35" borderId="11" xfId="0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196" fontId="16" fillId="33" borderId="11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1" fontId="16" fillId="34" borderId="17" xfId="0" applyNumberFormat="1" applyFont="1" applyFill="1" applyBorder="1" applyAlignment="1">
      <alignment horizontal="center"/>
    </xf>
    <xf numFmtId="1" fontId="16" fillId="37" borderId="17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" fontId="19" fillId="35" borderId="11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1" fontId="19" fillId="33" borderId="11" xfId="0" applyNumberFormat="1" applyFont="1" applyFill="1" applyBorder="1" applyAlignment="1">
      <alignment horizontal="center"/>
    </xf>
    <xf numFmtId="1" fontId="21" fillId="35" borderId="11" xfId="0" applyNumberFormat="1" applyFont="1" applyFill="1" applyBorder="1" applyAlignment="1">
      <alignment horizontal="center"/>
    </xf>
    <xf numFmtId="1" fontId="19" fillId="35" borderId="11" xfId="0" applyNumberFormat="1" applyFont="1" applyFill="1" applyBorder="1" applyAlignment="1">
      <alignment/>
    </xf>
    <xf numFmtId="1" fontId="19" fillId="33" borderId="11" xfId="0" applyNumberFormat="1" applyFont="1" applyFill="1" applyBorder="1" applyAlignment="1">
      <alignment horizontal="left" indent="1"/>
    </xf>
    <xf numFmtId="1" fontId="19" fillId="35" borderId="11" xfId="0" applyNumberFormat="1" applyFont="1" applyFill="1" applyBorder="1" applyAlignment="1">
      <alignment horizontal="center"/>
    </xf>
    <xf numFmtId="2" fontId="16" fillId="34" borderId="0" xfId="0" applyNumberFormat="1" applyFont="1" applyFill="1" applyBorder="1" applyAlignment="1">
      <alignment/>
    </xf>
    <xf numFmtId="0" fontId="16" fillId="34" borderId="22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" fontId="1" fillId="35" borderId="11" xfId="0" applyNumberFormat="1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" fontId="16" fillId="35" borderId="11" xfId="0" applyNumberFormat="1" applyFont="1" applyFill="1" applyBorder="1" applyAlignment="1">
      <alignment horizontal="center"/>
    </xf>
    <xf numFmtId="2" fontId="14" fillId="33" borderId="11" xfId="0" applyNumberFormat="1" applyFont="1" applyFill="1" applyBorder="1" applyAlignment="1">
      <alignment horizontal="right"/>
    </xf>
    <xf numFmtId="1" fontId="14" fillId="35" borderId="11" xfId="0" applyNumberFormat="1" applyFont="1" applyFill="1" applyBorder="1" applyAlignment="1">
      <alignment horizontal="center"/>
    </xf>
    <xf numFmtId="1" fontId="35" fillId="35" borderId="11" xfId="0" applyNumberFormat="1" applyFont="1" applyFill="1" applyBorder="1" applyAlignment="1">
      <alignment horizontal="center"/>
    </xf>
    <xf numFmtId="2" fontId="13" fillId="33" borderId="11" xfId="0" applyNumberFormat="1" applyFont="1" applyFill="1" applyBorder="1" applyAlignment="1">
      <alignment horizontal="right"/>
    </xf>
    <xf numFmtId="1" fontId="13" fillId="35" borderId="11" xfId="0" applyNumberFormat="1" applyFont="1" applyFill="1" applyBorder="1" applyAlignment="1">
      <alignment horizontal="center"/>
    </xf>
    <xf numFmtId="2" fontId="16" fillId="33" borderId="11" xfId="0" applyNumberFormat="1" applyFont="1" applyFill="1" applyBorder="1" applyAlignment="1">
      <alignment horizontal="right"/>
    </xf>
    <xf numFmtId="1" fontId="16" fillId="34" borderId="18" xfId="0" applyNumberFormat="1" applyFont="1" applyFill="1" applyBorder="1" applyAlignment="1">
      <alignment horizontal="right"/>
    </xf>
    <xf numFmtId="1" fontId="13" fillId="33" borderId="18" xfId="0" applyNumberFormat="1" applyFont="1" applyFill="1" applyBorder="1" applyAlignment="1">
      <alignment/>
    </xf>
    <xf numFmtId="1" fontId="13" fillId="33" borderId="18" xfId="0" applyNumberFormat="1" applyFont="1" applyFill="1" applyBorder="1" applyAlignment="1">
      <alignment/>
    </xf>
    <xf numFmtId="0" fontId="37" fillId="33" borderId="11" xfId="0" applyFont="1" applyFill="1" applyBorder="1" applyAlignment="1">
      <alignment/>
    </xf>
    <xf numFmtId="2" fontId="37" fillId="33" borderId="11" xfId="0" applyNumberFormat="1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8" fillId="35" borderId="11" xfId="0" applyFont="1" applyFill="1" applyBorder="1" applyAlignment="1">
      <alignment/>
    </xf>
    <xf numFmtId="0" fontId="13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13" fillId="36" borderId="11" xfId="0" applyFont="1" applyFill="1" applyBorder="1" applyAlignment="1">
      <alignment wrapText="1"/>
    </xf>
    <xf numFmtId="0" fontId="13" fillId="0" borderId="11" xfId="0" applyFont="1" applyFill="1" applyBorder="1" applyAlignment="1">
      <alignment/>
    </xf>
    <xf numFmtId="0" fontId="25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6" fillId="37" borderId="11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22" fillId="36" borderId="11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31" fillId="0" borderId="11" xfId="0" applyFont="1" applyFill="1" applyBorder="1" applyAlignment="1">
      <alignment/>
    </xf>
    <xf numFmtId="0" fontId="32" fillId="0" borderId="11" xfId="0" applyFont="1" applyFill="1" applyBorder="1" applyAlignment="1">
      <alignment wrapText="1"/>
    </xf>
    <xf numFmtId="0" fontId="33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/>
    </xf>
    <xf numFmtId="196" fontId="16" fillId="36" borderId="11" xfId="0" applyNumberFormat="1" applyFont="1" applyFill="1" applyBorder="1" applyAlignment="1">
      <alignment horizontal="center"/>
    </xf>
    <xf numFmtId="0" fontId="16" fillId="35" borderId="18" xfId="0" applyFont="1" applyFill="1" applyBorder="1" applyAlignment="1">
      <alignment/>
    </xf>
    <xf numFmtId="0" fontId="13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13" fillId="35" borderId="18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196" fontId="26" fillId="34" borderId="23" xfId="0" applyNumberFormat="1" applyFont="1" applyFill="1" applyBorder="1" applyAlignment="1">
      <alignment/>
    </xf>
    <xf numFmtId="196" fontId="26" fillId="35" borderId="18" xfId="0" applyNumberFormat="1" applyFont="1" applyFill="1" applyBorder="1" applyAlignment="1">
      <alignment/>
    </xf>
    <xf numFmtId="1" fontId="0" fillId="36" borderId="11" xfId="0" applyNumberFormat="1" applyFill="1" applyBorder="1" applyAlignment="1">
      <alignment horizontal="center"/>
    </xf>
    <xf numFmtId="0" fontId="13" fillId="38" borderId="11" xfId="0" applyFont="1" applyFill="1" applyBorder="1" applyAlignment="1">
      <alignment/>
    </xf>
    <xf numFmtId="0" fontId="0" fillId="38" borderId="11" xfId="0" applyFill="1" applyBorder="1" applyAlignment="1">
      <alignment horizontal="center"/>
    </xf>
    <xf numFmtId="1" fontId="21" fillId="38" borderId="11" xfId="0" applyNumberFormat="1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16" fillId="38" borderId="20" xfId="0" applyFont="1" applyFill="1" applyBorder="1" applyAlignment="1">
      <alignment/>
    </xf>
    <xf numFmtId="1" fontId="13" fillId="38" borderId="11" xfId="0" applyNumberFormat="1" applyFont="1" applyFill="1" applyBorder="1" applyAlignment="1">
      <alignment/>
    </xf>
    <xf numFmtId="0" fontId="0" fillId="38" borderId="18" xfId="0" applyFill="1" applyBorder="1" applyAlignment="1">
      <alignment/>
    </xf>
    <xf numFmtId="1" fontId="0" fillId="38" borderId="11" xfId="0" applyNumberFormat="1" applyFill="1" applyBorder="1" applyAlignment="1">
      <alignment horizontal="center"/>
    </xf>
    <xf numFmtId="0" fontId="0" fillId="38" borderId="0" xfId="0" applyFill="1" applyAlignment="1">
      <alignment/>
    </xf>
    <xf numFmtId="1" fontId="21" fillId="38" borderId="11" xfId="0" applyNumberFormat="1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2" fillId="38" borderId="20" xfId="0" applyFont="1" applyFill="1" applyBorder="1" applyAlignment="1">
      <alignment/>
    </xf>
    <xf numFmtId="196" fontId="1" fillId="38" borderId="18" xfId="0" applyNumberFormat="1" applyFont="1" applyFill="1" applyBorder="1" applyAlignment="1">
      <alignment/>
    </xf>
    <xf numFmtId="1" fontId="16" fillId="38" borderId="11" xfId="0" applyNumberFormat="1" applyFont="1" applyFill="1" applyBorder="1" applyAlignment="1">
      <alignment horizontal="center"/>
    </xf>
    <xf numFmtId="0" fontId="16" fillId="38" borderId="20" xfId="0" applyFont="1" applyFill="1" applyBorder="1" applyAlignment="1">
      <alignment/>
    </xf>
    <xf numFmtId="0" fontId="16" fillId="38" borderId="11" xfId="0" applyFont="1" applyFill="1" applyBorder="1" applyAlignment="1">
      <alignment/>
    </xf>
    <xf numFmtId="196" fontId="16" fillId="38" borderId="11" xfId="0" applyNumberFormat="1" applyFont="1" applyFill="1" applyBorder="1" applyAlignment="1">
      <alignment/>
    </xf>
    <xf numFmtId="196" fontId="16" fillId="38" borderId="18" xfId="0" applyNumberFormat="1" applyFont="1" applyFill="1" applyBorder="1" applyAlignment="1">
      <alignment/>
    </xf>
    <xf numFmtId="0" fontId="16" fillId="38" borderId="0" xfId="0" applyFont="1" applyFill="1" applyBorder="1" applyAlignment="1">
      <alignment/>
    </xf>
    <xf numFmtId="1" fontId="30" fillId="38" borderId="11" xfId="0" applyNumberFormat="1" applyFont="1" applyFill="1" applyBorder="1" applyAlignment="1">
      <alignment/>
    </xf>
    <xf numFmtId="0" fontId="30" fillId="38" borderId="11" xfId="0" applyFont="1" applyFill="1" applyBorder="1" applyAlignment="1">
      <alignment/>
    </xf>
    <xf numFmtId="0" fontId="16" fillId="38" borderId="18" xfId="0" applyFont="1" applyFill="1" applyBorder="1" applyAlignment="1">
      <alignment/>
    </xf>
    <xf numFmtId="0" fontId="0" fillId="38" borderId="0" xfId="0" applyFill="1" applyBorder="1" applyAlignment="1">
      <alignment/>
    </xf>
    <xf numFmtId="0" fontId="16" fillId="38" borderId="11" xfId="0" applyFont="1" applyFill="1" applyBorder="1" applyAlignment="1">
      <alignment horizontal="center"/>
    </xf>
    <xf numFmtId="0" fontId="16" fillId="38" borderId="17" xfId="0" applyFont="1" applyFill="1" applyBorder="1" applyAlignment="1">
      <alignment horizontal="center"/>
    </xf>
    <xf numFmtId="1" fontId="21" fillId="38" borderId="11" xfId="0" applyNumberFormat="1" applyFont="1" applyFill="1" applyBorder="1" applyAlignment="1">
      <alignment horizontal="center"/>
    </xf>
    <xf numFmtId="196" fontId="21" fillId="38" borderId="11" xfId="0" applyNumberFormat="1" applyFont="1" applyFill="1" applyBorder="1" applyAlignment="1">
      <alignment horizontal="center"/>
    </xf>
    <xf numFmtId="196" fontId="21" fillId="38" borderId="20" xfId="0" applyNumberFormat="1" applyFont="1" applyFill="1" applyBorder="1" applyAlignment="1">
      <alignment horizontal="center"/>
    </xf>
    <xf numFmtId="0" fontId="21" fillId="38" borderId="11" xfId="0" applyFont="1" applyFill="1" applyBorder="1" applyAlignment="1">
      <alignment horizontal="center"/>
    </xf>
    <xf numFmtId="0" fontId="13" fillId="38" borderId="18" xfId="0" applyFont="1" applyFill="1" applyBorder="1" applyAlignment="1">
      <alignment/>
    </xf>
    <xf numFmtId="1" fontId="16" fillId="38" borderId="11" xfId="0" applyNumberFormat="1" applyFont="1" applyFill="1" applyBorder="1" applyAlignment="1">
      <alignment horizontal="center"/>
    </xf>
    <xf numFmtId="0" fontId="2" fillId="38" borderId="11" xfId="0" applyFont="1" applyFill="1" applyBorder="1" applyAlignment="1">
      <alignment/>
    </xf>
    <xf numFmtId="1" fontId="19" fillId="38" borderId="11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21" fillId="38" borderId="20" xfId="0" applyFont="1" applyFill="1" applyBorder="1" applyAlignment="1">
      <alignment/>
    </xf>
    <xf numFmtId="1" fontId="16" fillId="38" borderId="11" xfId="0" applyNumberFormat="1" applyFont="1" applyFill="1" applyBorder="1" applyAlignment="1">
      <alignment/>
    </xf>
    <xf numFmtId="0" fontId="16" fillId="38" borderId="11" xfId="0" applyFont="1" applyFill="1" applyBorder="1" applyAlignment="1">
      <alignment/>
    </xf>
    <xf numFmtId="0" fontId="16" fillId="38" borderId="18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13" fillId="38" borderId="11" xfId="0" applyFont="1" applyFill="1" applyBorder="1" applyAlignment="1">
      <alignment/>
    </xf>
    <xf numFmtId="1" fontId="16" fillId="38" borderId="11" xfId="0" applyNumberFormat="1" applyFont="1" applyFill="1" applyBorder="1" applyAlignment="1">
      <alignment/>
    </xf>
    <xf numFmtId="1" fontId="19" fillId="38" borderId="11" xfId="0" applyNumberFormat="1" applyFont="1" applyFill="1" applyBorder="1" applyAlignment="1">
      <alignment/>
    </xf>
    <xf numFmtId="0" fontId="19" fillId="38" borderId="11" xfId="0" applyFont="1" applyFill="1" applyBorder="1" applyAlignment="1">
      <alignment/>
    </xf>
    <xf numFmtId="1" fontId="21" fillId="38" borderId="11" xfId="0" applyNumberFormat="1" applyFont="1" applyFill="1" applyBorder="1" applyAlignment="1">
      <alignment horizontal="center"/>
    </xf>
    <xf numFmtId="0" fontId="16" fillId="38" borderId="17" xfId="0" applyFont="1" applyFill="1" applyBorder="1" applyAlignment="1">
      <alignment/>
    </xf>
    <xf numFmtId="1" fontId="16" fillId="38" borderId="0" xfId="0" applyNumberFormat="1" applyFont="1" applyFill="1" applyBorder="1" applyAlignment="1">
      <alignment horizontal="center"/>
    </xf>
    <xf numFmtId="196" fontId="21" fillId="38" borderId="1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1" fontId="13" fillId="38" borderId="11" xfId="0" applyNumberFormat="1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/>
    </xf>
    <xf numFmtId="0" fontId="21" fillId="38" borderId="11" xfId="0" applyFont="1" applyFill="1" applyBorder="1" applyAlignment="1">
      <alignment horizontal="center"/>
    </xf>
    <xf numFmtId="0" fontId="21" fillId="38" borderId="18" xfId="0" applyFont="1" applyFill="1" applyBorder="1" applyAlignment="1">
      <alignment/>
    </xf>
    <xf numFmtId="0" fontId="0" fillId="38" borderId="17" xfId="0" applyFill="1" applyBorder="1" applyAlignment="1">
      <alignment horizontal="center"/>
    </xf>
    <xf numFmtId="1" fontId="13" fillId="38" borderId="11" xfId="0" applyNumberFormat="1" applyFont="1" applyFill="1" applyBorder="1" applyAlignment="1">
      <alignment horizontal="center"/>
    </xf>
    <xf numFmtId="196" fontId="21" fillId="38" borderId="24" xfId="0" applyNumberFormat="1" applyFont="1" applyFill="1" applyBorder="1" applyAlignment="1">
      <alignment/>
    </xf>
    <xf numFmtId="0" fontId="16" fillId="38" borderId="17" xfId="0" applyFont="1" applyFill="1" applyBorder="1" applyAlignment="1">
      <alignment horizontal="center"/>
    </xf>
    <xf numFmtId="0" fontId="13" fillId="38" borderId="18" xfId="0" applyFont="1" applyFill="1" applyBorder="1" applyAlignment="1">
      <alignment/>
    </xf>
    <xf numFmtId="0" fontId="13" fillId="38" borderId="0" xfId="0" applyFont="1" applyFill="1" applyBorder="1" applyAlignment="1">
      <alignment/>
    </xf>
    <xf numFmtId="0" fontId="13" fillId="38" borderId="17" xfId="0" applyFont="1" applyFill="1" applyBorder="1" applyAlignment="1">
      <alignment horizontal="center"/>
    </xf>
    <xf numFmtId="1" fontId="13" fillId="38" borderId="11" xfId="0" applyNumberFormat="1" applyFont="1" applyFill="1" applyBorder="1" applyAlignment="1">
      <alignment/>
    </xf>
    <xf numFmtId="0" fontId="16" fillId="38" borderId="11" xfId="0" applyFont="1" applyFill="1" applyBorder="1" applyAlignment="1">
      <alignment/>
    </xf>
    <xf numFmtId="196" fontId="21" fillId="38" borderId="11" xfId="0" applyNumberFormat="1" applyFont="1" applyFill="1" applyBorder="1" applyAlignment="1">
      <alignment/>
    </xf>
    <xf numFmtId="0" fontId="13" fillId="38" borderId="0" xfId="0" applyFont="1" applyFill="1" applyBorder="1" applyAlignment="1">
      <alignment/>
    </xf>
    <xf numFmtId="0" fontId="21" fillId="38" borderId="11" xfId="0" applyFont="1" applyFill="1" applyBorder="1" applyAlignment="1">
      <alignment horizontal="right"/>
    </xf>
    <xf numFmtId="0" fontId="13" fillId="38" borderId="0" xfId="0" applyFont="1" applyFill="1" applyBorder="1" applyAlignment="1">
      <alignment horizontal="right"/>
    </xf>
    <xf numFmtId="0" fontId="13" fillId="38" borderId="17" xfId="0" applyFont="1" applyFill="1" applyBorder="1" applyAlignment="1">
      <alignment/>
    </xf>
    <xf numFmtId="0" fontId="21" fillId="38" borderId="17" xfId="0" applyFont="1" applyFill="1" applyBorder="1" applyAlignment="1">
      <alignment/>
    </xf>
    <xf numFmtId="0" fontId="13" fillId="38" borderId="0" xfId="0" applyFont="1" applyFill="1" applyBorder="1" applyAlignment="1">
      <alignment horizontal="center"/>
    </xf>
    <xf numFmtId="0" fontId="21" fillId="38" borderId="17" xfId="0" applyFont="1" applyFill="1" applyBorder="1" applyAlignment="1">
      <alignment/>
    </xf>
    <xf numFmtId="196" fontId="0" fillId="38" borderId="11" xfId="0" applyNumberFormat="1" applyFill="1" applyBorder="1" applyAlignment="1">
      <alignment horizontal="center"/>
    </xf>
    <xf numFmtId="196" fontId="21" fillId="38" borderId="11" xfId="0" applyNumberFormat="1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1" xfId="0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2" fillId="38" borderId="17" xfId="0" applyFont="1" applyFill="1" applyBorder="1" applyAlignment="1">
      <alignment/>
    </xf>
    <xf numFmtId="196" fontId="26" fillId="38" borderId="18" xfId="0" applyNumberFormat="1" applyFont="1" applyFill="1" applyBorder="1" applyAlignment="1">
      <alignment/>
    </xf>
    <xf numFmtId="0" fontId="1" fillId="38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196" fontId="2" fillId="38" borderId="11" xfId="0" applyNumberFormat="1" applyFont="1" applyFill="1" applyBorder="1" applyAlignment="1">
      <alignment horizontal="center"/>
    </xf>
    <xf numFmtId="196" fontId="26" fillId="38" borderId="18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1" fontId="2" fillId="38" borderId="11" xfId="0" applyNumberFormat="1" applyFont="1" applyFill="1" applyBorder="1" applyAlignment="1">
      <alignment horizontal="center"/>
    </xf>
    <xf numFmtId="196" fontId="16" fillId="38" borderId="11" xfId="0" applyNumberFormat="1" applyFont="1" applyFill="1" applyBorder="1" applyAlignment="1">
      <alignment horizontal="center"/>
    </xf>
    <xf numFmtId="196" fontId="16" fillId="38" borderId="18" xfId="0" applyNumberFormat="1" applyFont="1" applyFill="1" applyBorder="1" applyAlignment="1">
      <alignment horizontal="center"/>
    </xf>
    <xf numFmtId="0" fontId="30" fillId="38" borderId="16" xfId="0" applyFont="1" applyFill="1" applyBorder="1" applyAlignment="1">
      <alignment horizontal="center"/>
    </xf>
    <xf numFmtId="1" fontId="21" fillId="38" borderId="18" xfId="0" applyNumberFormat="1" applyFont="1" applyFill="1" applyBorder="1" applyAlignment="1">
      <alignment horizontal="center"/>
    </xf>
    <xf numFmtId="1" fontId="30" fillId="38" borderId="18" xfId="0" applyNumberFormat="1" applyFont="1" applyFill="1" applyBorder="1" applyAlignment="1">
      <alignment horizontal="center"/>
    </xf>
    <xf numFmtId="0" fontId="30" fillId="38" borderId="11" xfId="0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/>
    </xf>
    <xf numFmtId="1" fontId="21" fillId="38" borderId="18" xfId="0" applyNumberFormat="1" applyFont="1" applyFill="1" applyBorder="1" applyAlignment="1">
      <alignment/>
    </xf>
    <xf numFmtId="1" fontId="21" fillId="38" borderId="18" xfId="0" applyNumberFormat="1" applyFont="1" applyFill="1" applyBorder="1" applyAlignment="1">
      <alignment horizontal="center"/>
    </xf>
    <xf numFmtId="1" fontId="2" fillId="38" borderId="18" xfId="0" applyNumberFormat="1" applyFont="1" applyFill="1" applyBorder="1" applyAlignment="1">
      <alignment/>
    </xf>
    <xf numFmtId="0" fontId="16" fillId="34" borderId="18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6" fillId="38" borderId="11" xfId="0" applyFont="1" applyFill="1" applyBorder="1" applyAlignment="1">
      <alignment horizontal="right"/>
    </xf>
    <xf numFmtId="0" fontId="23" fillId="33" borderId="20" xfId="0" applyFont="1" applyFill="1" applyBorder="1" applyAlignment="1">
      <alignment/>
    </xf>
    <xf numFmtId="0" fontId="21" fillId="38" borderId="20" xfId="0" applyFont="1" applyFill="1" applyBorder="1" applyAlignment="1">
      <alignment/>
    </xf>
    <xf numFmtId="0" fontId="23" fillId="38" borderId="20" xfId="0" applyFont="1" applyFill="1" applyBorder="1" applyAlignment="1">
      <alignment/>
    </xf>
    <xf numFmtId="0" fontId="13" fillId="38" borderId="20" xfId="0" applyFont="1" applyFill="1" applyBorder="1" applyAlignment="1">
      <alignment/>
    </xf>
    <xf numFmtId="196" fontId="16" fillId="38" borderId="17" xfId="0" applyNumberFormat="1" applyFont="1" applyFill="1" applyBorder="1" applyAlignment="1">
      <alignment/>
    </xf>
    <xf numFmtId="196" fontId="21" fillId="38" borderId="17" xfId="0" applyNumberFormat="1" applyFont="1" applyFill="1" applyBorder="1" applyAlignment="1">
      <alignment/>
    </xf>
    <xf numFmtId="196" fontId="13" fillId="38" borderId="17" xfId="0" applyNumberFormat="1" applyFont="1" applyFill="1" applyBorder="1" applyAlignment="1">
      <alignment/>
    </xf>
    <xf numFmtId="196" fontId="13" fillId="38" borderId="20" xfId="0" applyNumberFormat="1" applyFont="1" applyFill="1" applyBorder="1" applyAlignment="1">
      <alignment/>
    </xf>
    <xf numFmtId="0" fontId="13" fillId="34" borderId="11" xfId="0" applyFont="1" applyFill="1" applyBorder="1" applyAlignment="1">
      <alignment horizontal="center"/>
    </xf>
    <xf numFmtId="0" fontId="16" fillId="0" borderId="20" xfId="0" applyFont="1" applyFill="1" applyBorder="1" applyAlignment="1">
      <alignment/>
    </xf>
    <xf numFmtId="196" fontId="45" fillId="34" borderId="11" xfId="0" applyNumberFormat="1" applyFont="1" applyFill="1" applyBorder="1" applyAlignment="1">
      <alignment horizontal="center"/>
    </xf>
    <xf numFmtId="2" fontId="16" fillId="38" borderId="25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/>
    </xf>
    <xf numFmtId="2" fontId="46" fillId="0" borderId="11" xfId="0" applyNumberFormat="1" applyFont="1" applyFill="1" applyBorder="1" applyAlignment="1">
      <alignment horizontal="center"/>
    </xf>
    <xf numFmtId="1" fontId="46" fillId="0" borderId="11" xfId="0" applyNumberFormat="1" applyFont="1" applyFill="1" applyBorder="1" applyAlignment="1">
      <alignment/>
    </xf>
    <xf numFmtId="196" fontId="34" fillId="0" borderId="0" xfId="0" applyNumberFormat="1" applyFont="1" applyFill="1" applyBorder="1" applyAlignment="1">
      <alignment/>
    </xf>
    <xf numFmtId="0" fontId="15" fillId="34" borderId="26" xfId="0" applyFont="1" applyFill="1" applyBorder="1" applyAlignment="1">
      <alignment horizontal="center"/>
    </xf>
    <xf numFmtId="1" fontId="16" fillId="33" borderId="12" xfId="0" applyNumberFormat="1" applyFont="1" applyFill="1" applyBorder="1" applyAlignment="1">
      <alignment/>
    </xf>
    <xf numFmtId="1" fontId="13" fillId="34" borderId="27" xfId="0" applyNumberFormat="1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0" fontId="15" fillId="34" borderId="2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196" fontId="6" fillId="34" borderId="11" xfId="0" applyNumberFormat="1" applyFont="1" applyFill="1" applyBorder="1" applyAlignment="1">
      <alignment horizontal="center"/>
    </xf>
    <xf numFmtId="196" fontId="47" fillId="34" borderId="11" xfId="0" applyNumberFormat="1" applyFont="1" applyFill="1" applyBorder="1" applyAlignment="1">
      <alignment horizontal="center"/>
    </xf>
    <xf numFmtId="1" fontId="13" fillId="34" borderId="11" xfId="0" applyNumberFormat="1" applyFont="1" applyFill="1" applyBorder="1" applyAlignment="1">
      <alignment horizontal="center"/>
    </xf>
    <xf numFmtId="1" fontId="13" fillId="34" borderId="11" xfId="0" applyNumberFormat="1" applyFont="1" applyFill="1" applyBorder="1" applyAlignment="1">
      <alignment horizontal="center"/>
    </xf>
    <xf numFmtId="0" fontId="44" fillId="36" borderId="29" xfId="0" applyFont="1" applyFill="1" applyBorder="1" applyAlignment="1">
      <alignment vertical="justify"/>
    </xf>
    <xf numFmtId="0" fontId="44" fillId="36" borderId="28" xfId="0" applyFont="1" applyFill="1" applyBorder="1" applyAlignment="1">
      <alignment vertical="justify"/>
    </xf>
    <xf numFmtId="0" fontId="44" fillId="34" borderId="11" xfId="0" applyFont="1" applyFill="1" applyBorder="1" applyAlignment="1">
      <alignment vertical="justify"/>
    </xf>
    <xf numFmtId="1" fontId="1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96" fontId="13" fillId="34" borderId="11" xfId="0" applyNumberFormat="1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3" fillId="0" borderId="25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16" fillId="35" borderId="25" xfId="0" applyFont="1" applyFill="1" applyBorder="1" applyAlignment="1">
      <alignment/>
    </xf>
    <xf numFmtId="0" fontId="16" fillId="34" borderId="25" xfId="0" applyFont="1" applyFill="1" applyBorder="1" applyAlignment="1">
      <alignment horizontal="center"/>
    </xf>
    <xf numFmtId="1" fontId="2" fillId="33" borderId="25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6" fillId="37" borderId="28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1" fontId="19" fillId="33" borderId="28" xfId="0" applyNumberFormat="1" applyFont="1" applyFill="1" applyBorder="1" applyAlignment="1">
      <alignment horizontal="center"/>
    </xf>
    <xf numFmtId="0" fontId="16" fillId="35" borderId="28" xfId="0" applyFont="1" applyFill="1" applyBorder="1" applyAlignment="1">
      <alignment/>
    </xf>
    <xf numFmtId="1" fontId="16" fillId="37" borderId="28" xfId="0" applyNumberFormat="1" applyFont="1" applyFill="1" applyBorder="1" applyAlignment="1">
      <alignment horizontal="center"/>
    </xf>
    <xf numFmtId="0" fontId="16" fillId="34" borderId="28" xfId="0" applyFont="1" applyFill="1" applyBorder="1" applyAlignment="1">
      <alignment horizontal="center"/>
    </xf>
    <xf numFmtId="1" fontId="16" fillId="34" borderId="28" xfId="0" applyNumberFormat="1" applyFont="1" applyFill="1" applyBorder="1" applyAlignment="1">
      <alignment/>
    </xf>
    <xf numFmtId="0" fontId="16" fillId="34" borderId="28" xfId="0" applyFont="1" applyFill="1" applyBorder="1" applyAlignment="1">
      <alignment/>
    </xf>
    <xf numFmtId="196" fontId="16" fillId="35" borderId="3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38" borderId="20" xfId="0" applyNumberFormat="1" applyFill="1" applyBorder="1" applyAlignment="1">
      <alignment horizontal="center"/>
    </xf>
    <xf numFmtId="196" fontId="26" fillId="35" borderId="17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96" fontId="16" fillId="35" borderId="17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96" fontId="16" fillId="35" borderId="16" xfId="0" applyNumberFormat="1" applyFont="1" applyFill="1" applyBorder="1" applyAlignment="1">
      <alignment/>
    </xf>
    <xf numFmtId="1" fontId="0" fillId="38" borderId="28" xfId="0" applyNumberFormat="1" applyFill="1" applyBorder="1" applyAlignment="1">
      <alignment horizontal="center"/>
    </xf>
    <xf numFmtId="196" fontId="34" fillId="0" borderId="0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196" fontId="49" fillId="0" borderId="0" xfId="0" applyNumberFormat="1" applyFont="1" applyFill="1" applyBorder="1" applyAlignment="1">
      <alignment horizontal="center"/>
    </xf>
    <xf numFmtId="196" fontId="16" fillId="0" borderId="0" xfId="0" applyNumberFormat="1" applyFont="1" applyFill="1" applyBorder="1" applyAlignment="1">
      <alignment/>
    </xf>
    <xf numFmtId="1" fontId="16" fillId="38" borderId="28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21" fillId="33" borderId="11" xfId="0" applyNumberFormat="1" applyFont="1" applyFill="1" applyBorder="1" applyAlignment="1">
      <alignment horizontal="center"/>
    </xf>
    <xf numFmtId="1" fontId="13" fillId="33" borderId="11" xfId="0" applyNumberFormat="1" applyFont="1" applyFill="1" applyBorder="1" applyAlignment="1">
      <alignment horizontal="center"/>
    </xf>
    <xf numFmtId="197" fontId="2" fillId="35" borderId="11" xfId="0" applyNumberFormat="1" applyFont="1" applyFill="1" applyBorder="1" applyAlignment="1">
      <alignment horizontal="center"/>
    </xf>
    <xf numFmtId="197" fontId="2" fillId="38" borderId="11" xfId="0" applyNumberFormat="1" applyFont="1" applyFill="1" applyBorder="1" applyAlignment="1">
      <alignment horizontal="center"/>
    </xf>
    <xf numFmtId="196" fontId="2" fillId="35" borderId="11" xfId="0" applyNumberFormat="1" applyFont="1" applyFill="1" applyBorder="1" applyAlignment="1">
      <alignment horizontal="center"/>
    </xf>
    <xf numFmtId="196" fontId="16" fillId="35" borderId="11" xfId="0" applyNumberFormat="1" applyFont="1" applyFill="1" applyBorder="1" applyAlignment="1">
      <alignment horizontal="center"/>
    </xf>
    <xf numFmtId="1" fontId="16" fillId="35" borderId="11" xfId="0" applyNumberFormat="1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196" fontId="16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96" fontId="21" fillId="35" borderId="11" xfId="0" applyNumberFormat="1" applyFont="1" applyFill="1" applyBorder="1" applyAlignment="1">
      <alignment horizontal="center"/>
    </xf>
    <xf numFmtId="0" fontId="30" fillId="35" borderId="11" xfId="0" applyFont="1" applyFill="1" applyBorder="1" applyAlignment="1">
      <alignment horizontal="center"/>
    </xf>
    <xf numFmtId="196" fontId="30" fillId="35" borderId="11" xfId="0" applyNumberFormat="1" applyFont="1" applyFill="1" applyBorder="1" applyAlignment="1">
      <alignment horizontal="center"/>
    </xf>
    <xf numFmtId="196" fontId="16" fillId="34" borderId="11" xfId="0" applyNumberFormat="1" applyFont="1" applyFill="1" applyBorder="1" applyAlignment="1">
      <alignment horizontal="center"/>
    </xf>
    <xf numFmtId="196" fontId="2" fillId="34" borderId="11" xfId="0" applyNumberFormat="1" applyFont="1" applyFill="1" applyBorder="1" applyAlignment="1">
      <alignment horizontal="center"/>
    </xf>
    <xf numFmtId="196" fontId="2" fillId="35" borderId="11" xfId="0" applyNumberFormat="1" applyFont="1" applyFill="1" applyBorder="1" applyAlignment="1">
      <alignment horizontal="center"/>
    </xf>
    <xf numFmtId="196" fontId="13" fillId="38" borderId="11" xfId="0" applyNumberFormat="1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/>
    </xf>
    <xf numFmtId="196" fontId="21" fillId="38" borderId="20" xfId="0" applyNumberFormat="1" applyFont="1" applyFill="1" applyBorder="1" applyAlignment="1">
      <alignment/>
    </xf>
    <xf numFmtId="196" fontId="16" fillId="38" borderId="20" xfId="0" applyNumberFormat="1" applyFont="1" applyFill="1" applyBorder="1" applyAlignment="1">
      <alignment/>
    </xf>
    <xf numFmtId="0" fontId="13" fillId="38" borderId="20" xfId="0" applyFont="1" applyFill="1" applyBorder="1" applyAlignment="1">
      <alignment/>
    </xf>
    <xf numFmtId="0" fontId="13" fillId="38" borderId="20" xfId="0" applyFont="1" applyFill="1" applyBorder="1" applyAlignment="1">
      <alignment horizontal="center"/>
    </xf>
    <xf numFmtId="0" fontId="16" fillId="38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1" fillId="38" borderId="20" xfId="0" applyFont="1" applyFill="1" applyBorder="1" applyAlignment="1">
      <alignment horizontal="center"/>
    </xf>
    <xf numFmtId="196" fontId="21" fillId="38" borderId="20" xfId="0" applyNumberFormat="1" applyFont="1" applyFill="1" applyBorder="1" applyAlignment="1">
      <alignment/>
    </xf>
    <xf numFmtId="1" fontId="2" fillId="33" borderId="20" xfId="0" applyNumberFormat="1" applyFont="1" applyFill="1" applyBorder="1" applyAlignment="1">
      <alignment horizontal="center"/>
    </xf>
    <xf numFmtId="1" fontId="2" fillId="38" borderId="20" xfId="0" applyNumberFormat="1" applyFont="1" applyFill="1" applyBorder="1" applyAlignment="1">
      <alignment horizontal="center"/>
    </xf>
    <xf numFmtId="1" fontId="16" fillId="33" borderId="20" xfId="0" applyNumberFormat="1" applyFont="1" applyFill="1" applyBorder="1" applyAlignment="1">
      <alignment/>
    </xf>
    <xf numFmtId="1" fontId="16" fillId="38" borderId="20" xfId="0" applyNumberFormat="1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/>
    </xf>
    <xf numFmtId="0" fontId="13" fillId="38" borderId="20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3" fillId="38" borderId="20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/>
    </xf>
    <xf numFmtId="197" fontId="16" fillId="34" borderId="18" xfId="0" applyNumberFormat="1" applyFont="1" applyFill="1" applyBorder="1" applyAlignment="1">
      <alignment horizontal="center"/>
    </xf>
    <xf numFmtId="197" fontId="20" fillId="35" borderId="18" xfId="0" applyNumberFormat="1" applyFont="1" applyFill="1" applyBorder="1" applyAlignment="1">
      <alignment/>
    </xf>
    <xf numFmtId="197" fontId="20" fillId="38" borderId="18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8" borderId="18" xfId="0" applyFill="1" applyBorder="1" applyAlignment="1">
      <alignment horizontal="center"/>
    </xf>
    <xf numFmtId="0" fontId="16" fillId="38" borderId="18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13" fillId="38" borderId="18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2" fontId="13" fillId="35" borderId="11" xfId="0" applyNumberFormat="1" applyFont="1" applyFill="1" applyBorder="1" applyAlignment="1">
      <alignment horizontal="center"/>
    </xf>
    <xf numFmtId="2" fontId="13" fillId="35" borderId="11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/>
    </xf>
    <xf numFmtId="1" fontId="30" fillId="38" borderId="11" xfId="0" applyNumberFormat="1" applyFont="1" applyFill="1" applyBorder="1" applyAlignment="1">
      <alignment horizontal="center"/>
    </xf>
    <xf numFmtId="0" fontId="38" fillId="35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38" borderId="25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196" fontId="16" fillId="35" borderId="18" xfId="0" applyNumberFormat="1" applyFont="1" applyFill="1" applyBorder="1" applyAlignment="1">
      <alignment horizontal="center"/>
    </xf>
    <xf numFmtId="1" fontId="51" fillId="0" borderId="11" xfId="0" applyNumberFormat="1" applyFont="1" applyFill="1" applyBorder="1" applyAlignment="1">
      <alignment horizontal="center"/>
    </xf>
    <xf numFmtId="196" fontId="29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vertical="center"/>
    </xf>
    <xf numFmtId="1" fontId="52" fillId="34" borderId="11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/>
    </xf>
    <xf numFmtId="0" fontId="25" fillId="35" borderId="11" xfId="0" applyFont="1" applyFill="1" applyBorder="1" applyAlignment="1">
      <alignment/>
    </xf>
    <xf numFmtId="1" fontId="48" fillId="0" borderId="0" xfId="0" applyNumberFormat="1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96" fontId="53" fillId="38" borderId="11" xfId="0" applyNumberFormat="1" applyFont="1" applyFill="1" applyBorder="1" applyAlignment="1">
      <alignment horizontal="center"/>
    </xf>
    <xf numFmtId="1" fontId="54" fillId="38" borderId="11" xfId="0" applyNumberFormat="1" applyFont="1" applyFill="1" applyBorder="1" applyAlignment="1">
      <alignment horizontal="center"/>
    </xf>
    <xf numFmtId="0" fontId="16" fillId="33" borderId="29" xfId="0" applyFont="1" applyFill="1" applyBorder="1" applyAlignment="1">
      <alignment/>
    </xf>
    <xf numFmtId="0" fontId="16" fillId="33" borderId="28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13" fillId="35" borderId="25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1" fontId="44" fillId="38" borderId="11" xfId="0" applyNumberFormat="1" applyFont="1" applyFill="1" applyBorder="1" applyAlignment="1">
      <alignment horizontal="center"/>
    </xf>
    <xf numFmtId="1" fontId="44" fillId="38" borderId="28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96" fontId="1" fillId="33" borderId="11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44" fillId="38" borderId="11" xfId="0" applyNumberFormat="1" applyFont="1" applyFill="1" applyBorder="1" applyAlignment="1">
      <alignment horizontal="left"/>
    </xf>
    <xf numFmtId="1" fontId="44" fillId="38" borderId="25" xfId="0" applyNumberFormat="1" applyFont="1" applyFill="1" applyBorder="1" applyAlignment="1">
      <alignment horizontal="center"/>
    </xf>
    <xf numFmtId="1" fontId="16" fillId="33" borderId="18" xfId="0" applyNumberFormat="1" applyFont="1" applyFill="1" applyBorder="1" applyAlignment="1">
      <alignment horizontal="right"/>
    </xf>
    <xf numFmtId="196" fontId="27" fillId="34" borderId="32" xfId="0" applyNumberFormat="1" applyFont="1" applyFill="1" applyBorder="1" applyAlignment="1">
      <alignment horizontal="center"/>
    </xf>
    <xf numFmtId="196" fontId="27" fillId="34" borderId="16" xfId="0" applyNumberFormat="1" applyFont="1" applyFill="1" applyBorder="1" applyAlignment="1">
      <alignment horizontal="center"/>
    </xf>
    <xf numFmtId="196" fontId="27" fillId="34" borderId="33" xfId="0" applyNumberFormat="1" applyFont="1" applyFill="1" applyBorder="1" applyAlignment="1">
      <alignment horizontal="center"/>
    </xf>
    <xf numFmtId="0" fontId="16" fillId="34" borderId="26" xfId="0" applyFont="1" applyFill="1" applyBorder="1" applyAlignment="1">
      <alignment horizontal="center"/>
    </xf>
    <xf numFmtId="0" fontId="16" fillId="34" borderId="34" xfId="0" applyFont="1" applyFill="1" applyBorder="1" applyAlignment="1">
      <alignment horizontal="center"/>
    </xf>
    <xf numFmtId="0" fontId="16" fillId="33" borderId="25" xfId="0" applyFont="1" applyFill="1" applyBorder="1" applyAlignment="1">
      <alignment/>
    </xf>
    <xf numFmtId="0" fontId="16" fillId="35" borderId="25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14" fillId="33" borderId="29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5" borderId="29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16" fillId="38" borderId="11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14" fillId="38" borderId="11" xfId="0" applyFont="1" applyFill="1" applyBorder="1" applyAlignment="1">
      <alignment/>
    </xf>
    <xf numFmtId="194" fontId="16" fillId="33" borderId="25" xfId="43" applyFont="1" applyFill="1" applyBorder="1" applyAlignment="1">
      <alignment/>
    </xf>
    <xf numFmtId="194" fontId="16" fillId="33" borderId="29" xfId="43" applyFont="1" applyFill="1" applyBorder="1" applyAlignment="1">
      <alignment/>
    </xf>
    <xf numFmtId="194" fontId="16" fillId="38" borderId="11" xfId="43" applyFont="1" applyFill="1" applyBorder="1" applyAlignment="1">
      <alignment/>
    </xf>
    <xf numFmtId="1" fontId="38" fillId="33" borderId="18" xfId="0" applyNumberFormat="1" applyFont="1" applyFill="1" applyBorder="1" applyAlignment="1">
      <alignment/>
    </xf>
    <xf numFmtId="2" fontId="16" fillId="33" borderId="25" xfId="0" applyNumberFormat="1" applyFont="1" applyFill="1" applyBorder="1" applyAlignment="1">
      <alignment/>
    </xf>
    <xf numFmtId="2" fontId="16" fillId="33" borderId="29" xfId="0" applyNumberFormat="1" applyFont="1" applyFill="1" applyBorder="1" applyAlignment="1">
      <alignment/>
    </xf>
    <xf numFmtId="2" fontId="16" fillId="33" borderId="28" xfId="0" applyNumberFormat="1" applyFont="1" applyFill="1" applyBorder="1" applyAlignment="1">
      <alignment/>
    </xf>
    <xf numFmtId="1" fontId="16" fillId="35" borderId="25" xfId="0" applyNumberFormat="1" applyFont="1" applyFill="1" applyBorder="1" applyAlignment="1">
      <alignment/>
    </xf>
    <xf numFmtId="1" fontId="16" fillId="35" borderId="29" xfId="0" applyNumberFormat="1" applyFont="1" applyFill="1" applyBorder="1" applyAlignment="1">
      <alignment/>
    </xf>
    <xf numFmtId="1" fontId="16" fillId="35" borderId="28" xfId="0" applyNumberFormat="1" applyFont="1" applyFill="1" applyBorder="1" applyAlignment="1">
      <alignment/>
    </xf>
    <xf numFmtId="2" fontId="16" fillId="38" borderId="11" xfId="0" applyNumberFormat="1" applyFont="1" applyFill="1" applyBorder="1" applyAlignment="1">
      <alignment/>
    </xf>
    <xf numFmtId="1" fontId="16" fillId="38" borderId="11" xfId="0" applyNumberFormat="1" applyFont="1" applyFill="1" applyBorder="1" applyAlignment="1">
      <alignment/>
    </xf>
    <xf numFmtId="0" fontId="14" fillId="35" borderId="25" xfId="0" applyFont="1" applyFill="1" applyBorder="1" applyAlignment="1">
      <alignment/>
    </xf>
    <xf numFmtId="0" fontId="23" fillId="35" borderId="25" xfId="0" applyFont="1" applyFill="1" applyBorder="1" applyAlignment="1">
      <alignment/>
    </xf>
    <xf numFmtId="0" fontId="23" fillId="38" borderId="11" xfId="0" applyFont="1" applyFill="1" applyBorder="1" applyAlignment="1">
      <alignment/>
    </xf>
    <xf numFmtId="0" fontId="14" fillId="35" borderId="29" xfId="0" applyFont="1" applyFill="1" applyBorder="1" applyAlignment="1">
      <alignment/>
    </xf>
    <xf numFmtId="0" fontId="23" fillId="35" borderId="29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13" fillId="35" borderId="29" xfId="0" applyFont="1" applyFill="1" applyBorder="1" applyAlignment="1">
      <alignment/>
    </xf>
    <xf numFmtId="0" fontId="13" fillId="38" borderId="11" xfId="0" applyFont="1" applyFill="1" applyBorder="1" applyAlignment="1">
      <alignment/>
    </xf>
    <xf numFmtId="2" fontId="1" fillId="33" borderId="25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8" borderId="11" xfId="0" applyNumberFormat="1" applyFont="1" applyFill="1" applyBorder="1" applyAlignment="1">
      <alignment/>
    </xf>
    <xf numFmtId="0" fontId="16" fillId="35" borderId="25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8" borderId="11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13" fillId="35" borderId="29" xfId="0" applyFont="1" applyFill="1" applyBorder="1" applyAlignment="1">
      <alignment/>
    </xf>
    <xf numFmtId="0" fontId="55" fillId="37" borderId="11" xfId="0" applyFont="1" applyFill="1" applyBorder="1" applyAlignment="1">
      <alignment horizontal="center"/>
    </xf>
    <xf numFmtId="0" fontId="55" fillId="37" borderId="11" xfId="0" applyFont="1" applyFill="1" applyBorder="1" applyAlignment="1">
      <alignment/>
    </xf>
    <xf numFmtId="0" fontId="56" fillId="38" borderId="11" xfId="0" applyFont="1" applyFill="1" applyBorder="1" applyAlignment="1">
      <alignment horizontal="right"/>
    </xf>
    <xf numFmtId="0" fontId="3" fillId="37" borderId="11" xfId="0" applyFont="1" applyFill="1" applyBorder="1" applyAlignment="1">
      <alignment horizontal="center"/>
    </xf>
    <xf numFmtId="0" fontId="55" fillId="37" borderId="28" xfId="0" applyFont="1" applyFill="1" applyBorder="1" applyAlignment="1">
      <alignment horizontal="center"/>
    </xf>
    <xf numFmtId="1" fontId="1" fillId="35" borderId="25" xfId="0" applyNumberFormat="1" applyFont="1" applyFill="1" applyBorder="1" applyAlignment="1">
      <alignment/>
    </xf>
    <xf numFmtId="1" fontId="1" fillId="35" borderId="29" xfId="0" applyNumberFormat="1" applyFont="1" applyFill="1" applyBorder="1" applyAlignment="1">
      <alignment/>
    </xf>
    <xf numFmtId="1" fontId="2" fillId="35" borderId="25" xfId="0" applyNumberFormat="1" applyFont="1" applyFill="1" applyBorder="1" applyAlignment="1">
      <alignment/>
    </xf>
    <xf numFmtId="1" fontId="2" fillId="35" borderId="29" xfId="0" applyNumberFormat="1" applyFont="1" applyFill="1" applyBorder="1" applyAlignment="1">
      <alignment/>
    </xf>
    <xf numFmtId="1" fontId="1" fillId="38" borderId="11" xfId="0" applyNumberFormat="1" applyFont="1" applyFill="1" applyBorder="1" applyAlignment="1">
      <alignment/>
    </xf>
    <xf numFmtId="1" fontId="2" fillId="38" borderId="11" xfId="0" applyNumberFormat="1" applyFont="1" applyFill="1" applyBorder="1" applyAlignment="1">
      <alignment/>
    </xf>
    <xf numFmtId="2" fontId="16" fillId="33" borderId="25" xfId="0" applyNumberFormat="1" applyFont="1" applyFill="1" applyBorder="1" applyAlignment="1">
      <alignment/>
    </xf>
    <xf numFmtId="2" fontId="16" fillId="33" borderId="29" xfId="0" applyNumberFormat="1" applyFont="1" applyFill="1" applyBorder="1" applyAlignment="1">
      <alignment/>
    </xf>
    <xf numFmtId="2" fontId="16" fillId="38" borderId="11" xfId="0" applyNumberFormat="1" applyFont="1" applyFill="1" applyBorder="1" applyAlignment="1">
      <alignment/>
    </xf>
    <xf numFmtId="1" fontId="1" fillId="33" borderId="25" xfId="0" applyNumberFormat="1" applyFont="1" applyFill="1" applyBorder="1" applyAlignment="1">
      <alignment/>
    </xf>
    <xf numFmtId="1" fontId="1" fillId="33" borderId="29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1" fontId="54" fillId="33" borderId="11" xfId="0" applyNumberFormat="1" applyFont="1" applyFill="1" applyBorder="1" applyAlignment="1">
      <alignment horizontal="center"/>
    </xf>
    <xf numFmtId="1" fontId="59" fillId="33" borderId="11" xfId="0" applyNumberFormat="1" applyFont="1" applyFill="1" applyBorder="1" applyAlignment="1">
      <alignment horizontal="center"/>
    </xf>
    <xf numFmtId="0" fontId="60" fillId="38" borderId="11" xfId="0" applyFont="1" applyFill="1" applyBorder="1" applyAlignment="1">
      <alignment/>
    </xf>
    <xf numFmtId="2" fontId="60" fillId="38" borderId="11" xfId="0" applyNumberFormat="1" applyFont="1" applyFill="1" applyBorder="1" applyAlignment="1">
      <alignment/>
    </xf>
    <xf numFmtId="1" fontId="60" fillId="38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15" fillId="38" borderId="11" xfId="0" applyFont="1" applyFill="1" applyBorder="1" applyAlignment="1">
      <alignment horizontal="right"/>
    </xf>
    <xf numFmtId="0" fontId="15" fillId="34" borderId="15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vertical="center"/>
    </xf>
    <xf numFmtId="0" fontId="14" fillId="35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vertical="center"/>
    </xf>
    <xf numFmtId="0" fontId="6" fillId="37" borderId="11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left"/>
    </xf>
    <xf numFmtId="0" fontId="13" fillId="38" borderId="11" xfId="0" applyFont="1" applyFill="1" applyBorder="1" applyAlignment="1">
      <alignment horizontal="right"/>
    </xf>
    <xf numFmtId="0" fontId="13" fillId="38" borderId="11" xfId="0" applyFont="1" applyFill="1" applyBorder="1" applyAlignment="1">
      <alignment horizontal="right"/>
    </xf>
    <xf numFmtId="0" fontId="1" fillId="33" borderId="28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14" fillId="35" borderId="28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horizontal="right"/>
    </xf>
    <xf numFmtId="0" fontId="16" fillId="34" borderId="15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right"/>
    </xf>
    <xf numFmtId="0" fontId="21" fillId="38" borderId="11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13" fillId="34" borderId="11" xfId="0" applyFont="1" applyFill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196" fontId="21" fillId="38" borderId="11" xfId="0" applyNumberFormat="1" applyFont="1" applyFill="1" applyBorder="1" applyAlignment="1">
      <alignment horizontal="right"/>
    </xf>
    <xf numFmtId="0" fontId="30" fillId="38" borderId="11" xfId="0" applyFont="1" applyFill="1" applyBorder="1" applyAlignment="1">
      <alignment horizontal="right"/>
    </xf>
    <xf numFmtId="2" fontId="16" fillId="33" borderId="11" xfId="0" applyNumberFormat="1" applyFont="1" applyFill="1" applyBorder="1" applyAlignment="1">
      <alignment horizontal="right"/>
    </xf>
    <xf numFmtId="1" fontId="41" fillId="33" borderId="11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1" fontId="16" fillId="34" borderId="11" xfId="0" applyNumberFormat="1" applyFont="1" applyFill="1" applyBorder="1" applyAlignment="1">
      <alignment horizontal="right"/>
    </xf>
    <xf numFmtId="1" fontId="16" fillId="33" borderId="11" xfId="0" applyNumberFormat="1" applyFont="1" applyFill="1" applyBorder="1" applyAlignment="1">
      <alignment horizontal="right"/>
    </xf>
    <xf numFmtId="1" fontId="13" fillId="33" borderId="11" xfId="0" applyNumberFormat="1" applyFont="1" applyFill="1" applyBorder="1" applyAlignment="1">
      <alignment horizontal="right"/>
    </xf>
    <xf numFmtId="1" fontId="13" fillId="38" borderId="11" xfId="0" applyNumberFormat="1" applyFont="1" applyFill="1" applyBorder="1" applyAlignment="1">
      <alignment horizontal="right"/>
    </xf>
    <xf numFmtId="1" fontId="21" fillId="38" borderId="11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right"/>
    </xf>
    <xf numFmtId="196" fontId="16" fillId="38" borderId="11" xfId="0" applyNumberFormat="1" applyFont="1" applyFill="1" applyBorder="1" applyAlignment="1">
      <alignment horizontal="right"/>
    </xf>
    <xf numFmtId="0" fontId="19" fillId="34" borderId="11" xfId="0" applyFont="1" applyFill="1" applyBorder="1" applyAlignment="1">
      <alignment horizontal="right"/>
    </xf>
    <xf numFmtId="196" fontId="21" fillId="38" borderId="11" xfId="0" applyNumberFormat="1" applyFont="1" applyFill="1" applyBorder="1" applyAlignment="1">
      <alignment horizontal="right"/>
    </xf>
    <xf numFmtId="1" fontId="16" fillId="33" borderId="11" xfId="0" applyNumberFormat="1" applyFont="1" applyFill="1" applyBorder="1" applyAlignment="1">
      <alignment horizontal="right"/>
    </xf>
    <xf numFmtId="1" fontId="21" fillId="33" borderId="11" xfId="0" applyNumberFormat="1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/>
    </xf>
    <xf numFmtId="0" fontId="21" fillId="33" borderId="11" xfId="0" applyFont="1" applyFill="1" applyBorder="1" applyAlignment="1">
      <alignment horizontal="right"/>
    </xf>
    <xf numFmtId="0" fontId="13" fillId="33" borderId="11" xfId="0" applyFont="1" applyFill="1" applyBorder="1" applyAlignment="1">
      <alignment horizontal="right"/>
    </xf>
    <xf numFmtId="0" fontId="16" fillId="38" borderId="11" xfId="0" applyFont="1" applyFill="1" applyBorder="1" applyAlignment="1">
      <alignment horizontal="right"/>
    </xf>
    <xf numFmtId="1" fontId="21" fillId="38" borderId="11" xfId="0" applyNumberFormat="1" applyFont="1" applyFill="1" applyBorder="1" applyAlignment="1">
      <alignment horizontal="right"/>
    </xf>
    <xf numFmtId="1" fontId="21" fillId="33" borderId="11" xfId="0" applyNumberFormat="1" applyFont="1" applyFill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19" fillId="38" borderId="11" xfId="0" applyFont="1" applyFill="1" applyBorder="1" applyAlignment="1">
      <alignment horizontal="right"/>
    </xf>
    <xf numFmtId="1" fontId="13" fillId="33" borderId="11" xfId="0" applyNumberFormat="1" applyFont="1" applyFill="1" applyBorder="1" applyAlignment="1">
      <alignment horizontal="right"/>
    </xf>
    <xf numFmtId="1" fontId="1" fillId="33" borderId="11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16" fillId="34" borderId="28" xfId="0" applyFont="1" applyFill="1" applyBorder="1" applyAlignment="1">
      <alignment horizontal="right"/>
    </xf>
    <xf numFmtId="0" fontId="2" fillId="38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21" fillId="33" borderId="11" xfId="0" applyFont="1" applyFill="1" applyBorder="1" applyAlignment="1">
      <alignment horizontal="right"/>
    </xf>
    <xf numFmtId="1" fontId="28" fillId="33" borderId="11" xfId="0" applyNumberFormat="1" applyFont="1" applyFill="1" applyBorder="1" applyAlignment="1">
      <alignment horizontal="right"/>
    </xf>
    <xf numFmtId="1" fontId="29" fillId="33" borderId="11" xfId="0" applyNumberFormat="1" applyFont="1" applyFill="1" applyBorder="1" applyAlignment="1">
      <alignment horizontal="right"/>
    </xf>
    <xf numFmtId="0" fontId="23" fillId="34" borderId="0" xfId="0" applyFont="1" applyFill="1" applyBorder="1" applyAlignment="1">
      <alignment horizontal="right"/>
    </xf>
    <xf numFmtId="1" fontId="16" fillId="34" borderId="11" xfId="0" applyNumberFormat="1" applyFont="1" applyFill="1" applyBorder="1" applyAlignment="1">
      <alignment horizontal="right"/>
    </xf>
    <xf numFmtId="1" fontId="2" fillId="38" borderId="11" xfId="0" applyNumberFormat="1" applyFont="1" applyFill="1" applyBorder="1" applyAlignment="1">
      <alignment horizontal="right"/>
    </xf>
    <xf numFmtId="0" fontId="38" fillId="33" borderId="1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5" fillId="0" borderId="11" xfId="0" applyFont="1" applyFill="1" applyBorder="1" applyAlignment="1">
      <alignment horizontal="right"/>
    </xf>
    <xf numFmtId="0" fontId="15" fillId="38" borderId="11" xfId="0" applyFont="1" applyFill="1" applyBorder="1" applyAlignment="1">
      <alignment horizontal="right" vertical="center"/>
    </xf>
    <xf numFmtId="0" fontId="15" fillId="38" borderId="11" xfId="0" applyFont="1" applyFill="1" applyBorder="1" applyAlignment="1">
      <alignment horizontal="right"/>
    </xf>
    <xf numFmtId="0" fontId="0" fillId="34" borderId="0" xfId="0" applyFill="1" applyAlignment="1">
      <alignment horizontal="center"/>
    </xf>
    <xf numFmtId="0" fontId="23" fillId="35" borderId="28" xfId="0" applyFont="1" applyFill="1" applyBorder="1" applyAlignment="1">
      <alignment/>
    </xf>
    <xf numFmtId="0" fontId="1" fillId="38" borderId="28" xfId="0" applyFont="1" applyFill="1" applyBorder="1" applyAlignment="1">
      <alignment/>
    </xf>
    <xf numFmtId="1" fontId="1" fillId="38" borderId="28" xfId="0" applyNumberFormat="1" applyFont="1" applyFill="1" applyBorder="1" applyAlignment="1">
      <alignment/>
    </xf>
    <xf numFmtId="1" fontId="2" fillId="38" borderId="28" xfId="0" applyNumberFormat="1" applyFont="1" applyFill="1" applyBorder="1" applyAlignment="1">
      <alignment/>
    </xf>
    <xf numFmtId="0" fontId="0" fillId="39" borderId="0" xfId="0" applyFill="1" applyAlignment="1">
      <alignment horizontal="center"/>
    </xf>
    <xf numFmtId="0" fontId="0" fillId="40" borderId="0" xfId="0" applyFill="1" applyAlignment="1">
      <alignment/>
    </xf>
    <xf numFmtId="196" fontId="0" fillId="0" borderId="0" xfId="0" applyNumberFormat="1" applyAlignment="1">
      <alignment horizontal="center"/>
    </xf>
    <xf numFmtId="1" fontId="4" fillId="33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31" fillId="40" borderId="0" xfId="0" applyFont="1" applyFill="1" applyBorder="1" applyAlignment="1">
      <alignment horizontal="center"/>
    </xf>
    <xf numFmtId="0" fontId="132" fillId="40" borderId="0" xfId="0" applyFont="1" applyFill="1" applyAlignment="1">
      <alignment/>
    </xf>
    <xf numFmtId="0" fontId="133" fillId="35" borderId="0" xfId="0" applyFont="1" applyFill="1" applyBorder="1" applyAlignment="1">
      <alignment/>
    </xf>
    <xf numFmtId="0" fontId="134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0" xfId="0" applyFont="1" applyFill="1" applyBorder="1" applyAlignment="1">
      <alignment/>
    </xf>
    <xf numFmtId="0" fontId="135" fillId="40" borderId="0" xfId="0" applyFont="1" applyFill="1" applyBorder="1" applyAlignment="1">
      <alignment horizontal="center"/>
    </xf>
    <xf numFmtId="0" fontId="51" fillId="40" borderId="0" xfId="0" applyFont="1" applyFill="1" applyBorder="1" applyAlignment="1">
      <alignment horizontal="center"/>
    </xf>
    <xf numFmtId="196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9" borderId="0" xfId="0" applyFont="1" applyFill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33" fillId="33" borderId="0" xfId="0" applyFont="1" applyFill="1" applyBorder="1" applyAlignment="1">
      <alignment/>
    </xf>
    <xf numFmtId="0" fontId="131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1" fontId="64" fillId="33" borderId="0" xfId="0" applyNumberFormat="1" applyFont="1" applyFill="1" applyBorder="1" applyAlignment="1">
      <alignment/>
    </xf>
    <xf numFmtId="0" fontId="64" fillId="35" borderId="0" xfId="0" applyFont="1" applyFill="1" applyBorder="1" applyAlignment="1">
      <alignment/>
    </xf>
    <xf numFmtId="0" fontId="131" fillId="35" borderId="0" xfId="0" applyFont="1" applyFill="1" applyBorder="1" applyAlignment="1">
      <alignment/>
    </xf>
    <xf numFmtId="0" fontId="51" fillId="35" borderId="11" xfId="0" applyFont="1" applyFill="1" applyBorder="1" applyAlignment="1">
      <alignment horizontal="center"/>
    </xf>
    <xf numFmtId="0" fontId="51" fillId="35" borderId="0" xfId="0" applyFont="1" applyFill="1" applyAlignment="1">
      <alignment/>
    </xf>
    <xf numFmtId="0" fontId="65" fillId="0" borderId="0" xfId="42" applyFont="1" applyFill="1" applyBorder="1" applyAlignment="1" applyProtection="1">
      <alignment horizontal="center"/>
      <protection/>
    </xf>
    <xf numFmtId="0" fontId="4" fillId="33" borderId="0" xfId="0" applyFont="1" applyFill="1" applyAlignment="1" quotePrefix="1">
      <alignment/>
    </xf>
    <xf numFmtId="0" fontId="66" fillId="33" borderId="0" xfId="42" applyFont="1" applyFill="1" applyBorder="1" applyAlignment="1" applyProtection="1">
      <alignment horizontal="center"/>
      <protection/>
    </xf>
    <xf numFmtId="1" fontId="66" fillId="33" borderId="0" xfId="42" applyNumberFormat="1" applyFont="1" applyFill="1" applyBorder="1" applyAlignment="1" applyProtection="1">
      <alignment horizontal="center"/>
      <protection/>
    </xf>
    <xf numFmtId="0" fontId="66" fillId="35" borderId="0" xfId="42" applyFont="1" applyFill="1" applyBorder="1" applyAlignment="1" applyProtection="1">
      <alignment horizontal="center"/>
      <protection/>
    </xf>
    <xf numFmtId="0" fontId="67" fillId="35" borderId="0" xfId="42" applyFont="1" applyFill="1" applyBorder="1" applyAlignment="1" applyProtection="1">
      <alignment horizontal="center"/>
      <protection/>
    </xf>
    <xf numFmtId="0" fontId="136" fillId="35" borderId="0" xfId="42" applyFont="1" applyFill="1" applyBorder="1" applyAlignment="1" applyProtection="1">
      <alignment horizontal="center"/>
      <protection/>
    </xf>
    <xf numFmtId="0" fontId="137" fillId="40" borderId="0" xfId="42" applyFont="1" applyFill="1" applyBorder="1" applyAlignment="1" applyProtection="1">
      <alignment horizontal="center"/>
      <protection/>
    </xf>
    <xf numFmtId="0" fontId="65" fillId="40" borderId="0" xfId="42" applyFont="1" applyFill="1" applyBorder="1" applyAlignment="1" applyProtection="1">
      <alignment horizontal="center"/>
      <protection/>
    </xf>
    <xf numFmtId="196" fontId="68" fillId="33" borderId="0" xfId="42" applyNumberFormat="1" applyFont="1" applyFill="1" applyBorder="1" applyAlignment="1" applyProtection="1">
      <alignment horizontal="center"/>
      <protection/>
    </xf>
    <xf numFmtId="0" fontId="68" fillId="33" borderId="0" xfId="42" applyFont="1" applyFill="1" applyBorder="1" applyAlignment="1" applyProtection="1">
      <alignment horizontal="center"/>
      <protection/>
    </xf>
    <xf numFmtId="0" fontId="67" fillId="33" borderId="0" xfId="42" applyFont="1" applyFill="1" applyBorder="1" applyAlignment="1" applyProtection="1">
      <alignment horizontal="center"/>
      <protection/>
    </xf>
    <xf numFmtId="1" fontId="67" fillId="33" borderId="0" xfId="42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/>
    </xf>
    <xf numFmtId="0" fontId="131" fillId="40" borderId="10" xfId="0" applyFont="1" applyFill="1" applyBorder="1" applyAlignment="1">
      <alignment horizontal="center"/>
    </xf>
    <xf numFmtId="0" fontId="3" fillId="40" borderId="25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55" fillId="35" borderId="11" xfId="0" applyFont="1" applyFill="1" applyBorder="1" applyAlignment="1">
      <alignment horizontal="center"/>
    </xf>
    <xf numFmtId="0" fontId="55" fillId="35" borderId="18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131" fillId="40" borderId="26" xfId="0" applyFont="1" applyFill="1" applyBorder="1" applyAlignment="1">
      <alignment horizontal="center"/>
    </xf>
    <xf numFmtId="0" fontId="3" fillId="40" borderId="26" xfId="0" applyFont="1" applyFill="1" applyBorder="1" applyAlignment="1">
      <alignment horizontal="center"/>
    </xf>
    <xf numFmtId="0" fontId="64" fillId="33" borderId="36" xfId="0" applyFont="1" applyFill="1" applyBorder="1" applyAlignment="1">
      <alignment horizontal="center" wrapText="1"/>
    </xf>
    <xf numFmtId="0" fontId="64" fillId="33" borderId="36" xfId="0" applyFont="1" applyFill="1" applyBorder="1" applyAlignment="1">
      <alignment horizontal="center" vertical="center" wrapText="1"/>
    </xf>
    <xf numFmtId="1" fontId="64" fillId="33" borderId="36" xfId="0" applyNumberFormat="1" applyFont="1" applyFill="1" applyBorder="1" applyAlignment="1">
      <alignment vertical="center"/>
    </xf>
    <xf numFmtId="0" fontId="64" fillId="35" borderId="10" xfId="0" applyFont="1" applyFill="1" applyBorder="1" applyAlignment="1">
      <alignment horizontal="center" vertical="center" wrapText="1"/>
    </xf>
    <xf numFmtId="0" fontId="64" fillId="35" borderId="36" xfId="0" applyFont="1" applyFill="1" applyBorder="1" applyAlignment="1">
      <alignment horizontal="center" vertical="center" wrapText="1"/>
    </xf>
    <xf numFmtId="0" fontId="131" fillId="35" borderId="36" xfId="0" applyFont="1" applyFill="1" applyBorder="1" applyAlignment="1">
      <alignment vertical="center" wrapText="1"/>
    </xf>
    <xf numFmtId="0" fontId="3" fillId="40" borderId="28" xfId="0" applyFont="1" applyFill="1" applyBorder="1" applyAlignment="1">
      <alignment horizontal="center"/>
    </xf>
    <xf numFmtId="196" fontId="3" fillId="33" borderId="0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3" fillId="39" borderId="26" xfId="0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/>
    </xf>
    <xf numFmtId="1" fontId="64" fillId="33" borderId="14" xfId="0" applyNumberFormat="1" applyFont="1" applyFill="1" applyBorder="1" applyAlignment="1">
      <alignment horizontal="center"/>
    </xf>
    <xf numFmtId="0" fontId="64" fillId="35" borderId="14" xfId="0" applyFont="1" applyFill="1" applyBorder="1" applyAlignment="1">
      <alignment horizontal="center"/>
    </xf>
    <xf numFmtId="0" fontId="131" fillId="35" borderId="14" xfId="0" applyFont="1" applyFill="1" applyBorder="1" applyAlignment="1">
      <alignment horizontal="center"/>
    </xf>
    <xf numFmtId="0" fontId="131" fillId="40" borderId="14" xfId="0" applyFont="1" applyFill="1" applyBorder="1" applyAlignment="1">
      <alignment horizontal="center"/>
    </xf>
    <xf numFmtId="1" fontId="3" fillId="40" borderId="27" xfId="0" applyNumberFormat="1" applyFont="1" applyFill="1" applyBorder="1" applyAlignment="1">
      <alignment horizontal="center"/>
    </xf>
    <xf numFmtId="196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9" borderId="31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51" fillId="0" borderId="28" xfId="0" applyFont="1" applyBorder="1" applyAlignment="1">
      <alignment horizontal="center"/>
    </xf>
    <xf numFmtId="196" fontId="71" fillId="34" borderId="11" xfId="0" applyNumberFormat="1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/>
    </xf>
    <xf numFmtId="0" fontId="51" fillId="34" borderId="11" xfId="0" applyFont="1" applyFill="1" applyBorder="1" applyAlignment="1">
      <alignment/>
    </xf>
    <xf numFmtId="0" fontId="64" fillId="33" borderId="11" xfId="0" applyFont="1" applyFill="1" applyBorder="1" applyAlignment="1">
      <alignment horizontal="center"/>
    </xf>
    <xf numFmtId="1" fontId="57" fillId="33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133" fillId="35" borderId="11" xfId="0" applyFont="1" applyFill="1" applyBorder="1" applyAlignment="1">
      <alignment/>
    </xf>
    <xf numFmtId="196" fontId="138" fillId="38" borderId="11" xfId="0" applyNumberFormat="1" applyFont="1" applyFill="1" applyBorder="1" applyAlignment="1">
      <alignment horizontal="center"/>
    </xf>
    <xf numFmtId="0" fontId="51" fillId="40" borderId="11" xfId="0" applyFont="1" applyFill="1" applyBorder="1" applyAlignment="1">
      <alignment/>
    </xf>
    <xf numFmtId="196" fontId="133" fillId="36" borderId="11" xfId="0" applyNumberFormat="1" applyFont="1" applyFill="1" applyBorder="1" applyAlignment="1">
      <alignment horizontal="center"/>
    </xf>
    <xf numFmtId="0" fontId="133" fillId="36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197" fontId="5" fillId="36" borderId="11" xfId="0" applyNumberFormat="1" applyFont="1" applyFill="1" applyBorder="1" applyAlignment="1">
      <alignment horizontal="center"/>
    </xf>
    <xf numFmtId="197" fontId="58" fillId="36" borderId="18" xfId="0" applyNumberFormat="1" applyFont="1" applyFill="1" applyBorder="1" applyAlignment="1">
      <alignment/>
    </xf>
    <xf numFmtId="196" fontId="51" fillId="38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1" fontId="64" fillId="33" borderId="25" xfId="0" applyNumberFormat="1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133" fillId="35" borderId="25" xfId="0" applyFont="1" applyFill="1" applyBorder="1" applyAlignment="1">
      <alignment/>
    </xf>
    <xf numFmtId="196" fontId="55" fillId="36" borderId="11" xfId="0" applyNumberFormat="1" applyFont="1" applyFill="1" applyBorder="1" applyAlignment="1">
      <alignment horizontal="center"/>
    </xf>
    <xf numFmtId="0" fontId="55" fillId="36" borderId="11" xfId="0" applyFont="1" applyFill="1" applyBorder="1" applyAlignment="1">
      <alignment horizontal="center"/>
    </xf>
    <xf numFmtId="196" fontId="51" fillId="38" borderId="11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1" fontId="64" fillId="33" borderId="29" xfId="0" applyNumberFormat="1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133" fillId="35" borderId="29" xfId="0" applyFont="1" applyFill="1" applyBorder="1" applyAlignment="1">
      <alignment/>
    </xf>
    <xf numFmtId="0" fontId="3" fillId="8" borderId="11" xfId="0" applyFont="1" applyFill="1" applyBorder="1" applyAlignment="1">
      <alignment horizontal="right"/>
    </xf>
    <xf numFmtId="0" fontId="64" fillId="8" borderId="11" xfId="0" applyFont="1" applyFill="1" applyBorder="1" applyAlignment="1">
      <alignment/>
    </xf>
    <xf numFmtId="1" fontId="64" fillId="8" borderId="11" xfId="0" applyNumberFormat="1" applyFont="1" applyFill="1" applyBorder="1" applyAlignment="1">
      <alignment/>
    </xf>
    <xf numFmtId="0" fontId="131" fillId="8" borderId="11" xfId="0" applyFont="1" applyFill="1" applyBorder="1" applyAlignment="1">
      <alignment/>
    </xf>
    <xf numFmtId="0" fontId="70" fillId="8" borderId="11" xfId="0" applyFont="1" applyFill="1" applyBorder="1" applyAlignment="1">
      <alignment horizontal="center"/>
    </xf>
    <xf numFmtId="196" fontId="72" fillId="8" borderId="11" xfId="0" applyNumberFormat="1" applyFont="1" applyFill="1" applyBorder="1" applyAlignment="1">
      <alignment horizontal="center"/>
    </xf>
    <xf numFmtId="0" fontId="72" fillId="8" borderId="11" xfId="0" applyFont="1" applyFill="1" applyBorder="1" applyAlignment="1">
      <alignment horizontal="center"/>
    </xf>
    <xf numFmtId="0" fontId="63" fillId="8" borderId="20" xfId="0" applyFont="1" applyFill="1" applyBorder="1" applyAlignment="1">
      <alignment horizontal="center"/>
    </xf>
    <xf numFmtId="0" fontId="63" fillId="8" borderId="11" xfId="0" applyFont="1" applyFill="1" applyBorder="1" applyAlignment="1">
      <alignment horizontal="center"/>
    </xf>
    <xf numFmtId="197" fontId="63" fillId="8" borderId="11" xfId="0" applyNumberFormat="1" applyFont="1" applyFill="1" applyBorder="1" applyAlignment="1">
      <alignment horizontal="center"/>
    </xf>
    <xf numFmtId="197" fontId="69" fillId="8" borderId="18" xfId="0" applyNumberFormat="1" applyFont="1" applyFill="1" applyBorder="1" applyAlignment="1">
      <alignment/>
    </xf>
    <xf numFmtId="196" fontId="70" fillId="8" borderId="11" xfId="0" applyNumberFormat="1" applyFont="1" applyFill="1" applyBorder="1" applyAlignment="1">
      <alignment horizontal="center"/>
    </xf>
    <xf numFmtId="0" fontId="70" fillId="8" borderId="11" xfId="0" applyFont="1" applyFill="1" applyBorder="1" applyAlignment="1">
      <alignment/>
    </xf>
    <xf numFmtId="0" fontId="70" fillId="8" borderId="0" xfId="0" applyFont="1" applyFill="1" applyAlignment="1">
      <alignment/>
    </xf>
    <xf numFmtId="0" fontId="64" fillId="33" borderId="11" xfId="0" applyFont="1" applyFill="1" applyBorder="1" applyAlignment="1">
      <alignment/>
    </xf>
    <xf numFmtId="0" fontId="64" fillId="35" borderId="11" xfId="0" applyFont="1" applyFill="1" applyBorder="1" applyAlignment="1">
      <alignment horizontal="center"/>
    </xf>
    <xf numFmtId="1" fontId="139" fillId="33" borderId="11" xfId="0" applyNumberFormat="1" applyFont="1" applyFill="1" applyBorder="1" applyAlignment="1">
      <alignment horizontal="center"/>
    </xf>
    <xf numFmtId="0" fontId="51" fillId="40" borderId="11" xfId="0" applyFont="1" applyFill="1" applyBorder="1" applyAlignment="1">
      <alignment horizontal="center"/>
    </xf>
    <xf numFmtId="196" fontId="131" fillId="36" borderId="11" xfId="0" applyNumberFormat="1" applyFont="1" applyFill="1" applyBorder="1" applyAlignment="1">
      <alignment horizontal="center"/>
    </xf>
    <xf numFmtId="0" fontId="131" fillId="36" borderId="11" xfId="0" applyFont="1" applyFill="1" applyBorder="1" applyAlignment="1">
      <alignment horizontal="center"/>
    </xf>
    <xf numFmtId="196" fontId="5" fillId="36" borderId="11" xfId="0" applyNumberFormat="1" applyFont="1" applyFill="1" applyBorder="1" applyAlignment="1">
      <alignment horizontal="center"/>
    </xf>
    <xf numFmtId="196" fontId="4" fillId="36" borderId="18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1" fontId="4" fillId="33" borderId="25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1" fontId="4" fillId="33" borderId="29" xfId="0" applyNumberFormat="1" applyFont="1" applyFill="1" applyBorder="1" applyAlignment="1">
      <alignment/>
    </xf>
    <xf numFmtId="196" fontId="63" fillId="8" borderId="11" xfId="0" applyNumberFormat="1" applyFont="1" applyFill="1" applyBorder="1" applyAlignment="1">
      <alignment horizontal="center"/>
    </xf>
    <xf numFmtId="196" fontId="64" fillId="8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5" fillId="39" borderId="20" xfId="0" applyFont="1" applyFill="1" applyBorder="1" applyAlignment="1">
      <alignment horizontal="center"/>
    </xf>
    <xf numFmtId="0" fontId="72" fillId="8" borderId="20" xfId="0" applyFont="1" applyFill="1" applyBorder="1" applyAlignment="1">
      <alignment horizontal="center"/>
    </xf>
    <xf numFmtId="0" fontId="64" fillId="35" borderId="11" xfId="0" applyFont="1" applyFill="1" applyBorder="1" applyAlignment="1">
      <alignment/>
    </xf>
    <xf numFmtId="1" fontId="139" fillId="35" borderId="11" xfId="0" applyNumberFormat="1" applyFont="1" applyFill="1" applyBorder="1" applyAlignment="1">
      <alignment horizontal="center"/>
    </xf>
    <xf numFmtId="1" fontId="70" fillId="8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196" fontId="73" fillId="36" borderId="18" xfId="0" applyNumberFormat="1" applyFont="1" applyFill="1" applyBorder="1" applyAlignment="1">
      <alignment/>
    </xf>
    <xf numFmtId="196" fontId="74" fillId="8" borderId="18" xfId="0" applyNumberFormat="1" applyFont="1" applyFill="1" applyBorder="1" applyAlignment="1">
      <alignment/>
    </xf>
    <xf numFmtId="0" fontId="55" fillId="38" borderId="11" xfId="0" applyFont="1" applyFill="1" applyBorder="1" applyAlignment="1">
      <alignment horizontal="right"/>
    </xf>
    <xf numFmtId="0" fontId="4" fillId="38" borderId="11" xfId="0" applyFont="1" applyFill="1" applyBorder="1" applyAlignment="1">
      <alignment/>
    </xf>
    <xf numFmtId="1" fontId="4" fillId="38" borderId="11" xfId="0" applyNumberFormat="1" applyFont="1" applyFill="1" applyBorder="1" applyAlignment="1">
      <alignment/>
    </xf>
    <xf numFmtId="0" fontId="133" fillId="38" borderId="11" xfId="0" applyFont="1" applyFill="1" applyBorder="1" applyAlignment="1">
      <alignment/>
    </xf>
    <xf numFmtId="196" fontId="72" fillId="36" borderId="11" xfId="0" applyNumberFormat="1" applyFont="1" applyFill="1" applyBorder="1" applyAlignment="1">
      <alignment horizontal="center"/>
    </xf>
    <xf numFmtId="196" fontId="55" fillId="39" borderId="20" xfId="0" applyNumberFormat="1" applyFont="1" applyFill="1" applyBorder="1" applyAlignment="1">
      <alignment horizontal="center"/>
    </xf>
    <xf numFmtId="1" fontId="51" fillId="38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/>
    </xf>
    <xf numFmtId="196" fontId="3" fillId="36" borderId="11" xfId="0" applyNumberFormat="1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/>
    </xf>
    <xf numFmtId="196" fontId="3" fillId="39" borderId="20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51" fillId="36" borderId="18" xfId="0" applyFont="1" applyFill="1" applyBorder="1" applyAlignment="1">
      <alignment/>
    </xf>
    <xf numFmtId="196" fontId="135" fillId="0" borderId="0" xfId="0" applyNumberFormat="1" applyFont="1" applyFill="1" applyAlignment="1">
      <alignment horizontal="center"/>
    </xf>
    <xf numFmtId="0" fontId="51" fillId="34" borderId="18" xfId="0" applyFont="1" applyFill="1" applyBorder="1" applyAlignment="1">
      <alignment/>
    </xf>
    <xf numFmtId="196" fontId="75" fillId="34" borderId="11" xfId="0" applyNumberFormat="1" applyFont="1" applyFill="1" applyBorder="1" applyAlignment="1">
      <alignment horizontal="center"/>
    </xf>
    <xf numFmtId="0" fontId="64" fillId="33" borderId="18" xfId="0" applyFont="1" applyFill="1" applyBorder="1" applyAlignment="1">
      <alignment horizontal="center"/>
    </xf>
    <xf numFmtId="0" fontId="131" fillId="35" borderId="11" xfId="0" applyFont="1" applyFill="1" applyBorder="1" applyAlignment="1">
      <alignment/>
    </xf>
    <xf numFmtId="0" fontId="55" fillId="40" borderId="11" xfId="0" applyFont="1" applyFill="1" applyBorder="1" applyAlignment="1">
      <alignment horizontal="center"/>
    </xf>
    <xf numFmtId="0" fontId="63" fillId="39" borderId="20" xfId="0" applyFont="1" applyFill="1" applyBorder="1" applyAlignment="1">
      <alignment horizontal="center"/>
    </xf>
    <xf numFmtId="0" fontId="63" fillId="36" borderId="11" xfId="0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0" fontId="131" fillId="40" borderId="11" xfId="0" applyFont="1" applyFill="1" applyBorder="1" applyAlignment="1">
      <alignment horizontal="center"/>
    </xf>
    <xf numFmtId="0" fontId="55" fillId="36" borderId="18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51" fillId="38" borderId="11" xfId="0" applyFont="1" applyFill="1" applyBorder="1" applyAlignment="1">
      <alignment/>
    </xf>
    <xf numFmtId="0" fontId="131" fillId="8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8" xfId="0" applyFont="1" applyFill="1" applyBorder="1" applyAlignment="1">
      <alignment/>
    </xf>
    <xf numFmtId="1" fontId="55" fillId="33" borderId="25" xfId="0" applyNumberFormat="1" applyFont="1" applyFill="1" applyBorder="1" applyAlignment="1">
      <alignment/>
    </xf>
    <xf numFmtId="0" fontId="135" fillId="40" borderId="11" xfId="0" applyFont="1" applyFill="1" applyBorder="1" applyAlignment="1">
      <alignment horizontal="center"/>
    </xf>
    <xf numFmtId="1" fontId="55" fillId="33" borderId="29" xfId="0" applyNumberFormat="1" applyFont="1" applyFill="1" applyBorder="1" applyAlignment="1">
      <alignment/>
    </xf>
    <xf numFmtId="1" fontId="3" fillId="8" borderId="11" xfId="0" applyNumberFormat="1" applyFont="1" applyFill="1" applyBorder="1" applyAlignment="1">
      <alignment/>
    </xf>
    <xf numFmtId="0" fontId="135" fillId="8" borderId="11" xfId="0" applyFont="1" applyFill="1" applyBorder="1" applyAlignment="1">
      <alignment horizontal="center"/>
    </xf>
    <xf numFmtId="196" fontId="76" fillId="8" borderId="11" xfId="0" applyNumberFormat="1" applyFont="1" applyFill="1" applyBorder="1" applyAlignment="1">
      <alignment horizontal="center"/>
    </xf>
    <xf numFmtId="0" fontId="64" fillId="33" borderId="25" xfId="0" applyFont="1" applyFill="1" applyBorder="1" applyAlignment="1">
      <alignment horizontal="center"/>
    </xf>
    <xf numFmtId="1" fontId="64" fillId="35" borderId="11" xfId="0" applyNumberFormat="1" applyFont="1" applyFill="1" applyBorder="1" applyAlignment="1">
      <alignment horizontal="center"/>
    </xf>
    <xf numFmtId="1" fontId="55" fillId="40" borderId="11" xfId="0" applyNumberFormat="1" applyFont="1" applyFill="1" applyBorder="1" applyAlignment="1">
      <alignment horizontal="center"/>
    </xf>
    <xf numFmtId="1" fontId="5" fillId="39" borderId="20" xfId="0" applyNumberFormat="1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0" fontId="61" fillId="0" borderId="11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1" fontId="63" fillId="33" borderId="0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/>
    </xf>
    <xf numFmtId="1" fontId="4" fillId="35" borderId="25" xfId="0" applyNumberFormat="1" applyFont="1" applyFill="1" applyBorder="1" applyAlignment="1">
      <alignment/>
    </xf>
    <xf numFmtId="1" fontId="133" fillId="35" borderId="25" xfId="0" applyNumberFormat="1" applyFont="1" applyFill="1" applyBorder="1" applyAlignment="1">
      <alignment/>
    </xf>
    <xf numFmtId="1" fontId="135" fillId="40" borderId="11" xfId="0" applyNumberFormat="1" applyFont="1" applyFill="1" applyBorder="1" applyAlignment="1">
      <alignment horizontal="center"/>
    </xf>
    <xf numFmtId="1" fontId="133" fillId="33" borderId="29" xfId="0" applyNumberFormat="1" applyFont="1" applyFill="1" applyBorder="1" applyAlignment="1">
      <alignment/>
    </xf>
    <xf numFmtId="1" fontId="4" fillId="35" borderId="29" xfId="0" applyNumberFormat="1" applyFont="1" applyFill="1" applyBorder="1" applyAlignment="1">
      <alignment/>
    </xf>
    <xf numFmtId="1" fontId="133" fillId="35" borderId="29" xfId="0" applyNumberFormat="1" applyFont="1" applyFill="1" applyBorder="1" applyAlignment="1">
      <alignment/>
    </xf>
    <xf numFmtId="0" fontId="51" fillId="38" borderId="11" xfId="0" applyFont="1" applyFill="1" applyBorder="1" applyAlignment="1">
      <alignment horizontal="center"/>
    </xf>
    <xf numFmtId="1" fontId="131" fillId="8" borderId="11" xfId="0" applyNumberFormat="1" applyFont="1" applyFill="1" applyBorder="1" applyAlignment="1">
      <alignment/>
    </xf>
    <xf numFmtId="1" fontId="135" fillId="8" borderId="11" xfId="0" applyNumberFormat="1" applyFont="1" applyFill="1" applyBorder="1" applyAlignment="1">
      <alignment horizontal="center"/>
    </xf>
    <xf numFmtId="196" fontId="3" fillId="8" borderId="11" xfId="0" applyNumberFormat="1" applyFont="1" applyFill="1" applyBorder="1" applyAlignment="1">
      <alignment horizontal="center"/>
    </xf>
    <xf numFmtId="1" fontId="63" fillId="8" borderId="20" xfId="0" applyNumberFormat="1" applyFont="1" applyFill="1" applyBorder="1" applyAlignment="1">
      <alignment horizontal="center"/>
    </xf>
    <xf numFmtId="0" fontId="70" fillId="8" borderId="18" xfId="0" applyFont="1" applyFill="1" applyBorder="1" applyAlignment="1">
      <alignment horizontal="center"/>
    </xf>
    <xf numFmtId="1" fontId="70" fillId="8" borderId="18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" fontId="55" fillId="35" borderId="11" xfId="0" applyNumberFormat="1" applyFont="1" applyFill="1" applyBorder="1" applyAlignment="1">
      <alignment horizontal="center"/>
    </xf>
    <xf numFmtId="1" fontId="133" fillId="35" borderId="11" xfId="0" applyNumberFormat="1" applyFont="1" applyFill="1" applyBorder="1" applyAlignment="1">
      <alignment horizontal="center"/>
    </xf>
    <xf numFmtId="0" fontId="55" fillId="40" borderId="11" xfId="0" applyFont="1" applyFill="1" applyBorder="1" applyAlignment="1">
      <alignment horizontal="center"/>
    </xf>
    <xf numFmtId="196" fontId="133" fillId="36" borderId="11" xfId="0" applyNumberFormat="1" applyFont="1" applyFill="1" applyBorder="1" applyAlignment="1">
      <alignment horizontal="center"/>
    </xf>
    <xf numFmtId="0" fontId="133" fillId="36" borderId="11" xfId="0" applyFont="1" applyFill="1" applyBorder="1" applyAlignment="1">
      <alignment horizontal="center"/>
    </xf>
    <xf numFmtId="1" fontId="55" fillId="39" borderId="20" xfId="0" applyNumberFormat="1" applyFont="1" applyFill="1" applyBorder="1" applyAlignment="1">
      <alignment horizontal="center"/>
    </xf>
    <xf numFmtId="0" fontId="55" fillId="36" borderId="11" xfId="0" applyFont="1" applyFill="1" applyBorder="1" applyAlignment="1">
      <alignment horizontal="center"/>
    </xf>
    <xf numFmtId="0" fontId="55" fillId="33" borderId="25" xfId="0" applyFont="1" applyFill="1" applyBorder="1" applyAlignment="1">
      <alignment/>
    </xf>
    <xf numFmtId="1" fontId="55" fillId="33" borderId="25" xfId="0" applyNumberFormat="1" applyFont="1" applyFill="1" applyBorder="1" applyAlignment="1">
      <alignment/>
    </xf>
    <xf numFmtId="1" fontId="55" fillId="35" borderId="25" xfId="0" applyNumberFormat="1" applyFont="1" applyFill="1" applyBorder="1" applyAlignment="1">
      <alignment/>
    </xf>
    <xf numFmtId="1" fontId="133" fillId="35" borderId="25" xfId="0" applyNumberFormat="1" applyFont="1" applyFill="1" applyBorder="1" applyAlignment="1">
      <alignment/>
    </xf>
    <xf numFmtId="1" fontId="131" fillId="40" borderId="11" xfId="0" applyNumberFormat="1" applyFont="1" applyFill="1" applyBorder="1" applyAlignment="1">
      <alignment horizontal="center"/>
    </xf>
    <xf numFmtId="0" fontId="55" fillId="33" borderId="29" xfId="0" applyFont="1" applyFill="1" applyBorder="1" applyAlignment="1">
      <alignment/>
    </xf>
    <xf numFmtId="1" fontId="55" fillId="33" borderId="29" xfId="0" applyNumberFormat="1" applyFont="1" applyFill="1" applyBorder="1" applyAlignment="1">
      <alignment/>
    </xf>
    <xf numFmtId="1" fontId="55" fillId="35" borderId="29" xfId="0" applyNumberFormat="1" applyFont="1" applyFill="1" applyBorder="1" applyAlignment="1">
      <alignment/>
    </xf>
    <xf numFmtId="1" fontId="133" fillId="35" borderId="29" xfId="0" applyNumberFormat="1" applyFont="1" applyFill="1" applyBorder="1" applyAlignment="1">
      <alignment/>
    </xf>
    <xf numFmtId="196" fontId="55" fillId="36" borderId="11" xfId="0" applyNumberFormat="1" applyFont="1" applyFill="1" applyBorder="1" applyAlignment="1">
      <alignment horizontal="center"/>
    </xf>
    <xf numFmtId="1" fontId="55" fillId="36" borderId="11" xfId="0" applyNumberFormat="1" applyFont="1" applyFill="1" applyBorder="1" applyAlignment="1">
      <alignment horizontal="center"/>
    </xf>
    <xf numFmtId="0" fontId="55" fillId="39" borderId="20" xfId="0" applyFont="1" applyFill="1" applyBorder="1" applyAlignment="1">
      <alignment horizontal="center"/>
    </xf>
    <xf numFmtId="0" fontId="3" fillId="8" borderId="11" xfId="0" applyFont="1" applyFill="1" applyBorder="1" applyAlignment="1">
      <alignment/>
    </xf>
    <xf numFmtId="1" fontId="3" fillId="8" borderId="11" xfId="0" applyNumberFormat="1" applyFont="1" applyFill="1" applyBorder="1" applyAlignment="1">
      <alignment/>
    </xf>
    <xf numFmtId="1" fontId="131" fillId="8" borderId="11" xfId="0" applyNumberFormat="1" applyFont="1" applyFill="1" applyBorder="1" applyAlignment="1">
      <alignment/>
    </xf>
    <xf numFmtId="1" fontId="131" fillId="8" borderId="11" xfId="0" applyNumberFormat="1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196" fontId="72" fillId="8" borderId="11" xfId="0" applyNumberFormat="1" applyFont="1" applyFill="1" applyBorder="1" applyAlignment="1">
      <alignment horizontal="center"/>
    </xf>
    <xf numFmtId="0" fontId="72" fillId="8" borderId="11" xfId="0" applyFont="1" applyFill="1" applyBorder="1" applyAlignment="1">
      <alignment horizontal="center"/>
    </xf>
    <xf numFmtId="1" fontId="3" fillId="8" borderId="20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1" fontId="70" fillId="8" borderId="17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" fontId="55" fillId="33" borderId="11" xfId="0" applyNumberFormat="1" applyFont="1" applyFill="1" applyBorder="1" applyAlignment="1">
      <alignment horizontal="center"/>
    </xf>
    <xf numFmtId="0" fontId="133" fillId="35" borderId="11" xfId="0" applyFont="1" applyFill="1" applyBorder="1" applyAlignment="1">
      <alignment/>
    </xf>
    <xf numFmtId="0" fontId="131" fillId="40" borderId="11" xfId="0" applyFont="1" applyFill="1" applyBorder="1" applyAlignment="1">
      <alignment horizontal="center"/>
    </xf>
    <xf numFmtId="196" fontId="77" fillId="36" borderId="11" xfId="0" applyNumberFormat="1" applyFont="1" applyFill="1" applyBorder="1" applyAlignment="1">
      <alignment horizontal="center"/>
    </xf>
    <xf numFmtId="1" fontId="77" fillId="36" borderId="11" xfId="0" applyNumberFormat="1" applyFont="1" applyFill="1" applyBorder="1" applyAlignment="1">
      <alignment horizontal="center"/>
    </xf>
    <xf numFmtId="196" fontId="3" fillId="34" borderId="11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vertical="justify"/>
    </xf>
    <xf numFmtId="1" fontId="57" fillId="0" borderId="11" xfId="0" applyNumberFormat="1" applyFont="1" applyFill="1" applyBorder="1" applyAlignment="1">
      <alignment horizontal="center"/>
    </xf>
    <xf numFmtId="196" fontId="139" fillId="36" borderId="11" xfId="0" applyNumberFormat="1" applyFont="1" applyFill="1" applyBorder="1" applyAlignment="1">
      <alignment horizontal="center"/>
    </xf>
    <xf numFmtId="0" fontId="139" fillId="36" borderId="11" xfId="0" applyFont="1" applyFill="1" applyBorder="1" applyAlignment="1">
      <alignment horizontal="center"/>
    </xf>
    <xf numFmtId="0" fontId="72" fillId="39" borderId="17" xfId="0" applyFont="1" applyFill="1" applyBorder="1" applyAlignment="1">
      <alignment horizontal="center"/>
    </xf>
    <xf numFmtId="0" fontId="138" fillId="39" borderId="0" xfId="0" applyFont="1" applyFill="1" applyAlignment="1">
      <alignment/>
    </xf>
    <xf numFmtId="194" fontId="55" fillId="33" borderId="25" xfId="43" applyFont="1" applyFill="1" applyBorder="1" applyAlignment="1">
      <alignment/>
    </xf>
    <xf numFmtId="0" fontId="55" fillId="35" borderId="25" xfId="0" applyFont="1" applyFill="1" applyBorder="1" applyAlignment="1">
      <alignment/>
    </xf>
    <xf numFmtId="0" fontId="133" fillId="35" borderId="25" xfId="0" applyFont="1" applyFill="1" applyBorder="1" applyAlignment="1">
      <alignment/>
    </xf>
    <xf numFmtId="0" fontId="55" fillId="39" borderId="17" xfId="0" applyFont="1" applyFill="1" applyBorder="1" applyAlignment="1">
      <alignment horizontal="center"/>
    </xf>
    <xf numFmtId="194" fontId="55" fillId="33" borderId="29" xfId="43" applyFont="1" applyFill="1" applyBorder="1" applyAlignment="1">
      <alignment/>
    </xf>
    <xf numFmtId="0" fontId="55" fillId="35" borderId="29" xfId="0" applyFont="1" applyFill="1" applyBorder="1" applyAlignment="1">
      <alignment/>
    </xf>
    <xf numFmtId="0" fontId="133" fillId="35" borderId="29" xfId="0" applyFont="1" applyFill="1" applyBorder="1" applyAlignment="1">
      <alignment/>
    </xf>
    <xf numFmtId="194" fontId="3" fillId="8" borderId="11" xfId="43" applyFont="1" applyFill="1" applyBorder="1" applyAlignment="1">
      <alignment/>
    </xf>
    <xf numFmtId="0" fontId="131" fillId="8" borderId="11" xfId="0" applyFont="1" applyFill="1" applyBorder="1" applyAlignment="1">
      <alignment/>
    </xf>
    <xf numFmtId="0" fontId="131" fillId="8" borderId="11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1" fontId="3" fillId="8" borderId="11" xfId="0" applyNumberFormat="1" applyFont="1" applyFill="1" applyBorder="1" applyAlignment="1">
      <alignment horizontal="center"/>
    </xf>
    <xf numFmtId="0" fontId="70" fillId="8" borderId="0" xfId="0" applyFont="1" applyFill="1" applyBorder="1" applyAlignment="1">
      <alignment vertical="justify"/>
    </xf>
    <xf numFmtId="0" fontId="3" fillId="35" borderId="11" xfId="0" applyFont="1" applyFill="1" applyBorder="1" applyAlignment="1">
      <alignment/>
    </xf>
    <xf numFmtId="0" fontId="72" fillId="8" borderId="17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96" fontId="55" fillId="36" borderId="17" xfId="0" applyNumberFormat="1" applyFont="1" applyFill="1" applyBorder="1" applyAlignment="1">
      <alignment horizontal="center"/>
    </xf>
    <xf numFmtId="0" fontId="55" fillId="39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196" fontId="72" fillId="8" borderId="17" xfId="0" applyNumberFormat="1" applyFont="1" applyFill="1" applyBorder="1" applyAlignment="1">
      <alignment horizontal="center"/>
    </xf>
    <xf numFmtId="196" fontId="55" fillId="39" borderId="17" xfId="0" applyNumberFormat="1" applyFont="1" applyFill="1" applyBorder="1" applyAlignment="1">
      <alignment horizontal="center"/>
    </xf>
    <xf numFmtId="0" fontId="133" fillId="39" borderId="17" xfId="0" applyFont="1" applyFill="1" applyBorder="1" applyAlignment="1">
      <alignment horizontal="center"/>
    </xf>
    <xf numFmtId="1" fontId="3" fillId="8" borderId="11" xfId="0" applyNumberFormat="1" applyFont="1" applyFill="1" applyBorder="1" applyAlignment="1">
      <alignment horizontal="center"/>
    </xf>
    <xf numFmtId="0" fontId="131" fillId="8" borderId="11" xfId="0" applyFont="1" applyFill="1" applyBorder="1" applyAlignment="1">
      <alignment/>
    </xf>
    <xf numFmtId="0" fontId="55" fillId="36" borderId="11" xfId="0" applyFont="1" applyFill="1" applyBorder="1" applyAlignment="1">
      <alignment/>
    </xf>
    <xf numFmtId="1" fontId="72" fillId="8" borderId="11" xfId="0" applyNumberFormat="1" applyFont="1" applyFill="1" applyBorder="1" applyAlignment="1">
      <alignment horizontal="center"/>
    </xf>
    <xf numFmtId="196" fontId="3" fillId="8" borderId="17" xfId="0" applyNumberFormat="1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0" fontId="51" fillId="38" borderId="0" xfId="0" applyFont="1" applyFill="1" applyBorder="1" applyAlignment="1">
      <alignment horizontal="center"/>
    </xf>
    <xf numFmtId="196" fontId="3" fillId="8" borderId="11" xfId="0" applyNumberFormat="1" applyFont="1" applyFill="1" applyBorder="1" applyAlignment="1">
      <alignment horizontal="center"/>
    </xf>
    <xf numFmtId="0" fontId="55" fillId="39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1" fontId="55" fillId="33" borderId="11" xfId="0" applyNumberFormat="1" applyFont="1" applyFill="1" applyBorder="1" applyAlignment="1">
      <alignment/>
    </xf>
    <xf numFmtId="196" fontId="78" fillId="36" borderId="11" xfId="0" applyNumberFormat="1" applyFont="1" applyFill="1" applyBorder="1" applyAlignment="1">
      <alignment horizontal="center"/>
    </xf>
    <xf numFmtId="1" fontId="78" fillId="36" borderId="11" xfId="0" applyNumberFormat="1" applyFont="1" applyFill="1" applyBorder="1" applyAlignment="1">
      <alignment horizontal="center"/>
    </xf>
    <xf numFmtId="0" fontId="58" fillId="39" borderId="17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55" fillId="35" borderId="11" xfId="0" applyFont="1" applyFill="1" applyBorder="1" applyAlignment="1">
      <alignment/>
    </xf>
    <xf numFmtId="0" fontId="55" fillId="40" borderId="17" xfId="0" applyFont="1" applyFill="1" applyBorder="1" applyAlignment="1">
      <alignment horizontal="center"/>
    </xf>
    <xf numFmtId="0" fontId="55" fillId="36" borderId="18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55" fillId="35" borderId="25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55" fillId="35" borderId="29" xfId="0" applyFont="1" applyFill="1" applyBorder="1" applyAlignment="1">
      <alignment/>
    </xf>
    <xf numFmtId="0" fontId="51" fillId="38" borderId="0" xfId="0" applyFont="1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8" borderId="17" xfId="0" applyFont="1" applyFill="1" applyBorder="1" applyAlignment="1">
      <alignment horizontal="center"/>
    </xf>
    <xf numFmtId="196" fontId="3" fillId="8" borderId="20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1" fontId="57" fillId="35" borderId="11" xfId="0" applyNumberFormat="1" applyFont="1" applyFill="1" applyBorder="1" applyAlignment="1">
      <alignment horizontal="center"/>
    </xf>
    <xf numFmtId="1" fontId="133" fillId="40" borderId="17" xfId="0" applyNumberFormat="1" applyFont="1" applyFill="1" applyBorder="1" applyAlignment="1">
      <alignment horizontal="center"/>
    </xf>
    <xf numFmtId="0" fontId="133" fillId="36" borderId="18" xfId="0" applyFont="1" applyFill="1" applyBorder="1" applyAlignment="1">
      <alignment/>
    </xf>
    <xf numFmtId="0" fontId="138" fillId="0" borderId="0" xfId="0" applyFont="1" applyAlignment="1">
      <alignment/>
    </xf>
    <xf numFmtId="0" fontId="3" fillId="0" borderId="20" xfId="0" applyFont="1" applyFill="1" applyBorder="1" applyAlignment="1">
      <alignment/>
    </xf>
    <xf numFmtId="0" fontId="55" fillId="33" borderId="37" xfId="0" applyFont="1" applyFill="1" applyBorder="1" applyAlignment="1">
      <alignment/>
    </xf>
    <xf numFmtId="0" fontId="55" fillId="33" borderId="22" xfId="0" applyFont="1" applyFill="1" applyBorder="1" applyAlignment="1">
      <alignment/>
    </xf>
    <xf numFmtId="1" fontId="133" fillId="33" borderId="22" xfId="0" applyNumberFormat="1" applyFont="1" applyFill="1" applyBorder="1" applyAlignment="1">
      <alignment/>
    </xf>
    <xf numFmtId="0" fontId="55" fillId="35" borderId="22" xfId="0" applyFont="1" applyFill="1" applyBorder="1" applyAlignment="1">
      <alignment/>
    </xf>
    <xf numFmtId="0" fontId="133" fillId="35" borderId="22" xfId="0" applyFont="1" applyFill="1" applyBorder="1" applyAlignment="1">
      <alignment/>
    </xf>
    <xf numFmtId="0" fontId="135" fillId="40" borderId="18" xfId="0" applyFont="1" applyFill="1" applyBorder="1" applyAlignment="1">
      <alignment horizontal="center"/>
    </xf>
    <xf numFmtId="0" fontId="51" fillId="40" borderId="17" xfId="0" applyFont="1" applyFill="1" applyBorder="1" applyAlignment="1">
      <alignment horizontal="center"/>
    </xf>
    <xf numFmtId="196" fontId="5" fillId="36" borderId="11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1" fontId="55" fillId="33" borderId="22" xfId="0" applyNumberFormat="1" applyFont="1" applyFill="1" applyBorder="1" applyAlignment="1">
      <alignment/>
    </xf>
    <xf numFmtId="196" fontId="51" fillId="36" borderId="11" xfId="0" applyNumberFormat="1" applyFont="1" applyFill="1" applyBorder="1" applyAlignment="1">
      <alignment horizontal="center"/>
    </xf>
    <xf numFmtId="196" fontId="63" fillId="36" borderId="11" xfId="0" applyNumberFormat="1" applyFont="1" applyFill="1" applyBorder="1" applyAlignment="1">
      <alignment horizontal="center"/>
    </xf>
    <xf numFmtId="0" fontId="70" fillId="8" borderId="17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1" fontId="57" fillId="0" borderId="11" xfId="0" applyNumberFormat="1" applyFont="1" applyFill="1" applyBorder="1" applyAlignment="1">
      <alignment horizontal="center"/>
    </xf>
    <xf numFmtId="0" fontId="72" fillId="39" borderId="20" xfId="0" applyFont="1" applyFill="1" applyBorder="1" applyAlignment="1">
      <alignment horizontal="center"/>
    </xf>
    <xf numFmtId="1" fontId="133" fillId="33" borderId="25" xfId="0" applyNumberFormat="1" applyFont="1" applyFill="1" applyBorder="1" applyAlignment="1">
      <alignment/>
    </xf>
    <xf numFmtId="1" fontId="133" fillId="33" borderId="29" xfId="0" applyNumberFormat="1" applyFont="1" applyFill="1" applyBorder="1" applyAlignment="1">
      <alignment/>
    </xf>
    <xf numFmtId="0" fontId="139" fillId="36" borderId="11" xfId="0" applyFont="1" applyFill="1" applyBorder="1" applyAlignment="1">
      <alignment horizontal="center"/>
    </xf>
    <xf numFmtId="196" fontId="139" fillId="36" borderId="11" xfId="0" applyNumberFormat="1" applyFont="1" applyFill="1" applyBorder="1" applyAlignment="1">
      <alignment horizontal="center"/>
    </xf>
    <xf numFmtId="0" fontId="133" fillId="39" borderId="20" xfId="0" applyFont="1" applyFill="1" applyBorder="1" applyAlignment="1">
      <alignment horizontal="center"/>
    </xf>
    <xf numFmtId="0" fontId="72" fillId="8" borderId="20" xfId="0" applyFont="1" applyFill="1" applyBorder="1" applyAlignment="1">
      <alignment horizontal="center"/>
    </xf>
    <xf numFmtId="0" fontId="72" fillId="36" borderId="11" xfId="0" applyFont="1" applyFill="1" applyBorder="1" applyAlignment="1">
      <alignment horizontal="center"/>
    </xf>
    <xf numFmtId="0" fontId="70" fillId="8" borderId="18" xfId="0" applyFont="1" applyFill="1" applyBorder="1" applyAlignment="1">
      <alignment/>
    </xf>
    <xf numFmtId="0" fontId="3" fillId="40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" fontId="3" fillId="33" borderId="25" xfId="0" applyNumberFormat="1" applyFont="1" applyFill="1" applyBorder="1" applyAlignment="1">
      <alignment/>
    </xf>
    <xf numFmtId="0" fontId="3" fillId="35" borderId="25" xfId="0" applyFont="1" applyFill="1" applyBorder="1" applyAlignment="1">
      <alignment/>
    </xf>
    <xf numFmtId="1" fontId="3" fillId="33" borderId="29" xfId="0" applyNumberFormat="1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131" fillId="35" borderId="29" xfId="0" applyFont="1" applyFill="1" applyBorder="1" applyAlignment="1">
      <alignment/>
    </xf>
    <xf numFmtId="0" fontId="72" fillId="39" borderId="20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18" xfId="0" applyFont="1" applyFill="1" applyBorder="1" applyAlignment="1">
      <alignment/>
    </xf>
    <xf numFmtId="0" fontId="3" fillId="39" borderId="20" xfId="0" applyFont="1" applyFill="1" applyBorder="1" applyAlignment="1">
      <alignment horizontal="center"/>
    </xf>
    <xf numFmtId="1" fontId="3" fillId="33" borderId="25" xfId="0" applyNumberFormat="1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131" fillId="35" borderId="25" xfId="0" applyFont="1" applyFill="1" applyBorder="1" applyAlignment="1">
      <alignment/>
    </xf>
    <xf numFmtId="1" fontId="3" fillId="33" borderId="29" xfId="0" applyNumberFormat="1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131" fillId="35" borderId="29" xfId="0" applyFont="1" applyFill="1" applyBorder="1" applyAlignment="1">
      <alignment/>
    </xf>
    <xf numFmtId="0" fontId="55" fillId="40" borderId="17" xfId="0" applyFont="1" applyFill="1" applyBorder="1" applyAlignment="1">
      <alignment horizontal="center"/>
    </xf>
    <xf numFmtId="0" fontId="55" fillId="36" borderId="17" xfId="0" applyFont="1" applyFill="1" applyBorder="1" applyAlignment="1">
      <alignment/>
    </xf>
    <xf numFmtId="0" fontId="3" fillId="40" borderId="17" xfId="0" applyFont="1" applyFill="1" applyBorder="1" applyAlignment="1">
      <alignment horizontal="center"/>
    </xf>
    <xf numFmtId="0" fontId="51" fillId="38" borderId="0" xfId="0" applyFont="1" applyFill="1" applyAlignment="1">
      <alignment/>
    </xf>
    <xf numFmtId="0" fontId="3" fillId="8" borderId="0" xfId="0" applyFont="1" applyFill="1" applyBorder="1" applyAlignment="1">
      <alignment horizontal="center"/>
    </xf>
    <xf numFmtId="196" fontId="72" fillId="8" borderId="24" xfId="0" applyNumberFormat="1" applyFont="1" applyFill="1" applyBorder="1" applyAlignment="1">
      <alignment/>
    </xf>
    <xf numFmtId="196" fontId="70" fillId="8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1" fontId="55" fillId="40" borderId="17" xfId="0" applyNumberFormat="1" applyFont="1" applyFill="1" applyBorder="1" applyAlignment="1">
      <alignment horizontal="center"/>
    </xf>
    <xf numFmtId="196" fontId="55" fillId="36" borderId="18" xfId="0" applyNumberFormat="1" applyFont="1" applyFill="1" applyBorder="1" applyAlignment="1">
      <alignment/>
    </xf>
    <xf numFmtId="0" fontId="133" fillId="33" borderId="25" xfId="0" applyFont="1" applyFill="1" applyBorder="1" applyAlignment="1">
      <alignment/>
    </xf>
    <xf numFmtId="0" fontId="133" fillId="33" borderId="29" xfId="0" applyFont="1" applyFill="1" applyBorder="1" applyAlignment="1">
      <alignment/>
    </xf>
    <xf numFmtId="1" fontId="133" fillId="35" borderId="34" xfId="0" applyNumberFormat="1" applyFont="1" applyFill="1" applyBorder="1" applyAlignment="1">
      <alignment horizontal="center"/>
    </xf>
    <xf numFmtId="196" fontId="3" fillId="8" borderId="18" xfId="0" applyNumberFormat="1" applyFont="1" applyFill="1" applyBorder="1" applyAlignment="1">
      <alignment/>
    </xf>
    <xf numFmtId="1" fontId="139" fillId="0" borderId="11" xfId="0" applyNumberFormat="1" applyFont="1" applyFill="1" applyBorder="1" applyAlignment="1">
      <alignment horizontal="center"/>
    </xf>
    <xf numFmtId="1" fontId="63" fillId="40" borderId="11" xfId="0" applyNumberFormat="1" applyFont="1" applyFill="1" applyBorder="1" applyAlignment="1">
      <alignment horizontal="center"/>
    </xf>
    <xf numFmtId="196" fontId="138" fillId="36" borderId="11" xfId="0" applyNumberFormat="1" applyFont="1" applyFill="1" applyBorder="1" applyAlignment="1">
      <alignment horizontal="center"/>
    </xf>
    <xf numFmtId="1" fontId="3" fillId="40" borderId="11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1" fontId="133" fillId="33" borderId="25" xfId="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196" fontId="72" fillId="8" borderId="20" xfId="0" applyNumberFormat="1" applyFont="1" applyFill="1" applyBorder="1" applyAlignment="1">
      <alignment horizontal="center"/>
    </xf>
    <xf numFmtId="0" fontId="55" fillId="35" borderId="11" xfId="0" applyFont="1" applyFill="1" applyBorder="1" applyAlignment="1">
      <alignment/>
    </xf>
    <xf numFmtId="0" fontId="131" fillId="39" borderId="20" xfId="0" applyFont="1" applyFill="1" applyBorder="1" applyAlignment="1">
      <alignment horizontal="center"/>
    </xf>
    <xf numFmtId="0" fontId="3" fillId="8" borderId="17" xfId="0" applyFont="1" applyFill="1" applyBorder="1" applyAlignment="1">
      <alignment/>
    </xf>
    <xf numFmtId="2" fontId="3" fillId="8" borderId="25" xfId="0" applyNumberFormat="1" applyFont="1" applyFill="1" applyBorder="1" applyAlignment="1">
      <alignment horizontal="center"/>
    </xf>
    <xf numFmtId="0" fontId="72" fillId="36" borderId="17" xfId="0" applyFont="1" applyFill="1" applyBorder="1" applyAlignment="1">
      <alignment/>
    </xf>
    <xf numFmtId="2" fontId="79" fillId="0" borderId="11" xfId="0" applyNumberFormat="1" applyFont="1" applyFill="1" applyBorder="1" applyAlignment="1">
      <alignment horizontal="center"/>
    </xf>
    <xf numFmtId="0" fontId="55" fillId="34" borderId="18" xfId="0" applyFont="1" applyFill="1" applyBorder="1" applyAlignment="1">
      <alignment/>
    </xf>
    <xf numFmtId="196" fontId="3" fillId="34" borderId="11" xfId="0" applyNumberFormat="1" applyFont="1" applyFill="1" applyBorder="1" applyAlignment="1">
      <alignment horizontal="center" vertical="center"/>
    </xf>
    <xf numFmtId="0" fontId="55" fillId="40" borderId="16" xfId="0" applyFont="1" applyFill="1" applyBorder="1" applyAlignment="1">
      <alignment horizontal="center"/>
    </xf>
    <xf numFmtId="0" fontId="55" fillId="8" borderId="11" xfId="0" applyFont="1" applyFill="1" applyBorder="1" applyAlignment="1">
      <alignment horizontal="right"/>
    </xf>
    <xf numFmtId="0" fontId="55" fillId="8" borderId="11" xfId="0" applyFont="1" applyFill="1" applyBorder="1" applyAlignment="1">
      <alignment/>
    </xf>
    <xf numFmtId="1" fontId="55" fillId="8" borderId="11" xfId="0" applyNumberFormat="1" applyFont="1" applyFill="1" applyBorder="1" applyAlignment="1">
      <alignment/>
    </xf>
    <xf numFmtId="0" fontId="133" fillId="8" borderId="11" xfId="0" applyFont="1" applyFill="1" applyBorder="1" applyAlignment="1">
      <alignment/>
    </xf>
    <xf numFmtId="0" fontId="133" fillId="8" borderId="11" xfId="0" applyFont="1" applyFill="1" applyBorder="1" applyAlignment="1">
      <alignment horizontal="center"/>
    </xf>
    <xf numFmtId="0" fontId="55" fillId="8" borderId="17" xfId="0" applyFont="1" applyFill="1" applyBorder="1" applyAlignment="1">
      <alignment horizontal="center"/>
    </xf>
    <xf numFmtId="196" fontId="55" fillId="8" borderId="11" xfId="0" applyNumberFormat="1" applyFont="1" applyFill="1" applyBorder="1" applyAlignment="1">
      <alignment horizontal="center"/>
    </xf>
    <xf numFmtId="0" fontId="55" fillId="8" borderId="11" xfId="0" applyFont="1" applyFill="1" applyBorder="1" applyAlignment="1">
      <alignment horizontal="center"/>
    </xf>
    <xf numFmtId="0" fontId="55" fillId="8" borderId="20" xfId="0" applyFont="1" applyFill="1" applyBorder="1" applyAlignment="1">
      <alignment horizontal="center"/>
    </xf>
    <xf numFmtId="0" fontId="55" fillId="8" borderId="18" xfId="0" applyFont="1" applyFill="1" applyBorder="1" applyAlignment="1">
      <alignment/>
    </xf>
    <xf numFmtId="196" fontId="51" fillId="8" borderId="11" xfId="0" applyNumberFormat="1" applyFont="1" applyFill="1" applyBorder="1" applyAlignment="1">
      <alignment/>
    </xf>
    <xf numFmtId="0" fontId="51" fillId="8" borderId="0" xfId="0" applyFont="1" applyFill="1" applyAlignment="1">
      <alignment/>
    </xf>
    <xf numFmtId="0" fontId="3" fillId="35" borderId="25" xfId="0" applyFont="1" applyFill="1" applyBorder="1" applyAlignment="1">
      <alignment/>
    </xf>
    <xf numFmtId="1" fontId="55" fillId="33" borderId="37" xfId="0" applyNumberFormat="1" applyFont="1" applyFill="1" applyBorder="1" applyAlignment="1">
      <alignment/>
    </xf>
    <xf numFmtId="0" fontId="63" fillId="35" borderId="11" xfId="0" applyFont="1" applyFill="1" applyBorder="1" applyAlignment="1">
      <alignment horizontal="center"/>
    </xf>
    <xf numFmtId="0" fontId="55" fillId="35" borderId="23" xfId="0" applyFont="1" applyFill="1" applyBorder="1" applyAlignment="1">
      <alignment/>
    </xf>
    <xf numFmtId="1" fontId="72" fillId="8" borderId="11" xfId="0" applyNumberFormat="1" applyFont="1" applyFill="1" applyBorder="1" applyAlignment="1">
      <alignment horizontal="center"/>
    </xf>
    <xf numFmtId="0" fontId="133" fillId="40" borderId="11" xfId="0" applyFont="1" applyFill="1" applyBorder="1" applyAlignment="1">
      <alignment horizontal="center"/>
    </xf>
    <xf numFmtId="0" fontId="135" fillId="40" borderId="0" xfId="0" applyFont="1" applyFill="1" applyAlignment="1">
      <alignment/>
    </xf>
    <xf numFmtId="0" fontId="133" fillId="39" borderId="20" xfId="0" applyFont="1" applyFill="1" applyBorder="1" applyAlignment="1">
      <alignment horizontal="center"/>
    </xf>
    <xf numFmtId="0" fontId="70" fillId="40" borderId="11" xfId="0" applyFont="1" applyFill="1" applyBorder="1" applyAlignment="1">
      <alignment horizontal="center"/>
    </xf>
    <xf numFmtId="196" fontId="70" fillId="36" borderId="11" xfId="0" applyNumberFormat="1" applyFont="1" applyFill="1" applyBorder="1" applyAlignment="1">
      <alignment horizontal="center"/>
    </xf>
    <xf numFmtId="0" fontId="51" fillId="36" borderId="11" xfId="0" applyFont="1" applyFill="1" applyBorder="1" applyAlignment="1">
      <alignment horizontal="center"/>
    </xf>
    <xf numFmtId="1" fontId="55" fillId="36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55" fillId="36" borderId="0" xfId="0" applyFont="1" applyFill="1" applyBorder="1" applyAlignment="1">
      <alignment horizontal="center"/>
    </xf>
    <xf numFmtId="0" fontId="51" fillId="36" borderId="0" xfId="0" applyFont="1" applyFill="1" applyAlignment="1">
      <alignment/>
    </xf>
    <xf numFmtId="0" fontId="3" fillId="35" borderId="25" xfId="0" applyFont="1" applyFill="1" applyBorder="1" applyAlignment="1">
      <alignment horizontal="center"/>
    </xf>
    <xf numFmtId="0" fontId="72" fillId="36" borderId="11" xfId="0" applyFont="1" applyFill="1" applyBorder="1" applyAlignment="1">
      <alignment horizontal="center"/>
    </xf>
    <xf numFmtId="1" fontId="72" fillId="36" borderId="11" xfId="0" applyNumberFormat="1" applyFont="1" applyFill="1" applyBorder="1" applyAlignment="1">
      <alignment horizontal="center"/>
    </xf>
    <xf numFmtId="196" fontId="57" fillId="36" borderId="11" xfId="0" applyNumberFormat="1" applyFont="1" applyFill="1" applyBorder="1" applyAlignment="1">
      <alignment horizontal="center"/>
    </xf>
    <xf numFmtId="0" fontId="57" fillId="36" borderId="11" xfId="0" applyFont="1" applyFill="1" applyBorder="1" applyAlignment="1">
      <alignment horizontal="center"/>
    </xf>
    <xf numFmtId="0" fontId="80" fillId="36" borderId="11" xfId="0" applyFont="1" applyFill="1" applyBorder="1" applyAlignment="1">
      <alignment horizontal="center"/>
    </xf>
    <xf numFmtId="196" fontId="80" fillId="36" borderId="11" xfId="0" applyNumberFormat="1" applyFont="1" applyFill="1" applyBorder="1" applyAlignment="1">
      <alignment horizontal="center"/>
    </xf>
    <xf numFmtId="1" fontId="81" fillId="0" borderId="11" xfId="0" applyNumberFormat="1" applyFont="1" applyFill="1" applyBorder="1" applyAlignment="1">
      <alignment horizontal="center"/>
    </xf>
    <xf numFmtId="0" fontId="64" fillId="33" borderId="25" xfId="0" applyFont="1" applyFill="1" applyBorder="1" applyAlignment="1">
      <alignment/>
    </xf>
    <xf numFmtId="0" fontId="64" fillId="33" borderId="29" xfId="0" applyFont="1" applyFill="1" applyBorder="1" applyAlignment="1">
      <alignment/>
    </xf>
    <xf numFmtId="1" fontId="64" fillId="33" borderId="11" xfId="0" applyNumberFormat="1" applyFont="1" applyFill="1" applyBorder="1" applyAlignment="1">
      <alignment/>
    </xf>
    <xf numFmtId="196" fontId="133" fillId="36" borderId="11" xfId="0" applyNumberFormat="1" applyFont="1" applyFill="1" applyBorder="1" applyAlignment="1">
      <alignment/>
    </xf>
    <xf numFmtId="0" fontId="133" fillId="36" borderId="11" xfId="0" applyFont="1" applyFill="1" applyBorder="1" applyAlignment="1">
      <alignment/>
    </xf>
    <xf numFmtId="0" fontId="133" fillId="39" borderId="20" xfId="0" applyFont="1" applyFill="1" applyBorder="1" applyAlignment="1">
      <alignment/>
    </xf>
    <xf numFmtId="1" fontId="133" fillId="36" borderId="11" xfId="0" applyNumberFormat="1" applyFont="1" applyFill="1" applyBorder="1" applyAlignment="1">
      <alignment horizontal="center"/>
    </xf>
    <xf numFmtId="196" fontId="51" fillId="36" borderId="0" xfId="0" applyNumberFormat="1" applyFont="1" applyFill="1" applyAlignment="1">
      <alignment horizontal="center"/>
    </xf>
    <xf numFmtId="0" fontId="55" fillId="36" borderId="11" xfId="0" applyFont="1" applyFill="1" applyBorder="1" applyAlignment="1">
      <alignment/>
    </xf>
    <xf numFmtId="0" fontId="55" fillId="39" borderId="20" xfId="0" applyFont="1" applyFill="1" applyBorder="1" applyAlignment="1">
      <alignment/>
    </xf>
    <xf numFmtId="196" fontId="5" fillId="36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1" fontId="57" fillId="36" borderId="11" xfId="0" applyNumberFormat="1" applyFont="1" applyFill="1" applyBorder="1" applyAlignment="1">
      <alignment horizontal="center"/>
    </xf>
    <xf numFmtId="0" fontId="5" fillId="39" borderId="20" xfId="0" applyFont="1" applyFill="1" applyBorder="1" applyAlignment="1">
      <alignment/>
    </xf>
    <xf numFmtId="0" fontId="55" fillId="8" borderId="11" xfId="0" applyFont="1" applyFill="1" applyBorder="1" applyAlignment="1">
      <alignment horizontal="right"/>
    </xf>
    <xf numFmtId="194" fontId="55" fillId="8" borderId="11" xfId="43" applyFont="1" applyFill="1" applyBorder="1" applyAlignment="1">
      <alignment/>
    </xf>
    <xf numFmtId="0" fontId="138" fillId="8" borderId="11" xfId="0" applyFont="1" applyFill="1" applyBorder="1" applyAlignment="1">
      <alignment horizontal="center"/>
    </xf>
    <xf numFmtId="0" fontId="51" fillId="8" borderId="11" xfId="0" applyFont="1" applyFill="1" applyBorder="1" applyAlignment="1">
      <alignment horizontal="center"/>
    </xf>
    <xf numFmtId="196" fontId="57" fillId="8" borderId="11" xfId="0" applyNumberFormat="1" applyFont="1" applyFill="1" applyBorder="1" applyAlignment="1">
      <alignment/>
    </xf>
    <xf numFmtId="0" fontId="57" fillId="8" borderId="11" xfId="0" applyFont="1" applyFill="1" applyBorder="1" applyAlignment="1">
      <alignment/>
    </xf>
    <xf numFmtId="196" fontId="57" fillId="8" borderId="11" xfId="0" applyNumberFormat="1" applyFont="1" applyFill="1" applyBorder="1" applyAlignment="1">
      <alignment horizontal="center"/>
    </xf>
    <xf numFmtId="0" fontId="5" fillId="8" borderId="20" xfId="0" applyFont="1" applyFill="1" applyBorder="1" applyAlignment="1">
      <alignment/>
    </xf>
    <xf numFmtId="1" fontId="57" fillId="8" borderId="11" xfId="0" applyNumberFormat="1" applyFont="1" applyFill="1" applyBorder="1" applyAlignment="1">
      <alignment horizontal="center"/>
    </xf>
    <xf numFmtId="196" fontId="4" fillId="8" borderId="18" xfId="0" applyNumberFormat="1" applyFont="1" applyFill="1" applyBorder="1" applyAlignment="1">
      <alignment/>
    </xf>
    <xf numFmtId="1" fontId="55" fillId="8" borderId="11" xfId="0" applyNumberFormat="1" applyFont="1" applyFill="1" applyBorder="1" applyAlignment="1">
      <alignment horizontal="center"/>
    </xf>
    <xf numFmtId="196" fontId="70" fillId="38" borderId="11" xfId="0" applyNumberFormat="1" applyFont="1" applyFill="1" applyBorder="1" applyAlignment="1">
      <alignment/>
    </xf>
    <xf numFmtId="1" fontId="133" fillId="36" borderId="11" xfId="0" applyNumberFormat="1" applyFont="1" applyFill="1" applyBorder="1" applyAlignment="1">
      <alignment horizontal="center"/>
    </xf>
    <xf numFmtId="194" fontId="4" fillId="35" borderId="25" xfId="43" applyFont="1" applyFill="1" applyBorder="1" applyAlignment="1">
      <alignment/>
    </xf>
    <xf numFmtId="194" fontId="4" fillId="35" borderId="29" xfId="43" applyFont="1" applyFill="1" applyBorder="1" applyAlignment="1">
      <alignment/>
    </xf>
    <xf numFmtId="1" fontId="55" fillId="38" borderId="11" xfId="0" applyNumberFormat="1" applyFont="1" applyFill="1" applyBorder="1" applyAlignment="1">
      <alignment/>
    </xf>
    <xf numFmtId="194" fontId="4" fillId="38" borderId="11" xfId="43" applyFont="1" applyFill="1" applyBorder="1" applyAlignment="1">
      <alignment/>
    </xf>
    <xf numFmtId="1" fontId="70" fillId="38" borderId="11" xfId="0" applyNumberFormat="1" applyFont="1" applyFill="1" applyBorder="1" applyAlignment="1">
      <alignment horizontal="center"/>
    </xf>
    <xf numFmtId="1" fontId="82" fillId="0" borderId="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196" fontId="5" fillId="34" borderId="11" xfId="0" applyNumberFormat="1" applyFont="1" applyFill="1" applyBorder="1" applyAlignment="1">
      <alignment horizontal="center"/>
    </xf>
    <xf numFmtId="196" fontId="73" fillId="34" borderId="23" xfId="0" applyNumberFormat="1" applyFont="1" applyFill="1" applyBorder="1" applyAlignment="1">
      <alignment/>
    </xf>
    <xf numFmtId="1" fontId="3" fillId="34" borderId="11" xfId="0" applyNumberFormat="1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/>
    </xf>
    <xf numFmtId="196" fontId="55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196" fontId="61" fillId="0" borderId="0" xfId="0" applyNumberFormat="1" applyFont="1" applyFill="1" applyBorder="1" applyAlignment="1">
      <alignment horizontal="center"/>
    </xf>
    <xf numFmtId="0" fontId="63" fillId="8" borderId="17" xfId="0" applyFont="1" applyFill="1" applyBorder="1" applyAlignment="1">
      <alignment horizontal="center"/>
    </xf>
    <xf numFmtId="196" fontId="55" fillId="36" borderId="11" xfId="0" applyNumberFormat="1" applyFont="1" applyFill="1" applyBorder="1" applyAlignment="1">
      <alignment/>
    </xf>
    <xf numFmtId="1" fontId="51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33" borderId="25" xfId="0" applyFont="1" applyFill="1" applyBorder="1" applyAlignment="1">
      <alignment/>
    </xf>
    <xf numFmtId="196" fontId="4" fillId="36" borderId="11" xfId="0" applyNumberFormat="1" applyFont="1" applyFill="1" applyBorder="1" applyAlignment="1">
      <alignment horizontal="center"/>
    </xf>
    <xf numFmtId="1" fontId="4" fillId="36" borderId="11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/>
    </xf>
    <xf numFmtId="1" fontId="70" fillId="8" borderId="28" xfId="0" applyNumberFormat="1" applyFont="1" applyFill="1" applyBorder="1" applyAlignment="1">
      <alignment horizontal="center"/>
    </xf>
    <xf numFmtId="0" fontId="3" fillId="8" borderId="11" xfId="0" applyFont="1" applyFill="1" applyBorder="1" applyAlignment="1">
      <alignment/>
    </xf>
    <xf numFmtId="1" fontId="3" fillId="8" borderId="11" xfId="0" applyNumberFormat="1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1" fontId="72" fillId="0" borderId="28" xfId="0" applyNumberFormat="1" applyFont="1" applyFill="1" applyBorder="1" applyAlignment="1">
      <alignment horizontal="center"/>
    </xf>
    <xf numFmtId="0" fontId="55" fillId="35" borderId="28" xfId="0" applyFont="1" applyFill="1" applyBorder="1" applyAlignment="1">
      <alignment/>
    </xf>
    <xf numFmtId="0" fontId="133" fillId="35" borderId="28" xfId="0" applyFont="1" applyFill="1" applyBorder="1" applyAlignment="1">
      <alignment/>
    </xf>
    <xf numFmtId="1" fontId="131" fillId="40" borderId="28" xfId="0" applyNumberFormat="1" applyFont="1" applyFill="1" applyBorder="1" applyAlignment="1">
      <alignment horizontal="center"/>
    </xf>
    <xf numFmtId="0" fontId="55" fillId="40" borderId="28" xfId="0" applyFont="1" applyFill="1" applyBorder="1" applyAlignment="1">
      <alignment horizontal="center"/>
    </xf>
    <xf numFmtId="196" fontId="55" fillId="36" borderId="28" xfId="0" applyNumberFormat="1" applyFont="1" applyFill="1" applyBorder="1" applyAlignment="1">
      <alignment horizontal="center"/>
    </xf>
    <xf numFmtId="0" fontId="55" fillId="36" borderId="28" xfId="0" applyFont="1" applyFill="1" applyBorder="1" applyAlignment="1">
      <alignment horizontal="center"/>
    </xf>
    <xf numFmtId="196" fontId="55" fillId="36" borderId="30" xfId="0" applyNumberFormat="1" applyFont="1" applyFill="1" applyBorder="1" applyAlignment="1">
      <alignment/>
    </xf>
    <xf numFmtId="0" fontId="55" fillId="33" borderId="11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64" fillId="8" borderId="11" xfId="0" applyFont="1" applyFill="1" applyBorder="1" applyAlignment="1">
      <alignment horizontal="center"/>
    </xf>
    <xf numFmtId="1" fontId="64" fillId="8" borderId="11" xfId="0" applyNumberFormat="1" applyFont="1" applyFill="1" applyBorder="1" applyAlignment="1">
      <alignment horizontal="center"/>
    </xf>
    <xf numFmtId="196" fontId="74" fillId="8" borderId="18" xfId="0" applyNumberFormat="1" applyFont="1" applyFill="1" applyBorder="1" applyAlignment="1">
      <alignment horizontal="center"/>
    </xf>
    <xf numFmtId="196" fontId="3" fillId="8" borderId="18" xfId="0" applyNumberFormat="1" applyFont="1" applyFill="1" applyBorder="1" applyAlignment="1">
      <alignment horizontal="center"/>
    </xf>
    <xf numFmtId="196" fontId="5" fillId="36" borderId="18" xfId="0" applyNumberFormat="1" applyFont="1" applyFill="1" applyBorder="1" applyAlignment="1">
      <alignment horizontal="center"/>
    </xf>
    <xf numFmtId="196" fontId="55" fillId="36" borderId="18" xfId="0" applyNumberFormat="1" applyFont="1" applyFill="1" applyBorder="1" applyAlignment="1">
      <alignment horizontal="center"/>
    </xf>
    <xf numFmtId="0" fontId="55" fillId="40" borderId="25" xfId="0" applyFont="1" applyFill="1" applyBorder="1" applyAlignment="1">
      <alignment horizontal="center"/>
    </xf>
    <xf numFmtId="0" fontId="4" fillId="8" borderId="11" xfId="0" applyFont="1" applyFill="1" applyBorder="1" applyAlignment="1">
      <alignment/>
    </xf>
    <xf numFmtId="1" fontId="4" fillId="8" borderId="11" xfId="0" applyNumberFormat="1" applyFont="1" applyFill="1" applyBorder="1" applyAlignment="1">
      <alignment/>
    </xf>
    <xf numFmtId="0" fontId="133" fillId="8" borderId="11" xfId="0" applyFont="1" applyFill="1" applyBorder="1" applyAlignment="1">
      <alignment/>
    </xf>
    <xf numFmtId="196" fontId="72" fillId="8" borderId="18" xfId="0" applyNumberFormat="1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196" fontId="5" fillId="8" borderId="11" xfId="0" applyNumberFormat="1" applyFont="1" applyFill="1" applyBorder="1" applyAlignment="1">
      <alignment horizontal="center"/>
    </xf>
    <xf numFmtId="196" fontId="73" fillId="8" borderId="18" xfId="0" applyNumberFormat="1" applyFont="1" applyFill="1" applyBorder="1" applyAlignment="1">
      <alignment/>
    </xf>
    <xf numFmtId="1" fontId="3" fillId="8" borderId="18" xfId="0" applyNumberFormat="1" applyFont="1" applyFill="1" applyBorder="1" applyAlignment="1">
      <alignment horizontal="center"/>
    </xf>
    <xf numFmtId="0" fontId="133" fillId="39" borderId="17" xfId="0" applyFont="1" applyFill="1" applyBorder="1" applyAlignment="1">
      <alignment horizontal="center"/>
    </xf>
    <xf numFmtId="196" fontId="51" fillId="0" borderId="11" xfId="0" applyNumberFormat="1" applyFont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55" fillId="39" borderId="17" xfId="0" applyFont="1" applyFill="1" applyBorder="1" applyAlignment="1">
      <alignment horizontal="center"/>
    </xf>
    <xf numFmtId="196" fontId="4" fillId="36" borderId="11" xfId="0" applyNumberFormat="1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80" fillId="8" borderId="16" xfId="0" applyFont="1" applyFill="1" applyBorder="1" applyAlignment="1">
      <alignment horizontal="center"/>
    </xf>
    <xf numFmtId="0" fontId="70" fillId="8" borderId="0" xfId="0" applyFont="1" applyFill="1" applyAlignment="1">
      <alignment horizontal="center"/>
    </xf>
    <xf numFmtId="0" fontId="63" fillId="36" borderId="11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131" fillId="40" borderId="25" xfId="0" applyFont="1" applyFill="1" applyBorder="1" applyAlignment="1">
      <alignment horizontal="center"/>
    </xf>
    <xf numFmtId="0" fontId="51" fillId="38" borderId="0" xfId="0" applyFont="1" applyFill="1" applyAlignment="1">
      <alignment horizontal="center"/>
    </xf>
    <xf numFmtId="196" fontId="72" fillId="8" borderId="18" xfId="0" applyNumberFormat="1" applyFont="1" applyFill="1" applyBorder="1" applyAlignment="1">
      <alignment horizontal="center"/>
    </xf>
    <xf numFmtId="1" fontId="72" fillId="8" borderId="18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right"/>
    </xf>
    <xf numFmtId="196" fontId="83" fillId="36" borderId="11" xfId="0" applyNumberFormat="1" applyFont="1" applyFill="1" applyBorder="1" applyAlignment="1">
      <alignment horizontal="center"/>
    </xf>
    <xf numFmtId="1" fontId="83" fillId="36" borderId="11" xfId="0" applyNumberFormat="1" applyFont="1" applyFill="1" applyBorder="1" applyAlignment="1">
      <alignment horizontal="center"/>
    </xf>
    <xf numFmtId="0" fontId="83" fillId="36" borderId="11" xfId="0" applyFont="1" applyFill="1" applyBorder="1" applyAlignment="1">
      <alignment horizontal="center"/>
    </xf>
    <xf numFmtId="196" fontId="71" fillId="34" borderId="18" xfId="0" applyNumberFormat="1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1" fontId="84" fillId="34" borderId="18" xfId="0" applyNumberFormat="1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/>
    </xf>
    <xf numFmtId="1" fontId="133" fillId="35" borderId="11" xfId="0" applyNumberFormat="1" applyFont="1" applyFill="1" applyBorder="1" applyAlignment="1">
      <alignment horizontal="center"/>
    </xf>
    <xf numFmtId="196" fontId="85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distributed" wrapText="1"/>
    </xf>
    <xf numFmtId="0" fontId="55" fillId="33" borderId="29" xfId="0" applyFont="1" applyFill="1" applyBorder="1" applyAlignment="1">
      <alignment horizontal="center" vertical="center" wrapText="1"/>
    </xf>
    <xf numFmtId="1" fontId="55" fillId="33" borderId="29" xfId="0" applyNumberFormat="1" applyFont="1" applyFill="1" applyBorder="1" applyAlignment="1">
      <alignment horizontal="center" vertical="center" wrapText="1"/>
    </xf>
    <xf numFmtId="1" fontId="55" fillId="35" borderId="29" xfId="0" applyNumberFormat="1" applyFont="1" applyFill="1" applyBorder="1" applyAlignment="1">
      <alignment horizontal="center" vertical="center" wrapText="1"/>
    </xf>
    <xf numFmtId="1" fontId="133" fillId="35" borderId="29" xfId="0" applyNumberFormat="1" applyFont="1" applyFill="1" applyBorder="1" applyAlignment="1">
      <alignment horizontal="center" vertical="center" wrapText="1"/>
    </xf>
    <xf numFmtId="1" fontId="131" fillId="40" borderId="11" xfId="0" applyNumberFormat="1" applyFont="1" applyFill="1" applyBorder="1" applyAlignment="1">
      <alignment horizontal="center" vertical="center" wrapText="1"/>
    </xf>
    <xf numFmtId="0" fontId="55" fillId="40" borderId="11" xfId="0" applyFont="1" applyFill="1" applyBorder="1" applyAlignment="1">
      <alignment horizontal="center" vertical="center" wrapText="1"/>
    </xf>
    <xf numFmtId="196" fontId="55" fillId="36" borderId="11" xfId="0" applyNumberFormat="1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1" fontId="55" fillId="39" borderId="20" xfId="0" applyNumberFormat="1" applyFont="1" applyFill="1" applyBorder="1" applyAlignment="1">
      <alignment horizontal="center" vertical="center" wrapText="1"/>
    </xf>
    <xf numFmtId="0" fontId="55" fillId="36" borderId="18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" fontId="70" fillId="8" borderId="23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/>
    </xf>
    <xf numFmtId="1" fontId="55" fillId="0" borderId="18" xfId="0" applyNumberFormat="1" applyFont="1" applyFill="1" applyBorder="1" applyAlignment="1">
      <alignment horizontal="center"/>
    </xf>
    <xf numFmtId="0" fontId="51" fillId="0" borderId="11" xfId="0" applyFont="1" applyBorder="1" applyAlignment="1">
      <alignment/>
    </xf>
    <xf numFmtId="0" fontId="55" fillId="34" borderId="0" xfId="0" applyFont="1" applyFill="1" applyBorder="1" applyAlignment="1">
      <alignment horizontal="center"/>
    </xf>
    <xf numFmtId="0" fontId="55" fillId="34" borderId="34" xfId="0" applyFont="1" applyFill="1" applyBorder="1" applyAlignment="1">
      <alignment horizontal="center"/>
    </xf>
    <xf numFmtId="1" fontId="82" fillId="34" borderId="18" xfId="0" applyNumberFormat="1" applyFont="1" applyFill="1" applyBorder="1" applyAlignment="1">
      <alignment horizontal="center" vertical="center"/>
    </xf>
    <xf numFmtId="196" fontId="133" fillId="36" borderId="18" xfId="0" applyNumberFormat="1" applyFont="1" applyFill="1" applyBorder="1" applyAlignment="1">
      <alignment horizontal="center"/>
    </xf>
    <xf numFmtId="0" fontId="131" fillId="36" borderId="11" xfId="0" applyFont="1" applyFill="1" applyBorder="1" applyAlignment="1">
      <alignment horizontal="center"/>
    </xf>
    <xf numFmtId="0" fontId="64" fillId="35" borderId="25" xfId="0" applyFont="1" applyFill="1" applyBorder="1" applyAlignment="1">
      <alignment/>
    </xf>
    <xf numFmtId="0" fontId="131" fillId="35" borderId="25" xfId="0" applyFont="1" applyFill="1" applyBorder="1" applyAlignment="1">
      <alignment/>
    </xf>
    <xf numFmtId="0" fontId="131" fillId="35" borderId="11" xfId="0" applyFont="1" applyFill="1" applyBorder="1" applyAlignment="1">
      <alignment/>
    </xf>
    <xf numFmtId="196" fontId="131" fillId="36" borderId="18" xfId="0" applyNumberFormat="1" applyFont="1" applyFill="1" applyBorder="1" applyAlignment="1">
      <alignment horizontal="center"/>
    </xf>
    <xf numFmtId="196" fontId="131" fillId="36" borderId="11" xfId="0" applyNumberFormat="1" applyFont="1" applyFill="1" applyBorder="1" applyAlignment="1">
      <alignment horizontal="center"/>
    </xf>
    <xf numFmtId="196" fontId="5" fillId="36" borderId="18" xfId="0" applyNumberFormat="1" applyFont="1" applyFill="1" applyBorder="1" applyAlignment="1">
      <alignment horizontal="center"/>
    </xf>
    <xf numFmtId="0" fontId="64" fillId="35" borderId="29" xfId="0" applyFont="1" applyFill="1" applyBorder="1" applyAlignment="1">
      <alignment/>
    </xf>
    <xf numFmtId="196" fontId="55" fillId="36" borderId="18" xfId="0" applyNumberFormat="1" applyFont="1" applyFill="1" applyBorder="1" applyAlignment="1">
      <alignment horizontal="center"/>
    </xf>
    <xf numFmtId="0" fontId="3" fillId="8" borderId="11" xfId="0" applyFont="1" applyFill="1" applyBorder="1" applyAlignment="1">
      <alignment horizontal="right" vertical="center"/>
    </xf>
    <xf numFmtId="0" fontId="135" fillId="40" borderId="11" xfId="0" applyFont="1" applyFill="1" applyBorder="1" applyAlignment="1">
      <alignment/>
    </xf>
    <xf numFmtId="0" fontId="51" fillId="40" borderId="11" xfId="0" applyFont="1" applyFill="1" applyBorder="1" applyAlignment="1">
      <alignment/>
    </xf>
    <xf numFmtId="196" fontId="133" fillId="36" borderId="18" xfId="0" applyNumberFormat="1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1" fontId="4" fillId="8" borderId="11" xfId="0" applyNumberFormat="1" applyFont="1" applyFill="1" applyBorder="1" applyAlignment="1">
      <alignment horizontal="center"/>
    </xf>
    <xf numFmtId="0" fontId="133" fillId="8" borderId="11" xfId="0" applyFont="1" applyFill="1" applyBorder="1" applyAlignment="1">
      <alignment horizontal="center"/>
    </xf>
    <xf numFmtId="196" fontId="57" fillId="8" borderId="18" xfId="0" applyNumberFormat="1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196" fontId="57" fillId="8" borderId="11" xfId="0" applyNumberFormat="1" applyFont="1" applyFill="1" applyBorder="1" applyAlignment="1">
      <alignment horizontal="center"/>
    </xf>
    <xf numFmtId="0" fontId="51" fillId="8" borderId="18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196" fontId="72" fillId="36" borderId="18" xfId="0" applyNumberFormat="1" applyFont="1" applyFill="1" applyBorder="1" applyAlignment="1">
      <alignment horizontal="center"/>
    </xf>
    <xf numFmtId="1" fontId="72" fillId="36" borderId="18" xfId="0" applyNumberFormat="1" applyFont="1" applyFill="1" applyBorder="1" applyAlignment="1">
      <alignment horizontal="center"/>
    </xf>
    <xf numFmtId="196" fontId="83" fillId="0" borderId="0" xfId="0" applyNumberFormat="1" applyFont="1" applyFill="1" applyBorder="1" applyAlignment="1">
      <alignment horizontal="center"/>
    </xf>
    <xf numFmtId="1" fontId="3" fillId="8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/>
    </xf>
    <xf numFmtId="1" fontId="55" fillId="33" borderId="11" xfId="0" applyNumberFormat="1" applyFont="1" applyFill="1" applyBorder="1" applyAlignment="1">
      <alignment/>
    </xf>
    <xf numFmtId="0" fontId="55" fillId="35" borderId="11" xfId="0" applyFont="1" applyFill="1" applyBorder="1" applyAlignment="1">
      <alignment/>
    </xf>
    <xf numFmtId="1" fontId="57" fillId="41" borderId="11" xfId="0" applyNumberFormat="1" applyFont="1" applyFill="1" applyBorder="1" applyAlignment="1">
      <alignment horizontal="center"/>
    </xf>
    <xf numFmtId="0" fontId="4" fillId="42" borderId="29" xfId="0" applyFont="1" applyFill="1" applyBorder="1" applyAlignment="1">
      <alignment/>
    </xf>
    <xf numFmtId="1" fontId="133" fillId="42" borderId="29" xfId="0" applyNumberFormat="1" applyFont="1" applyFill="1" applyBorder="1" applyAlignment="1">
      <alignment/>
    </xf>
    <xf numFmtId="0" fontId="133" fillId="42" borderId="29" xfId="0" applyFont="1" applyFill="1" applyBorder="1" applyAlignment="1">
      <alignment/>
    </xf>
    <xf numFmtId="0" fontId="135" fillId="42" borderId="11" xfId="0" applyFont="1" applyFill="1" applyBorder="1" applyAlignment="1">
      <alignment horizontal="center"/>
    </xf>
    <xf numFmtId="0" fontId="51" fillId="42" borderId="11" xfId="0" applyFont="1" applyFill="1" applyBorder="1" applyAlignment="1">
      <alignment horizontal="center"/>
    </xf>
    <xf numFmtId="196" fontId="51" fillId="42" borderId="11" xfId="0" applyNumberFormat="1" applyFont="1" applyFill="1" applyBorder="1" applyAlignment="1">
      <alignment horizontal="center"/>
    </xf>
    <xf numFmtId="0" fontId="55" fillId="42" borderId="17" xfId="0" applyFont="1" applyFill="1" applyBorder="1" applyAlignment="1">
      <alignment horizontal="center"/>
    </xf>
    <xf numFmtId="196" fontId="55" fillId="42" borderId="11" xfId="0" applyNumberFormat="1" applyFont="1" applyFill="1" applyBorder="1" applyAlignment="1">
      <alignment horizontal="center"/>
    </xf>
    <xf numFmtId="0" fontId="55" fillId="42" borderId="11" xfId="0" applyFont="1" applyFill="1" applyBorder="1" applyAlignment="1">
      <alignment horizontal="center"/>
    </xf>
    <xf numFmtId="196" fontId="55" fillId="42" borderId="18" xfId="0" applyNumberFormat="1" applyFont="1" applyFill="1" applyBorder="1" applyAlignment="1">
      <alignment/>
    </xf>
    <xf numFmtId="0" fontId="51" fillId="42" borderId="0" xfId="0" applyFont="1" applyFill="1" applyBorder="1" applyAlignment="1">
      <alignment horizontal="center"/>
    </xf>
    <xf numFmtId="196" fontId="51" fillId="42" borderId="11" xfId="0" applyNumberFormat="1" applyFont="1" applyFill="1" applyBorder="1" applyAlignment="1">
      <alignment/>
    </xf>
    <xf numFmtId="0" fontId="64" fillId="8" borderId="11" xfId="0" applyFont="1" applyFill="1" applyBorder="1" applyAlignment="1">
      <alignment wrapText="1"/>
    </xf>
    <xf numFmtId="0" fontId="3" fillId="42" borderId="11" xfId="0" applyFont="1" applyFill="1" applyBorder="1" applyAlignment="1">
      <alignment wrapText="1"/>
    </xf>
    <xf numFmtId="0" fontId="87" fillId="0" borderId="0" xfId="0" applyFont="1" applyAlignment="1">
      <alignment/>
    </xf>
    <xf numFmtId="0" fontId="87" fillId="42" borderId="11" xfId="0" applyFont="1" applyFill="1" applyBorder="1" applyAlignment="1">
      <alignment/>
    </xf>
    <xf numFmtId="0" fontId="87" fillId="42" borderId="0" xfId="0" applyFont="1" applyFill="1" applyAlignment="1">
      <alignment/>
    </xf>
    <xf numFmtId="0" fontId="87" fillId="42" borderId="0" xfId="0" applyFont="1" applyFill="1" applyBorder="1" applyAlignment="1">
      <alignment/>
    </xf>
    <xf numFmtId="0" fontId="88" fillId="8" borderId="0" xfId="0" applyFont="1" applyFill="1" applyAlignment="1">
      <alignment/>
    </xf>
    <xf numFmtId="1" fontId="140" fillId="0" borderId="11" xfId="0" applyNumberFormat="1" applyFont="1" applyFill="1" applyBorder="1" applyAlignment="1">
      <alignment horizontal="center"/>
    </xf>
    <xf numFmtId="196" fontId="141" fillId="36" borderId="11" xfId="0" applyNumberFormat="1" applyFont="1" applyFill="1" applyBorder="1" applyAlignment="1">
      <alignment horizontal="center"/>
    </xf>
    <xf numFmtId="1" fontId="57" fillId="41" borderId="11" xfId="0" applyNumberFormat="1" applyFont="1" applyFill="1" applyBorder="1" applyAlignment="1">
      <alignment horizontal="center"/>
    </xf>
    <xf numFmtId="1" fontId="142" fillId="41" borderId="11" xfId="0" applyNumberFormat="1" applyFont="1" applyFill="1" applyBorder="1" applyAlignment="1">
      <alignment horizontal="center"/>
    </xf>
    <xf numFmtId="196" fontId="141" fillId="36" borderId="11" xfId="0" applyNumberFormat="1" applyFont="1" applyFill="1" applyBorder="1" applyAlignment="1">
      <alignment horizontal="center"/>
    </xf>
    <xf numFmtId="0" fontId="141" fillId="36" borderId="11" xfId="0" applyFont="1" applyFill="1" applyBorder="1" applyAlignment="1">
      <alignment horizontal="center"/>
    </xf>
    <xf numFmtId="0" fontId="143" fillId="37" borderId="11" xfId="0" applyFont="1" applyFill="1" applyBorder="1" applyAlignment="1">
      <alignment horizontal="center"/>
    </xf>
    <xf numFmtId="1" fontId="140" fillId="41" borderId="11" xfId="0" applyNumberFormat="1" applyFont="1" applyFill="1" applyBorder="1" applyAlignment="1">
      <alignment horizontal="center"/>
    </xf>
    <xf numFmtId="1" fontId="57" fillId="0" borderId="11" xfId="0" applyNumberFormat="1" applyFont="1" applyFill="1" applyBorder="1" applyAlignment="1">
      <alignment/>
    </xf>
    <xf numFmtId="0" fontId="13" fillId="33" borderId="25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3" fillId="35" borderId="25" xfId="0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16" fillId="35" borderId="28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1" fontId="19" fillId="33" borderId="25" xfId="0" applyNumberFormat="1" applyFont="1" applyFill="1" applyBorder="1" applyAlignment="1">
      <alignment horizontal="center"/>
    </xf>
    <xf numFmtId="1" fontId="19" fillId="33" borderId="29" xfId="0" applyNumberFormat="1" applyFont="1" applyFill="1" applyBorder="1" applyAlignment="1">
      <alignment horizontal="center"/>
    </xf>
    <xf numFmtId="1" fontId="19" fillId="33" borderId="28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horizontal="right"/>
    </xf>
    <xf numFmtId="14" fontId="8" fillId="35" borderId="0" xfId="0" applyNumberFormat="1" applyFont="1" applyFill="1" applyBorder="1" applyAlignment="1">
      <alignment horizontal="right"/>
    </xf>
    <xf numFmtId="0" fontId="8" fillId="35" borderId="34" xfId="0" applyFont="1" applyFill="1" applyBorder="1" applyAlignment="1">
      <alignment horizontal="right"/>
    </xf>
    <xf numFmtId="0" fontId="14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196" fontId="13" fillId="33" borderId="12" xfId="0" applyNumberFormat="1" applyFont="1" applyFill="1" applyBorder="1" applyAlignment="1">
      <alignment horizontal="center"/>
    </xf>
    <xf numFmtId="196" fontId="13" fillId="33" borderId="35" xfId="0" applyNumberFormat="1" applyFont="1" applyFill="1" applyBorder="1" applyAlignment="1">
      <alignment horizontal="center"/>
    </xf>
    <xf numFmtId="14" fontId="63" fillId="35" borderId="0" xfId="0" applyNumberFormat="1" applyFont="1" applyFill="1" applyBorder="1" applyAlignment="1">
      <alignment horizontal="right"/>
    </xf>
    <xf numFmtId="0" fontId="63" fillId="35" borderId="0" xfId="0" applyFont="1" applyFill="1" applyBorder="1" applyAlignment="1">
      <alignment horizontal="right"/>
    </xf>
    <xf numFmtId="0" fontId="63" fillId="35" borderId="34" xfId="0" applyFont="1" applyFill="1" applyBorder="1" applyAlignment="1">
      <alignment horizontal="right"/>
    </xf>
    <xf numFmtId="0" fontId="6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196" fontId="3" fillId="33" borderId="12" xfId="0" applyNumberFormat="1" applyFont="1" applyFill="1" applyBorder="1" applyAlignment="1">
      <alignment horizontal="center"/>
    </xf>
    <xf numFmtId="196" fontId="3" fillId="33" borderId="3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1" fontId="5" fillId="33" borderId="12" xfId="0" applyNumberFormat="1" applyFont="1" applyFill="1" applyBorder="1" applyAlignment="1">
      <alignment horizontal="center"/>
    </xf>
    <xf numFmtId="1" fontId="5" fillId="33" borderId="41" xfId="0" applyNumberFormat="1" applyFont="1" applyFill="1" applyBorder="1" applyAlignment="1">
      <alignment horizontal="center"/>
    </xf>
    <xf numFmtId="2" fontId="69" fillId="35" borderId="20" xfId="0" applyNumberFormat="1" applyFont="1" applyFill="1" applyBorder="1" applyAlignment="1">
      <alignment horizontal="center"/>
    </xf>
    <xf numFmtId="2" fontId="69" fillId="35" borderId="17" xfId="0" applyNumberFormat="1" applyFont="1" applyFill="1" applyBorder="1" applyAlignment="1">
      <alignment horizontal="center"/>
    </xf>
    <xf numFmtId="2" fontId="69" fillId="35" borderId="18" xfId="0" applyNumberFormat="1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/>
    </xf>
    <xf numFmtId="0" fontId="63" fillId="33" borderId="28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86" fillId="34" borderId="37" xfId="0" applyFont="1" applyFill="1" applyBorder="1" applyAlignment="1">
      <alignment horizontal="center" vertical="center"/>
    </xf>
    <xf numFmtId="0" fontId="86" fillId="34" borderId="16" xfId="0" applyFont="1" applyFill="1" applyBorder="1" applyAlignment="1">
      <alignment horizontal="center" vertical="center"/>
    </xf>
    <xf numFmtId="0" fontId="86" fillId="34" borderId="23" xfId="0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7496"/>
  <sheetViews>
    <sheetView zoomScale="75" zoomScaleNormal="75" zoomScaleSheetLayoutView="75" zoomScalePageLayoutView="0" workbookViewId="0" topLeftCell="A1">
      <pane xSplit="1" ySplit="12" topLeftCell="B67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J498" sqref="J498"/>
    </sheetView>
  </sheetViews>
  <sheetFormatPr defaultColWidth="9.140625" defaultRowHeight="12.75"/>
  <cols>
    <col min="1" max="1" width="37.00390625" style="0" customWidth="1"/>
    <col min="2" max="3" width="6.28125" style="0" customWidth="1"/>
    <col min="4" max="4" width="7.28125" style="0" customWidth="1"/>
    <col min="5" max="5" width="6.57421875" style="0" customWidth="1"/>
    <col min="6" max="7" width="6.7109375" style="0" customWidth="1"/>
    <col min="8" max="8" width="7.28125" style="120" customWidth="1"/>
    <col min="9" max="9" width="7.8515625" style="120" customWidth="1"/>
    <col min="12" max="12" width="8.8515625" style="691" customWidth="1"/>
    <col min="13" max="13" width="8.7109375" style="0" customWidth="1"/>
    <col min="14" max="14" width="7.28125" style="501" customWidth="1"/>
    <col min="15" max="15" width="0" style="501" hidden="1" customWidth="1"/>
    <col min="16" max="16" width="8.8515625" style="501" customWidth="1"/>
    <col min="18" max="18" width="10.140625" style="120" customWidth="1"/>
    <col min="19" max="19" width="7.7109375" style="0" customWidth="1"/>
    <col min="20" max="20" width="9.421875" style="0" customWidth="1"/>
    <col min="21" max="196" width="8.8515625" style="368" customWidth="1"/>
  </cols>
  <sheetData>
    <row r="1" spans="1:17" ht="12.75">
      <c r="A1" s="1"/>
      <c r="B1" s="2" t="s">
        <v>0</v>
      </c>
      <c r="C1" s="2"/>
      <c r="D1" s="2"/>
      <c r="E1" s="2"/>
      <c r="F1" s="2"/>
      <c r="G1" s="5"/>
      <c r="H1" s="3"/>
      <c r="I1" s="3"/>
      <c r="J1" s="4"/>
      <c r="K1" s="5"/>
      <c r="L1" s="643"/>
      <c r="M1" s="5"/>
      <c r="N1" s="365"/>
      <c r="O1" s="365"/>
      <c r="P1" s="365"/>
      <c r="Q1" s="255"/>
    </row>
    <row r="2" spans="1:17" ht="12.75">
      <c r="A2" s="1" t="s">
        <v>1</v>
      </c>
      <c r="B2" s="2"/>
      <c r="C2" s="2"/>
      <c r="D2" s="2"/>
      <c r="E2" s="2"/>
      <c r="F2" s="2"/>
      <c r="G2" s="5"/>
      <c r="H2" s="3"/>
      <c r="I2" s="3"/>
      <c r="J2" s="4"/>
      <c r="K2" s="5"/>
      <c r="L2" s="643"/>
      <c r="M2" s="5"/>
      <c r="N2" s="365"/>
      <c r="O2" s="365"/>
      <c r="P2" s="365"/>
      <c r="Q2" s="255"/>
    </row>
    <row r="3" spans="1:17" ht="15.75">
      <c r="A3" s="1" t="s">
        <v>2</v>
      </c>
      <c r="B3" s="2"/>
      <c r="C3" s="2"/>
      <c r="D3" s="119"/>
      <c r="E3" s="119"/>
      <c r="F3" s="119"/>
      <c r="G3" s="119"/>
      <c r="H3" s="195" t="s">
        <v>512</v>
      </c>
      <c r="I3" s="195"/>
      <c r="J3" s="4"/>
      <c r="K3" s="5"/>
      <c r="L3" s="643"/>
      <c r="M3" s="5"/>
      <c r="N3" s="1328" t="s">
        <v>561</v>
      </c>
      <c r="O3" s="1327"/>
      <c r="P3" s="1327"/>
      <c r="Q3" s="1329"/>
    </row>
    <row r="4" spans="1:17" ht="18">
      <c r="A4" s="635" t="s">
        <v>3</v>
      </c>
      <c r="B4" s="637"/>
      <c r="C4" s="637"/>
      <c r="D4" s="637"/>
      <c r="E4" s="637"/>
      <c r="F4" s="637"/>
      <c r="G4" s="637"/>
      <c r="H4" s="639"/>
      <c r="I4" s="639"/>
      <c r="J4" s="637"/>
      <c r="K4" s="637"/>
      <c r="L4" s="643"/>
      <c r="M4" s="5"/>
      <c r="N4" s="1327" t="s">
        <v>592</v>
      </c>
      <c r="O4" s="1327"/>
      <c r="P4" s="1327"/>
      <c r="Q4" s="1327"/>
    </row>
    <row r="5" spans="1:17" ht="15.75">
      <c r="A5" s="636" t="s">
        <v>541</v>
      </c>
      <c r="B5" s="638"/>
      <c r="C5" s="638"/>
      <c r="D5" s="638"/>
      <c r="E5" s="638"/>
      <c r="F5" s="638"/>
      <c r="G5" s="638"/>
      <c r="H5" s="640"/>
      <c r="I5" s="640"/>
      <c r="J5" s="638"/>
      <c r="K5" s="5"/>
      <c r="L5" s="643"/>
      <c r="M5" s="5"/>
      <c r="N5" s="495"/>
      <c r="O5" s="495"/>
      <c r="P5" s="495"/>
      <c r="Q5" s="110"/>
    </row>
    <row r="6" spans="1:17" ht="7.5" customHeight="1">
      <c r="A6" s="9"/>
      <c r="B6" s="10"/>
      <c r="C6" s="10"/>
      <c r="D6" s="10"/>
      <c r="E6" s="11"/>
      <c r="F6" s="11"/>
      <c r="G6" s="12"/>
      <c r="H6" s="13"/>
      <c r="I6" s="3"/>
      <c r="J6" s="4"/>
      <c r="K6" s="5"/>
      <c r="L6" s="643"/>
      <c r="M6" s="5"/>
      <c r="N6" s="365"/>
      <c r="O6" s="365"/>
      <c r="P6" s="365"/>
      <c r="Q6" s="255"/>
    </row>
    <row r="7" spans="1:17" ht="12.75" customHeight="1" thickBot="1">
      <c r="A7" s="14"/>
      <c r="B7" s="15"/>
      <c r="C7" s="16"/>
      <c r="D7" s="16" t="s">
        <v>4</v>
      </c>
      <c r="E7" s="17"/>
      <c r="F7" s="18"/>
      <c r="G7" s="19"/>
      <c r="H7" s="20"/>
      <c r="I7" s="20"/>
      <c r="J7" s="21"/>
      <c r="K7" s="22"/>
      <c r="L7" s="643"/>
      <c r="M7" s="5"/>
      <c r="N7" s="365"/>
      <c r="O7" s="365"/>
      <c r="P7" s="365"/>
      <c r="Q7" s="255"/>
    </row>
    <row r="8" spans="1:17" ht="6" customHeight="1" hidden="1" thickBot="1">
      <c r="A8" s="14"/>
      <c r="B8" s="15"/>
      <c r="C8" s="23"/>
      <c r="D8" s="23"/>
      <c r="E8" s="18"/>
      <c r="F8" s="18"/>
      <c r="G8" s="19"/>
      <c r="H8" s="20"/>
      <c r="I8" s="20"/>
      <c r="J8" s="21"/>
      <c r="K8" s="22"/>
      <c r="L8" s="643"/>
      <c r="M8" s="5"/>
      <c r="N8" s="365"/>
      <c r="O8" s="365"/>
      <c r="P8" s="365"/>
      <c r="Q8" s="255"/>
    </row>
    <row r="9" spans="1:19" ht="13.5" thickBot="1">
      <c r="A9" s="24" t="s">
        <v>5</v>
      </c>
      <c r="B9" s="1330" t="s">
        <v>6</v>
      </c>
      <c r="C9" s="1331"/>
      <c r="D9" s="1331"/>
      <c r="E9" s="1332" t="s">
        <v>7</v>
      </c>
      <c r="F9" s="1333"/>
      <c r="G9" s="1333"/>
      <c r="H9" s="613" t="s">
        <v>8</v>
      </c>
      <c r="I9" s="390" t="s">
        <v>8</v>
      </c>
      <c r="J9" s="1334" t="s">
        <v>9</v>
      </c>
      <c r="K9" s="1334"/>
      <c r="L9" s="1334"/>
      <c r="M9" s="1335"/>
      <c r="N9" s="33" t="s">
        <v>10</v>
      </c>
      <c r="O9" s="366"/>
      <c r="P9" s="366"/>
      <c r="Q9" s="253"/>
      <c r="R9" s="113"/>
      <c r="S9" s="26"/>
    </row>
    <row r="10" spans="1:19" ht="16.5" thickBot="1">
      <c r="A10" s="1325" t="s">
        <v>511</v>
      </c>
      <c r="B10" s="1331"/>
      <c r="C10" s="1331"/>
      <c r="D10" s="1331"/>
      <c r="E10" s="1333"/>
      <c r="F10" s="1333"/>
      <c r="G10" s="1333"/>
      <c r="H10" s="614" t="s">
        <v>11</v>
      </c>
      <c r="I10" s="387" t="s">
        <v>11</v>
      </c>
      <c r="J10" s="388" t="s">
        <v>12</v>
      </c>
      <c r="K10" s="27"/>
      <c r="L10" s="644"/>
      <c r="M10" s="27"/>
      <c r="N10" s="496" t="s">
        <v>13</v>
      </c>
      <c r="O10" s="366"/>
      <c r="P10" s="366"/>
      <c r="Q10" s="253"/>
      <c r="R10" s="113"/>
      <c r="S10" s="26"/>
    </row>
    <row r="11" spans="1:19" ht="26.25" thickBot="1">
      <c r="A11" s="1326"/>
      <c r="B11" s="617" t="s">
        <v>14</v>
      </c>
      <c r="C11" s="618" t="s">
        <v>15</v>
      </c>
      <c r="D11" s="619" t="s">
        <v>16</v>
      </c>
      <c r="E11" s="620" t="s">
        <v>17</v>
      </c>
      <c r="F11" s="620" t="s">
        <v>18</v>
      </c>
      <c r="G11" s="621" t="s">
        <v>19</v>
      </c>
      <c r="H11" s="614" t="s">
        <v>20</v>
      </c>
      <c r="I11" s="391" t="s">
        <v>20</v>
      </c>
      <c r="J11" s="28" t="s">
        <v>21</v>
      </c>
      <c r="K11" s="29" t="s">
        <v>22</v>
      </c>
      <c r="L11" s="645" t="s">
        <v>23</v>
      </c>
      <c r="M11" s="464" t="s">
        <v>24</v>
      </c>
      <c r="N11" s="497" t="s">
        <v>21</v>
      </c>
      <c r="O11" s="497" t="s">
        <v>22</v>
      </c>
      <c r="P11" s="30" t="s">
        <v>23</v>
      </c>
      <c r="Q11" s="482" t="s">
        <v>24</v>
      </c>
      <c r="R11" s="392" t="s">
        <v>514</v>
      </c>
      <c r="S11" s="112" t="s">
        <v>25</v>
      </c>
    </row>
    <row r="12" spans="1:19" ht="13.5" thickBot="1">
      <c r="A12" s="615">
        <v>2</v>
      </c>
      <c r="B12" s="186">
        <v>3</v>
      </c>
      <c r="C12" s="186">
        <v>4</v>
      </c>
      <c r="D12" s="186">
        <v>5</v>
      </c>
      <c r="E12" s="51">
        <v>6</v>
      </c>
      <c r="F12" s="51">
        <v>7</v>
      </c>
      <c r="G12" s="33">
        <v>8</v>
      </c>
      <c r="H12" s="616">
        <v>9</v>
      </c>
      <c r="I12" s="389">
        <v>10</v>
      </c>
      <c r="J12" s="31">
        <v>11</v>
      </c>
      <c r="K12" s="32">
        <v>12</v>
      </c>
      <c r="L12" s="646">
        <v>13</v>
      </c>
      <c r="M12" s="465">
        <v>14</v>
      </c>
      <c r="N12" s="33">
        <v>15</v>
      </c>
      <c r="O12" s="33">
        <v>16</v>
      </c>
      <c r="P12" s="33">
        <v>17</v>
      </c>
      <c r="Q12" s="483">
        <v>18</v>
      </c>
      <c r="R12" s="393" t="s">
        <v>507</v>
      </c>
      <c r="S12" s="26"/>
    </row>
    <row r="13" spans="1:196" s="36" customFormat="1" ht="32.25" customHeight="1">
      <c r="A13" s="460" t="s">
        <v>26</v>
      </c>
      <c r="B13" s="195"/>
      <c r="C13" s="195"/>
      <c r="D13" s="195"/>
      <c r="E13" s="195"/>
      <c r="F13" s="195"/>
      <c r="G13" s="438"/>
      <c r="H13" s="34"/>
      <c r="I13" s="34"/>
      <c r="J13" s="105"/>
      <c r="K13" s="61"/>
      <c r="L13" s="647"/>
      <c r="M13" s="61"/>
      <c r="N13" s="62"/>
      <c r="O13" s="62"/>
      <c r="P13" s="35"/>
      <c r="Q13" s="484"/>
      <c r="R13" s="395">
        <f>R91</f>
        <v>0</v>
      </c>
      <c r="S13" s="396" t="s">
        <v>529</v>
      </c>
      <c r="T13" s="52" t="s">
        <v>508</v>
      </c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8"/>
      <c r="DG13" s="368"/>
      <c r="DH13" s="368"/>
      <c r="DI13" s="368"/>
      <c r="DJ13" s="368"/>
      <c r="DK13" s="368"/>
      <c r="DL13" s="368"/>
      <c r="DM13" s="368"/>
      <c r="DN13" s="368"/>
      <c r="DO13" s="368"/>
      <c r="DP13" s="368"/>
      <c r="DQ13" s="368"/>
      <c r="DR13" s="368"/>
      <c r="DS13" s="368"/>
      <c r="DT13" s="368"/>
      <c r="DU13" s="368"/>
      <c r="DV13" s="368"/>
      <c r="DW13" s="368"/>
      <c r="DX13" s="368"/>
      <c r="DY13" s="368"/>
      <c r="DZ13" s="368"/>
      <c r="EA13" s="368"/>
      <c r="EB13" s="368"/>
      <c r="EC13" s="368"/>
      <c r="ED13" s="368"/>
      <c r="EE13" s="368"/>
      <c r="EF13" s="368"/>
      <c r="EG13" s="368"/>
      <c r="EH13" s="368"/>
      <c r="EI13" s="368"/>
      <c r="EJ13" s="368"/>
      <c r="EK13" s="368"/>
      <c r="EL13" s="368"/>
      <c r="EM13" s="368"/>
      <c r="EN13" s="368"/>
      <c r="EO13" s="368"/>
      <c r="EP13" s="368"/>
      <c r="EQ13" s="368"/>
      <c r="ER13" s="368"/>
      <c r="ES13" s="368"/>
      <c r="ET13" s="368"/>
      <c r="EU13" s="368"/>
      <c r="EV13" s="368"/>
      <c r="EW13" s="368"/>
      <c r="EX13" s="368"/>
      <c r="EY13" s="368"/>
      <c r="EZ13" s="368"/>
      <c r="FA13" s="368"/>
      <c r="FB13" s="368"/>
      <c r="FC13" s="368"/>
      <c r="FD13" s="368"/>
      <c r="FE13" s="368"/>
      <c r="FF13" s="368"/>
      <c r="FG13" s="368"/>
      <c r="FH13" s="368"/>
      <c r="FI13" s="368"/>
      <c r="FJ13" s="368"/>
      <c r="FK13" s="368"/>
      <c r="FL13" s="368"/>
      <c r="FM13" s="368"/>
      <c r="FN13" s="368"/>
      <c r="FO13" s="368"/>
      <c r="FP13" s="368"/>
      <c r="FQ13" s="368"/>
      <c r="FR13" s="368"/>
      <c r="FS13" s="368"/>
      <c r="FT13" s="368"/>
      <c r="FU13" s="368"/>
      <c r="FV13" s="368"/>
      <c r="FW13" s="368"/>
      <c r="FX13" s="368"/>
      <c r="FY13" s="368"/>
      <c r="FZ13" s="368"/>
      <c r="GA13" s="368"/>
      <c r="GB13" s="368"/>
      <c r="GC13" s="368"/>
      <c r="GD13" s="368"/>
      <c r="GE13" s="368"/>
      <c r="GF13" s="368"/>
      <c r="GG13" s="368"/>
      <c r="GH13" s="368"/>
      <c r="GI13" s="368"/>
      <c r="GJ13" s="368"/>
      <c r="GK13" s="368"/>
      <c r="GL13" s="368"/>
      <c r="GM13" s="368"/>
      <c r="GN13" s="368"/>
    </row>
    <row r="14" spans="1:19" ht="18" customHeight="1">
      <c r="A14" s="234" t="s">
        <v>27</v>
      </c>
      <c r="B14" s="186">
        <v>250</v>
      </c>
      <c r="C14" s="186">
        <v>360</v>
      </c>
      <c r="D14" s="187">
        <f>MAX(J18:K18:L18)/362*100</f>
        <v>54.69613259668509</v>
      </c>
      <c r="E14" s="188"/>
      <c r="F14" s="188"/>
      <c r="G14" s="92"/>
      <c r="H14" s="37">
        <v>230</v>
      </c>
      <c r="I14" s="37">
        <v>216</v>
      </c>
      <c r="J14" s="91"/>
      <c r="K14" s="41"/>
      <c r="L14" s="118"/>
      <c r="M14" s="136"/>
      <c r="N14" s="365"/>
      <c r="O14" s="365"/>
      <c r="P14" s="441"/>
      <c r="Q14" s="485"/>
      <c r="R14" s="121"/>
      <c r="S14" s="1"/>
    </row>
    <row r="15" spans="1:19" ht="12.75">
      <c r="A15" s="235" t="s">
        <v>28</v>
      </c>
      <c r="B15" s="543"/>
      <c r="C15" s="543"/>
      <c r="D15" s="542"/>
      <c r="E15" s="544"/>
      <c r="F15" s="544"/>
      <c r="G15" s="545"/>
      <c r="H15" s="37"/>
      <c r="I15" s="37"/>
      <c r="J15" s="145">
        <v>86</v>
      </c>
      <c r="K15" s="65">
        <v>86</v>
      </c>
      <c r="L15" s="648">
        <v>89</v>
      </c>
      <c r="M15" s="136"/>
      <c r="N15" s="365"/>
      <c r="O15" s="365"/>
      <c r="P15" s="441"/>
      <c r="Q15" s="485"/>
      <c r="R15" s="121"/>
      <c r="S15" s="1"/>
    </row>
    <row r="16" spans="1:19" ht="12.75">
      <c r="A16" s="235" t="s">
        <v>29</v>
      </c>
      <c r="B16" s="547"/>
      <c r="C16" s="547"/>
      <c r="D16" s="546"/>
      <c r="E16" s="548"/>
      <c r="F16" s="548"/>
      <c r="G16" s="549"/>
      <c r="H16" s="37"/>
      <c r="I16" s="37"/>
      <c r="J16" s="145">
        <v>64</v>
      </c>
      <c r="K16" s="65">
        <v>48</v>
      </c>
      <c r="L16" s="648">
        <v>12</v>
      </c>
      <c r="M16" s="136"/>
      <c r="N16" s="365"/>
      <c r="O16" s="365"/>
      <c r="P16" s="441"/>
      <c r="Q16" s="485"/>
      <c r="R16" s="121"/>
      <c r="S16" s="1"/>
    </row>
    <row r="17" spans="1:19" ht="12.75">
      <c r="A17" s="235" t="s">
        <v>30</v>
      </c>
      <c r="B17" s="547"/>
      <c r="C17" s="547"/>
      <c r="D17" s="546"/>
      <c r="E17" s="548"/>
      <c r="F17" s="548"/>
      <c r="G17" s="549"/>
      <c r="H17" s="37"/>
      <c r="I17" s="37"/>
      <c r="J17" s="145">
        <v>48</v>
      </c>
      <c r="K17" s="65">
        <v>40</v>
      </c>
      <c r="L17" s="648">
        <v>53</v>
      </c>
      <c r="M17" s="136"/>
      <c r="N17" s="365"/>
      <c r="O17" s="365"/>
      <c r="P17" s="441"/>
      <c r="Q17" s="485"/>
      <c r="R17" s="121"/>
      <c r="S17" s="1"/>
    </row>
    <row r="18" spans="1:196" s="274" customFormat="1" ht="17.25" customHeight="1">
      <c r="A18" s="612" t="s">
        <v>31</v>
      </c>
      <c r="B18" s="553"/>
      <c r="C18" s="553"/>
      <c r="D18" s="555"/>
      <c r="E18" s="553"/>
      <c r="F18" s="553"/>
      <c r="G18" s="554"/>
      <c r="H18" s="267"/>
      <c r="I18" s="267"/>
      <c r="J18" s="268">
        <f>SUM(J15:J17)</f>
        <v>198</v>
      </c>
      <c r="K18" s="269">
        <f>SUM(K15:K17)</f>
        <v>174</v>
      </c>
      <c r="L18" s="649">
        <f>SUM(L15:L17)</f>
        <v>154</v>
      </c>
      <c r="M18" s="277"/>
      <c r="N18" s="348"/>
      <c r="O18" s="348"/>
      <c r="P18" s="442"/>
      <c r="Q18" s="486"/>
      <c r="R18" s="526">
        <f>(J18+K18+L18)/3</f>
        <v>175.33333333333334</v>
      </c>
      <c r="S18" s="343">
        <v>0</v>
      </c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8"/>
      <c r="CH18" s="368"/>
      <c r="CI18" s="368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8"/>
      <c r="CY18" s="368"/>
      <c r="CZ18" s="368"/>
      <c r="DA18" s="368"/>
      <c r="DB18" s="368"/>
      <c r="DC18" s="368"/>
      <c r="DD18" s="368"/>
      <c r="DE18" s="368"/>
      <c r="DF18" s="368"/>
      <c r="DG18" s="368"/>
      <c r="DH18" s="368"/>
      <c r="DI18" s="368"/>
      <c r="DJ18" s="368"/>
      <c r="DK18" s="368"/>
      <c r="DL18" s="368"/>
      <c r="DM18" s="368"/>
      <c r="DN18" s="368"/>
      <c r="DO18" s="368"/>
      <c r="DP18" s="368"/>
      <c r="DQ18" s="368"/>
      <c r="DR18" s="368"/>
      <c r="DS18" s="368"/>
      <c r="DT18" s="368"/>
      <c r="DU18" s="368"/>
      <c r="DV18" s="368"/>
      <c r="DW18" s="368"/>
      <c r="DX18" s="368"/>
      <c r="DY18" s="368"/>
      <c r="DZ18" s="368"/>
      <c r="EA18" s="368"/>
      <c r="EB18" s="368"/>
      <c r="EC18" s="368"/>
      <c r="ED18" s="368"/>
      <c r="EE18" s="368"/>
      <c r="EF18" s="368"/>
      <c r="EG18" s="368"/>
      <c r="EH18" s="368"/>
      <c r="EI18" s="368"/>
      <c r="EJ18" s="368"/>
      <c r="EK18" s="368"/>
      <c r="EL18" s="368"/>
      <c r="EM18" s="368"/>
      <c r="EN18" s="368"/>
      <c r="EO18" s="368"/>
      <c r="EP18" s="368"/>
      <c r="EQ18" s="368"/>
      <c r="ER18" s="368"/>
      <c r="ES18" s="368"/>
      <c r="ET18" s="368"/>
      <c r="EU18" s="368"/>
      <c r="EV18" s="368"/>
      <c r="EW18" s="368"/>
      <c r="EX18" s="368"/>
      <c r="EY18" s="368"/>
      <c r="EZ18" s="368"/>
      <c r="FA18" s="368"/>
      <c r="FB18" s="368"/>
      <c r="FC18" s="368"/>
      <c r="FD18" s="368"/>
      <c r="FE18" s="368"/>
      <c r="FF18" s="368"/>
      <c r="FG18" s="368"/>
      <c r="FH18" s="368"/>
      <c r="FI18" s="368"/>
      <c r="FJ18" s="368"/>
      <c r="FK18" s="368"/>
      <c r="FL18" s="368"/>
      <c r="FM18" s="368"/>
      <c r="FN18" s="368"/>
      <c r="FO18" s="368"/>
      <c r="FP18" s="368"/>
      <c r="FQ18" s="368"/>
      <c r="FR18" s="368"/>
      <c r="FS18" s="368"/>
      <c r="FT18" s="368"/>
      <c r="FU18" s="368"/>
      <c r="FV18" s="368"/>
      <c r="FW18" s="368"/>
      <c r="FX18" s="368"/>
      <c r="FY18" s="368"/>
      <c r="FZ18" s="368"/>
      <c r="GA18" s="368"/>
      <c r="GB18" s="368"/>
      <c r="GC18" s="368"/>
      <c r="GD18" s="368"/>
      <c r="GE18" s="368"/>
      <c r="GF18" s="368"/>
      <c r="GG18" s="368"/>
      <c r="GH18" s="368"/>
      <c r="GI18" s="368"/>
      <c r="GJ18" s="368"/>
      <c r="GK18" s="368"/>
      <c r="GL18" s="368"/>
      <c r="GM18" s="368"/>
      <c r="GN18" s="368"/>
    </row>
    <row r="19" spans="1:19" ht="15.75">
      <c r="A19" s="236" t="s">
        <v>32</v>
      </c>
      <c r="B19" s="189">
        <v>250</v>
      </c>
      <c r="C19" s="189">
        <v>360</v>
      </c>
      <c r="D19" s="187">
        <f>(K29+L29+J29)/3/360*100</f>
        <v>0</v>
      </c>
      <c r="E19" s="103">
        <v>250</v>
      </c>
      <c r="F19" s="103">
        <v>360</v>
      </c>
      <c r="G19" s="190">
        <f>(N29+O29+P29)/3/360*100</f>
        <v>0</v>
      </c>
      <c r="H19" s="191">
        <f>(J19+K19+L19)/3</f>
        <v>0</v>
      </c>
      <c r="I19" s="102"/>
      <c r="J19" s="52"/>
      <c r="K19" s="184"/>
      <c r="L19" s="650"/>
      <c r="M19" s="136"/>
      <c r="N19" s="365"/>
      <c r="O19" s="365"/>
      <c r="P19" s="443"/>
      <c r="Q19" s="93"/>
      <c r="R19" s="121"/>
      <c r="S19" s="1"/>
    </row>
    <row r="20" spans="1:19" ht="12.75">
      <c r="A20" s="237" t="s">
        <v>34</v>
      </c>
      <c r="B20" s="543"/>
      <c r="C20" s="543"/>
      <c r="D20" s="543"/>
      <c r="E20" s="544"/>
      <c r="F20" s="544"/>
      <c r="G20" s="545"/>
      <c r="H20" s="102"/>
      <c r="I20" s="102"/>
      <c r="J20" s="145" t="s">
        <v>33</v>
      </c>
      <c r="K20" s="65"/>
      <c r="L20" s="648"/>
      <c r="M20" s="136"/>
      <c r="N20" s="444"/>
      <c r="O20" s="366"/>
      <c r="P20" s="366"/>
      <c r="Q20" s="93"/>
      <c r="R20" s="121"/>
      <c r="S20" s="1"/>
    </row>
    <row r="21" spans="1:19" ht="18" customHeight="1">
      <c r="A21" s="238" t="s">
        <v>35</v>
      </c>
      <c r="B21" s="547"/>
      <c r="C21" s="547"/>
      <c r="D21" s="547"/>
      <c r="E21" s="548"/>
      <c r="F21" s="548"/>
      <c r="G21" s="549"/>
      <c r="H21" s="102"/>
      <c r="I21" s="102"/>
      <c r="J21" s="49"/>
      <c r="K21" s="65"/>
      <c r="L21" s="648"/>
      <c r="M21" s="136"/>
      <c r="N21" s="444"/>
      <c r="O21" s="366"/>
      <c r="P21" s="366"/>
      <c r="Q21" s="93"/>
      <c r="R21" s="121"/>
      <c r="S21" s="1"/>
    </row>
    <row r="22" spans="1:19" ht="12.75">
      <c r="A22" s="237" t="s">
        <v>36</v>
      </c>
      <c r="B22" s="547"/>
      <c r="C22" s="547"/>
      <c r="D22" s="547"/>
      <c r="E22" s="548"/>
      <c r="F22" s="548"/>
      <c r="G22" s="549"/>
      <c r="H22" s="102"/>
      <c r="I22" s="102"/>
      <c r="J22" s="49"/>
      <c r="K22" s="65"/>
      <c r="L22" s="648"/>
      <c r="M22" s="136"/>
      <c r="N22" s="444"/>
      <c r="O22" s="366"/>
      <c r="P22" s="366"/>
      <c r="Q22" s="93"/>
      <c r="R22" s="121"/>
      <c r="S22" s="1"/>
    </row>
    <row r="23" spans="1:19" ht="12.75">
      <c r="A23" s="237" t="s">
        <v>37</v>
      </c>
      <c r="B23" s="547"/>
      <c r="C23" s="547"/>
      <c r="D23" s="547"/>
      <c r="E23" s="548"/>
      <c r="F23" s="548"/>
      <c r="G23" s="549"/>
      <c r="H23" s="102"/>
      <c r="I23" s="102"/>
      <c r="J23" s="145"/>
      <c r="K23" s="41"/>
      <c r="L23" s="118"/>
      <c r="M23" s="136"/>
      <c r="N23" s="444"/>
      <c r="O23" s="366"/>
      <c r="P23" s="366"/>
      <c r="Q23" s="93"/>
      <c r="R23" s="121"/>
      <c r="S23" s="1"/>
    </row>
    <row r="24" spans="1:19" ht="18" customHeight="1">
      <c r="A24" s="238" t="s">
        <v>38</v>
      </c>
      <c r="B24" s="547"/>
      <c r="C24" s="547"/>
      <c r="D24" s="547"/>
      <c r="E24" s="548"/>
      <c r="F24" s="548"/>
      <c r="G24" s="549"/>
      <c r="H24" s="102"/>
      <c r="I24" s="102"/>
      <c r="J24" s="91"/>
      <c r="K24" s="41"/>
      <c r="L24" s="118"/>
      <c r="M24" s="136"/>
      <c r="N24" s="445"/>
      <c r="O24" s="366"/>
      <c r="P24" s="366"/>
      <c r="Q24" s="93"/>
      <c r="R24" s="121"/>
      <c r="S24" s="1"/>
    </row>
    <row r="25" spans="1:19" ht="12.75">
      <c r="A25" s="237" t="s">
        <v>39</v>
      </c>
      <c r="B25" s="547"/>
      <c r="C25" s="547"/>
      <c r="D25" s="547"/>
      <c r="E25" s="548"/>
      <c r="F25" s="548"/>
      <c r="G25" s="549"/>
      <c r="H25" s="102"/>
      <c r="I25" s="102"/>
      <c r="J25" s="91"/>
      <c r="K25" s="41"/>
      <c r="L25" s="118"/>
      <c r="M25" s="136"/>
      <c r="N25" s="444"/>
      <c r="O25" s="366"/>
      <c r="P25" s="366"/>
      <c r="Q25" s="93"/>
      <c r="R25" s="121"/>
      <c r="S25" s="1"/>
    </row>
    <row r="26" spans="1:19" ht="12.75">
      <c r="A26" s="237" t="s">
        <v>40</v>
      </c>
      <c r="B26" s="547"/>
      <c r="C26" s="547"/>
      <c r="D26" s="547"/>
      <c r="E26" s="548"/>
      <c r="F26" s="548"/>
      <c r="G26" s="549"/>
      <c r="H26" s="102"/>
      <c r="I26" s="102"/>
      <c r="J26" s="91"/>
      <c r="K26" s="41"/>
      <c r="L26" s="118"/>
      <c r="M26" s="136"/>
      <c r="N26" s="444"/>
      <c r="O26" s="366"/>
      <c r="P26" s="366"/>
      <c r="Q26" s="93"/>
      <c r="R26" s="121"/>
      <c r="S26" s="1"/>
    </row>
    <row r="27" spans="1:19" ht="12.75">
      <c r="A27" s="237" t="s">
        <v>41</v>
      </c>
      <c r="B27" s="547"/>
      <c r="C27" s="547"/>
      <c r="D27" s="547"/>
      <c r="E27" s="548"/>
      <c r="F27" s="548"/>
      <c r="G27" s="549"/>
      <c r="H27" s="102"/>
      <c r="I27" s="102"/>
      <c r="J27" s="91"/>
      <c r="K27" s="41"/>
      <c r="L27" s="118"/>
      <c r="M27" s="136"/>
      <c r="N27" s="444"/>
      <c r="O27" s="366"/>
      <c r="P27" s="366"/>
      <c r="Q27" s="93"/>
      <c r="R27" s="121"/>
      <c r="S27" s="1"/>
    </row>
    <row r="28" spans="1:19" ht="12.75">
      <c r="A28" s="237" t="s">
        <v>42</v>
      </c>
      <c r="B28" s="547"/>
      <c r="C28" s="547"/>
      <c r="D28" s="547"/>
      <c r="E28" s="548"/>
      <c r="F28" s="548"/>
      <c r="G28" s="549"/>
      <c r="H28" s="102"/>
      <c r="I28" s="102"/>
      <c r="J28" s="49"/>
      <c r="K28" s="65"/>
      <c r="L28" s="648"/>
      <c r="M28" s="136"/>
      <c r="N28" s="444"/>
      <c r="O28" s="366"/>
      <c r="P28" s="366"/>
      <c r="Q28" s="93"/>
      <c r="R28" s="121"/>
      <c r="S28" s="1"/>
    </row>
    <row r="29" spans="1:196" s="274" customFormat="1" ht="18" customHeight="1">
      <c r="A29" s="612" t="s">
        <v>31</v>
      </c>
      <c r="B29" s="553"/>
      <c r="C29" s="553"/>
      <c r="D29" s="553"/>
      <c r="E29" s="553"/>
      <c r="F29" s="553"/>
      <c r="G29" s="554"/>
      <c r="H29" s="267"/>
      <c r="I29" s="267"/>
      <c r="J29" s="268">
        <f>SUM(J20:J28)</f>
        <v>0</v>
      </c>
      <c r="K29" s="269">
        <f>SUM(K20:K28)</f>
        <v>0</v>
      </c>
      <c r="L29" s="649">
        <f>SUM(L21:L28)</f>
        <v>0</v>
      </c>
      <c r="M29" s="277"/>
      <c r="N29" s="313">
        <f>SUM(N20:N28)</f>
        <v>0</v>
      </c>
      <c r="O29" s="294">
        <f>SUM(O20:O28)</f>
        <v>0</v>
      </c>
      <c r="P29" s="313">
        <f>SUM(P20:P28)</f>
        <v>0</v>
      </c>
      <c r="Q29" s="278"/>
      <c r="R29" s="273">
        <f>(J29+K29+L29)/3</f>
        <v>0</v>
      </c>
      <c r="S29" s="310">
        <f>(N29+O29+P29)/3</f>
        <v>0</v>
      </c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8"/>
      <c r="CU29" s="368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8"/>
      <c r="DG29" s="368"/>
      <c r="DH29" s="368"/>
      <c r="DI29" s="368"/>
      <c r="DJ29" s="368"/>
      <c r="DK29" s="368"/>
      <c r="DL29" s="368"/>
      <c r="DM29" s="368"/>
      <c r="DN29" s="368"/>
      <c r="DO29" s="368"/>
      <c r="DP29" s="368"/>
      <c r="DQ29" s="368"/>
      <c r="DR29" s="368"/>
      <c r="DS29" s="368"/>
      <c r="DT29" s="368"/>
      <c r="DU29" s="368"/>
      <c r="DV29" s="368"/>
      <c r="DW29" s="368"/>
      <c r="DX29" s="368"/>
      <c r="DY29" s="368"/>
      <c r="DZ29" s="368"/>
      <c r="EA29" s="368"/>
      <c r="EB29" s="368"/>
      <c r="EC29" s="368"/>
      <c r="ED29" s="368"/>
      <c r="EE29" s="368"/>
      <c r="EF29" s="368"/>
      <c r="EG29" s="368"/>
      <c r="EH29" s="368"/>
      <c r="EI29" s="368"/>
      <c r="EJ29" s="368"/>
      <c r="EK29" s="368"/>
      <c r="EL29" s="368"/>
      <c r="EM29" s="368"/>
      <c r="EN29" s="368"/>
      <c r="EO29" s="368"/>
      <c r="EP29" s="368"/>
      <c r="EQ29" s="368"/>
      <c r="ER29" s="368"/>
      <c r="ES29" s="368"/>
      <c r="ET29" s="368"/>
      <c r="EU29" s="368"/>
      <c r="EV29" s="368"/>
      <c r="EW29" s="368"/>
      <c r="EX29" s="368"/>
      <c r="EY29" s="368"/>
      <c r="EZ29" s="368"/>
      <c r="FA29" s="368"/>
      <c r="FB29" s="368"/>
      <c r="FC29" s="368"/>
      <c r="FD29" s="368"/>
      <c r="FE29" s="368"/>
      <c r="FF29" s="368"/>
      <c r="FG29" s="368"/>
      <c r="FH29" s="368"/>
      <c r="FI29" s="368"/>
      <c r="FJ29" s="368"/>
      <c r="FK29" s="368"/>
      <c r="FL29" s="368"/>
      <c r="FM29" s="368"/>
      <c r="FN29" s="368"/>
      <c r="FO29" s="368"/>
      <c r="FP29" s="368"/>
      <c r="FQ29" s="368"/>
      <c r="FR29" s="368"/>
      <c r="FS29" s="368"/>
      <c r="FT29" s="368"/>
      <c r="FU29" s="368"/>
      <c r="FV29" s="368"/>
      <c r="FW29" s="368"/>
      <c r="FX29" s="368"/>
      <c r="FY29" s="368"/>
      <c r="FZ29" s="368"/>
      <c r="GA29" s="368"/>
      <c r="GB29" s="368"/>
      <c r="GC29" s="368"/>
      <c r="GD29" s="368"/>
      <c r="GE29" s="368"/>
      <c r="GF29" s="368"/>
      <c r="GG29" s="368"/>
      <c r="GH29" s="368"/>
      <c r="GI29" s="368"/>
      <c r="GJ29" s="368"/>
      <c r="GK29" s="368"/>
      <c r="GL29" s="368"/>
      <c r="GM29" s="368"/>
      <c r="GN29" s="368"/>
    </row>
    <row r="30" spans="1:19" ht="15.75">
      <c r="A30" s="234" t="s">
        <v>43</v>
      </c>
      <c r="B30" s="189">
        <v>160</v>
      </c>
      <c r="C30" s="189">
        <v>230</v>
      </c>
      <c r="D30" s="187">
        <f>MAX(J35:K35:L35)/230*100</f>
        <v>16.43478260869565</v>
      </c>
      <c r="E30" s="51">
        <v>250</v>
      </c>
      <c r="F30" s="51">
        <v>360</v>
      </c>
      <c r="G30" s="192">
        <f>(N40+O40+P40)/3/360*100</f>
        <v>0</v>
      </c>
      <c r="H30" s="191">
        <f>(J30+K30+L30)/3</f>
        <v>236.33333333333334</v>
      </c>
      <c r="I30" s="102"/>
      <c r="J30" s="168">
        <v>239</v>
      </c>
      <c r="K30" s="185">
        <v>236</v>
      </c>
      <c r="L30" s="651">
        <v>234</v>
      </c>
      <c r="M30" s="136"/>
      <c r="N30" s="365"/>
      <c r="O30" s="365"/>
      <c r="P30" s="443"/>
      <c r="Q30" s="93"/>
      <c r="R30" s="121"/>
      <c r="S30" s="1"/>
    </row>
    <row r="31" spans="1:19" ht="12.75">
      <c r="A31" s="237" t="s">
        <v>44</v>
      </c>
      <c r="B31" s="543"/>
      <c r="C31" s="543"/>
      <c r="D31" s="543"/>
      <c r="E31" s="544"/>
      <c r="F31" s="544"/>
      <c r="G31" s="545"/>
      <c r="H31" s="102"/>
      <c r="I31" s="102"/>
      <c r="J31" s="91">
        <v>2.7</v>
      </c>
      <c r="K31" s="41">
        <v>0.5</v>
      </c>
      <c r="L31" s="118">
        <v>0</v>
      </c>
      <c r="M31" s="136"/>
      <c r="N31" s="365"/>
      <c r="O31" s="365"/>
      <c r="P31" s="443"/>
      <c r="Q31" s="93"/>
      <c r="R31" s="121"/>
      <c r="S31" s="1"/>
    </row>
    <row r="32" spans="1:19" ht="12.75">
      <c r="A32" s="237" t="s">
        <v>45</v>
      </c>
      <c r="B32" s="547"/>
      <c r="C32" s="547"/>
      <c r="D32" s="547"/>
      <c r="E32" s="548"/>
      <c r="F32" s="548"/>
      <c r="G32" s="549"/>
      <c r="H32" s="102"/>
      <c r="I32" s="102"/>
      <c r="J32" s="91">
        <v>20.9</v>
      </c>
      <c r="K32" s="41">
        <v>7.2</v>
      </c>
      <c r="L32" s="118">
        <v>20</v>
      </c>
      <c r="M32" s="136"/>
      <c r="N32" s="365"/>
      <c r="O32" s="365"/>
      <c r="P32" s="443"/>
      <c r="Q32" s="93"/>
      <c r="R32" s="121"/>
      <c r="S32" s="1"/>
    </row>
    <row r="33" spans="1:19" ht="12.75">
      <c r="A33" s="237" t="s">
        <v>46</v>
      </c>
      <c r="B33" s="547"/>
      <c r="C33" s="547"/>
      <c r="D33" s="547"/>
      <c r="E33" s="548"/>
      <c r="F33" s="548"/>
      <c r="G33" s="549"/>
      <c r="H33" s="102"/>
      <c r="I33" s="102"/>
      <c r="J33" s="91">
        <v>11.7</v>
      </c>
      <c r="K33" s="41">
        <v>12.4</v>
      </c>
      <c r="L33" s="118">
        <v>14.5</v>
      </c>
      <c r="M33" s="136"/>
      <c r="N33" s="365"/>
      <c r="O33" s="365"/>
      <c r="P33" s="443"/>
      <c r="Q33" s="93"/>
      <c r="R33" s="121"/>
      <c r="S33" s="1"/>
    </row>
    <row r="34" spans="1:19" ht="12.75">
      <c r="A34" s="237" t="s">
        <v>47</v>
      </c>
      <c r="B34" s="547"/>
      <c r="C34" s="547"/>
      <c r="D34" s="547"/>
      <c r="E34" s="548"/>
      <c r="F34" s="548"/>
      <c r="G34" s="549"/>
      <c r="H34" s="102"/>
      <c r="I34" s="102"/>
      <c r="J34" s="91">
        <v>2.5</v>
      </c>
      <c r="K34" s="41">
        <v>2.3</v>
      </c>
      <c r="L34" s="118">
        <v>1.3</v>
      </c>
      <c r="M34" s="136"/>
      <c r="N34" s="365"/>
      <c r="O34" s="365"/>
      <c r="P34" s="443"/>
      <c r="Q34" s="93"/>
      <c r="R34" s="121"/>
      <c r="S34" s="1"/>
    </row>
    <row r="35" spans="1:196" s="274" customFormat="1" ht="17.25" customHeight="1">
      <c r="A35" s="612" t="s">
        <v>31</v>
      </c>
      <c r="B35" s="553"/>
      <c r="C35" s="553"/>
      <c r="D35" s="553"/>
      <c r="E35" s="553"/>
      <c r="F35" s="553"/>
      <c r="G35" s="554"/>
      <c r="H35" s="267"/>
      <c r="I35" s="267"/>
      <c r="J35" s="268">
        <f>SUM(J31:J34)</f>
        <v>37.8</v>
      </c>
      <c r="K35" s="269">
        <f>SUM(K31:K34)</f>
        <v>22.400000000000002</v>
      </c>
      <c r="L35" s="649">
        <f>SUM(L31:L34)</f>
        <v>35.8</v>
      </c>
      <c r="M35" s="277"/>
      <c r="N35" s="348"/>
      <c r="O35" s="348"/>
      <c r="P35" s="350"/>
      <c r="Q35" s="278"/>
      <c r="R35" s="273">
        <f>(J35+K35+L35)/3</f>
        <v>32</v>
      </c>
      <c r="S35" s="343">
        <v>0</v>
      </c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  <c r="DG35" s="368"/>
      <c r="DH35" s="368"/>
      <c r="DI35" s="368"/>
      <c r="DJ35" s="368"/>
      <c r="DK35" s="368"/>
      <c r="DL35" s="368"/>
      <c r="DM35" s="368"/>
      <c r="DN35" s="368"/>
      <c r="DO35" s="368"/>
      <c r="DP35" s="368"/>
      <c r="DQ35" s="368"/>
      <c r="DR35" s="368"/>
      <c r="DS35" s="368"/>
      <c r="DT35" s="368"/>
      <c r="DU35" s="368"/>
      <c r="DV35" s="368"/>
      <c r="DW35" s="368"/>
      <c r="DX35" s="368"/>
      <c r="DY35" s="368"/>
      <c r="DZ35" s="368"/>
      <c r="EA35" s="368"/>
      <c r="EB35" s="368"/>
      <c r="EC35" s="368"/>
      <c r="ED35" s="368"/>
      <c r="EE35" s="368"/>
      <c r="EF35" s="368"/>
      <c r="EG35" s="368"/>
      <c r="EH35" s="368"/>
      <c r="EI35" s="368"/>
      <c r="EJ35" s="368"/>
      <c r="EK35" s="368"/>
      <c r="EL35" s="368"/>
      <c r="EM35" s="368"/>
      <c r="EN35" s="368"/>
      <c r="EO35" s="368"/>
      <c r="EP35" s="368"/>
      <c r="EQ35" s="368"/>
      <c r="ER35" s="368"/>
      <c r="ES35" s="368"/>
      <c r="ET35" s="368"/>
      <c r="EU35" s="368"/>
      <c r="EV35" s="368"/>
      <c r="EW35" s="368"/>
      <c r="EX35" s="368"/>
      <c r="EY35" s="368"/>
      <c r="EZ35" s="368"/>
      <c r="FA35" s="368"/>
      <c r="FB35" s="368"/>
      <c r="FC35" s="368"/>
      <c r="FD35" s="368"/>
      <c r="FE35" s="368"/>
      <c r="FF35" s="368"/>
      <c r="FG35" s="368"/>
      <c r="FH35" s="368"/>
      <c r="FI35" s="368"/>
      <c r="FJ35" s="368"/>
      <c r="FK35" s="368"/>
      <c r="FL35" s="368"/>
      <c r="FM35" s="368"/>
      <c r="FN35" s="368"/>
      <c r="FO35" s="368"/>
      <c r="FP35" s="368"/>
      <c r="FQ35" s="368"/>
      <c r="FR35" s="368"/>
      <c r="FS35" s="368"/>
      <c r="FT35" s="368"/>
      <c r="FU35" s="368"/>
      <c r="FV35" s="368"/>
      <c r="FW35" s="368"/>
      <c r="FX35" s="368"/>
      <c r="FY35" s="368"/>
      <c r="FZ35" s="368"/>
      <c r="GA35" s="368"/>
      <c r="GB35" s="368"/>
      <c r="GC35" s="368"/>
      <c r="GD35" s="368"/>
      <c r="GE35" s="368"/>
      <c r="GF35" s="368"/>
      <c r="GG35" s="368"/>
      <c r="GH35" s="368"/>
      <c r="GI35" s="368"/>
      <c r="GJ35" s="368"/>
      <c r="GK35" s="368"/>
      <c r="GL35" s="368"/>
      <c r="GM35" s="368"/>
      <c r="GN35" s="368"/>
    </row>
    <row r="36" spans="1:19" ht="15.75">
      <c r="A36" s="236" t="s">
        <v>48</v>
      </c>
      <c r="B36" s="189">
        <v>250</v>
      </c>
      <c r="C36" s="189">
        <v>360</v>
      </c>
      <c r="D36" s="189"/>
      <c r="E36" s="103">
        <v>160</v>
      </c>
      <c r="F36" s="103">
        <v>230</v>
      </c>
      <c r="G36" s="192">
        <f>(N46+O46+P46)/3/360*100</f>
        <v>0</v>
      </c>
      <c r="H36" s="191">
        <f>(J36+K36+L36)/3</f>
        <v>0</v>
      </c>
      <c r="I36" s="102"/>
      <c r="J36" s="52"/>
      <c r="K36" s="184"/>
      <c r="L36" s="650"/>
      <c r="M36" s="136"/>
      <c r="N36" s="365"/>
      <c r="O36" s="365"/>
      <c r="P36" s="443"/>
      <c r="Q36" s="93"/>
      <c r="R36" s="121"/>
      <c r="S36" s="1"/>
    </row>
    <row r="37" spans="1:19" ht="12.75">
      <c r="A37" s="239" t="s">
        <v>50</v>
      </c>
      <c r="B37" s="543"/>
      <c r="C37" s="543"/>
      <c r="D37" s="543"/>
      <c r="E37" s="544"/>
      <c r="F37" s="544"/>
      <c r="G37" s="545"/>
      <c r="H37" s="102"/>
      <c r="I37" s="102"/>
      <c r="J37" s="145" t="s">
        <v>49</v>
      </c>
      <c r="K37" s="41"/>
      <c r="L37" s="118"/>
      <c r="M37" s="136"/>
      <c r="N37" s="365"/>
      <c r="O37" s="365"/>
      <c r="P37" s="443"/>
      <c r="Q37" s="93"/>
      <c r="R37" s="121"/>
      <c r="S37" s="1"/>
    </row>
    <row r="38" spans="1:19" ht="12.75">
      <c r="A38" s="239" t="s">
        <v>51</v>
      </c>
      <c r="B38" s="547"/>
      <c r="C38" s="547"/>
      <c r="D38" s="547"/>
      <c r="E38" s="548"/>
      <c r="F38" s="548"/>
      <c r="G38" s="549"/>
      <c r="H38" s="102"/>
      <c r="I38" s="102"/>
      <c r="J38" s="145"/>
      <c r="K38" s="41"/>
      <c r="L38" s="118"/>
      <c r="M38" s="136"/>
      <c r="N38" s="365"/>
      <c r="O38" s="365"/>
      <c r="P38" s="443"/>
      <c r="Q38" s="93"/>
      <c r="R38" s="121"/>
      <c r="S38" s="1"/>
    </row>
    <row r="39" spans="1:19" ht="12.75">
      <c r="A39" s="239" t="s">
        <v>52</v>
      </c>
      <c r="B39" s="547"/>
      <c r="C39" s="547"/>
      <c r="D39" s="547"/>
      <c r="E39" s="548"/>
      <c r="F39" s="548"/>
      <c r="G39" s="549"/>
      <c r="H39" s="102"/>
      <c r="I39" s="102"/>
      <c r="J39" s="145"/>
      <c r="K39" s="41"/>
      <c r="L39" s="118"/>
      <c r="M39" s="136"/>
      <c r="N39" s="365"/>
      <c r="O39" s="365"/>
      <c r="P39" s="443"/>
      <c r="Q39" s="93"/>
      <c r="R39" s="121"/>
      <c r="S39" s="1"/>
    </row>
    <row r="40" spans="1:19" ht="12.75">
      <c r="A40" s="239" t="s">
        <v>53</v>
      </c>
      <c r="B40" s="547"/>
      <c r="C40" s="547"/>
      <c r="D40" s="547"/>
      <c r="E40" s="548"/>
      <c r="F40" s="548"/>
      <c r="G40" s="549"/>
      <c r="H40" s="102"/>
      <c r="I40" s="102"/>
      <c r="J40" s="145"/>
      <c r="K40" s="41"/>
      <c r="L40" s="118"/>
      <c r="M40" s="136"/>
      <c r="N40" s="365"/>
      <c r="O40" s="365"/>
      <c r="P40" s="443"/>
      <c r="Q40" s="93"/>
      <c r="R40" s="121"/>
      <c r="S40" s="1"/>
    </row>
    <row r="41" spans="1:19" ht="12.75">
      <c r="A41" s="239" t="s">
        <v>54</v>
      </c>
      <c r="B41" s="547"/>
      <c r="C41" s="547"/>
      <c r="D41" s="547"/>
      <c r="E41" s="548"/>
      <c r="F41" s="548"/>
      <c r="G41" s="549"/>
      <c r="H41" s="102"/>
      <c r="I41" s="102"/>
      <c r="J41" s="145"/>
      <c r="K41" s="41"/>
      <c r="L41" s="118"/>
      <c r="M41" s="136"/>
      <c r="N41" s="365"/>
      <c r="O41" s="365"/>
      <c r="P41" s="443"/>
      <c r="Q41" s="93"/>
      <c r="R41" s="121"/>
      <c r="S41" s="1"/>
    </row>
    <row r="42" spans="1:196" s="274" customFormat="1" ht="15.75" customHeight="1">
      <c r="A42" s="694" t="s">
        <v>31</v>
      </c>
      <c r="B42" s="553"/>
      <c r="C42" s="553"/>
      <c r="D42" s="553"/>
      <c r="E42" s="553"/>
      <c r="F42" s="553"/>
      <c r="G42" s="554"/>
      <c r="H42" s="267"/>
      <c r="I42" s="267"/>
      <c r="J42" s="302">
        <v>0</v>
      </c>
      <c r="K42" s="303">
        <v>0</v>
      </c>
      <c r="L42" s="370">
        <v>0</v>
      </c>
      <c r="M42" s="277"/>
      <c r="N42" s="348"/>
      <c r="O42" s="348"/>
      <c r="P42" s="350"/>
      <c r="Q42" s="278"/>
      <c r="R42" s="273">
        <f>(J42+K42+L42)/3</f>
        <v>0</v>
      </c>
      <c r="S42" s="343">
        <v>0</v>
      </c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  <c r="CE42" s="368"/>
      <c r="CF42" s="368"/>
      <c r="CG42" s="368"/>
      <c r="CH42" s="368"/>
      <c r="CI42" s="368"/>
      <c r="CJ42" s="368"/>
      <c r="CK42" s="368"/>
      <c r="CL42" s="368"/>
      <c r="CM42" s="368"/>
      <c r="CN42" s="368"/>
      <c r="CO42" s="368"/>
      <c r="CP42" s="368"/>
      <c r="CQ42" s="368"/>
      <c r="CR42" s="368"/>
      <c r="CS42" s="368"/>
      <c r="CT42" s="368"/>
      <c r="CU42" s="368"/>
      <c r="CV42" s="368"/>
      <c r="CW42" s="368"/>
      <c r="CX42" s="368"/>
      <c r="CY42" s="368"/>
      <c r="CZ42" s="368"/>
      <c r="DA42" s="368"/>
      <c r="DB42" s="368"/>
      <c r="DC42" s="368"/>
      <c r="DD42" s="368"/>
      <c r="DE42" s="368"/>
      <c r="DF42" s="368"/>
      <c r="DG42" s="368"/>
      <c r="DH42" s="368"/>
      <c r="DI42" s="368"/>
      <c r="DJ42" s="368"/>
      <c r="DK42" s="368"/>
      <c r="DL42" s="368"/>
      <c r="DM42" s="368"/>
      <c r="DN42" s="368"/>
      <c r="DO42" s="368"/>
      <c r="DP42" s="368"/>
      <c r="DQ42" s="368"/>
      <c r="DR42" s="368"/>
      <c r="DS42" s="368"/>
      <c r="DT42" s="368"/>
      <c r="DU42" s="368"/>
      <c r="DV42" s="368"/>
      <c r="DW42" s="368"/>
      <c r="DX42" s="368"/>
      <c r="DY42" s="368"/>
      <c r="DZ42" s="368"/>
      <c r="EA42" s="368"/>
      <c r="EB42" s="368"/>
      <c r="EC42" s="368"/>
      <c r="ED42" s="368"/>
      <c r="EE42" s="368"/>
      <c r="EF42" s="368"/>
      <c r="EG42" s="368"/>
      <c r="EH42" s="368"/>
      <c r="EI42" s="368"/>
      <c r="EJ42" s="368"/>
      <c r="EK42" s="368"/>
      <c r="EL42" s="368"/>
      <c r="EM42" s="368"/>
      <c r="EN42" s="368"/>
      <c r="EO42" s="368"/>
      <c r="EP42" s="368"/>
      <c r="EQ42" s="368"/>
      <c r="ER42" s="368"/>
      <c r="ES42" s="368"/>
      <c r="ET42" s="368"/>
      <c r="EU42" s="368"/>
      <c r="EV42" s="368"/>
      <c r="EW42" s="368"/>
      <c r="EX42" s="368"/>
      <c r="EY42" s="368"/>
      <c r="EZ42" s="368"/>
      <c r="FA42" s="368"/>
      <c r="FB42" s="368"/>
      <c r="FC42" s="368"/>
      <c r="FD42" s="368"/>
      <c r="FE42" s="368"/>
      <c r="FF42" s="368"/>
      <c r="FG42" s="368"/>
      <c r="FH42" s="368"/>
      <c r="FI42" s="368"/>
      <c r="FJ42" s="368"/>
      <c r="FK42" s="368"/>
      <c r="FL42" s="368"/>
      <c r="FM42" s="368"/>
      <c r="FN42" s="368"/>
      <c r="FO42" s="368"/>
      <c r="FP42" s="368"/>
      <c r="FQ42" s="368"/>
      <c r="FR42" s="368"/>
      <c r="FS42" s="368"/>
      <c r="FT42" s="368"/>
      <c r="FU42" s="368"/>
      <c r="FV42" s="368"/>
      <c r="FW42" s="368"/>
      <c r="FX42" s="368"/>
      <c r="FY42" s="368"/>
      <c r="FZ42" s="368"/>
      <c r="GA42" s="368"/>
      <c r="GB42" s="368"/>
      <c r="GC42" s="368"/>
      <c r="GD42" s="368"/>
      <c r="GE42" s="368"/>
      <c r="GF42" s="368"/>
      <c r="GG42" s="368"/>
      <c r="GH42" s="368"/>
      <c r="GI42" s="368"/>
      <c r="GJ42" s="368"/>
      <c r="GK42" s="368"/>
      <c r="GL42" s="368"/>
      <c r="GM42" s="368"/>
      <c r="GN42" s="368"/>
    </row>
    <row r="43" spans="1:19" ht="15.75">
      <c r="A43" s="234" t="s">
        <v>55</v>
      </c>
      <c r="B43" s="186">
        <v>250</v>
      </c>
      <c r="C43" s="186">
        <v>360</v>
      </c>
      <c r="D43" s="193"/>
      <c r="E43" s="51">
        <v>250</v>
      </c>
      <c r="F43" s="51">
        <v>360</v>
      </c>
      <c r="G43" s="192">
        <f>(N53+O53+P53)/3/360*100</f>
        <v>0</v>
      </c>
      <c r="H43" s="191">
        <f>(J43+K43+L43)/3</f>
        <v>0</v>
      </c>
      <c r="I43" s="131" t="s">
        <v>56</v>
      </c>
      <c r="J43" s="52"/>
      <c r="K43" s="184"/>
      <c r="L43" s="650"/>
      <c r="M43" s="136"/>
      <c r="N43" s="365"/>
      <c r="O43" s="365"/>
      <c r="P43" s="365"/>
      <c r="Q43" s="255"/>
      <c r="R43" s="121"/>
      <c r="S43" s="1"/>
    </row>
    <row r="44" spans="1:19" ht="12.75">
      <c r="A44" s="84" t="s">
        <v>57</v>
      </c>
      <c r="B44" s="543"/>
      <c r="C44" s="543"/>
      <c r="D44" s="578"/>
      <c r="E44" s="544"/>
      <c r="F44" s="544"/>
      <c r="G44" s="545"/>
      <c r="H44" s="102"/>
      <c r="I44" s="102"/>
      <c r="J44" s="145"/>
      <c r="K44" s="41"/>
      <c r="L44" s="118"/>
      <c r="M44" s="136"/>
      <c r="N44" s="365"/>
      <c r="O44" s="365"/>
      <c r="P44" s="365"/>
      <c r="Q44" s="255"/>
      <c r="R44" s="121"/>
      <c r="S44" s="1"/>
    </row>
    <row r="45" spans="1:19" ht="12.75">
      <c r="A45" s="84" t="s">
        <v>58</v>
      </c>
      <c r="B45" s="547"/>
      <c r="C45" s="547"/>
      <c r="D45" s="579"/>
      <c r="E45" s="548"/>
      <c r="F45" s="548"/>
      <c r="G45" s="549"/>
      <c r="H45" s="102"/>
      <c r="I45" s="102"/>
      <c r="J45" s="145"/>
      <c r="K45" s="41"/>
      <c r="L45" s="118"/>
      <c r="M45" s="136"/>
      <c r="N45" s="365"/>
      <c r="O45" s="365"/>
      <c r="P45" s="365"/>
      <c r="Q45" s="255"/>
      <c r="R45" s="121"/>
      <c r="S45" s="1"/>
    </row>
    <row r="46" spans="1:19" ht="12.75">
      <c r="A46" s="84" t="s">
        <v>59</v>
      </c>
      <c r="B46" s="547"/>
      <c r="C46" s="547"/>
      <c r="D46" s="579"/>
      <c r="E46" s="548"/>
      <c r="F46" s="548"/>
      <c r="G46" s="549"/>
      <c r="H46" s="102"/>
      <c r="I46" s="102"/>
      <c r="J46" s="145"/>
      <c r="K46" s="41"/>
      <c r="L46" s="118"/>
      <c r="M46" s="136"/>
      <c r="N46" s="365"/>
      <c r="O46" s="365"/>
      <c r="P46" s="365"/>
      <c r="Q46" s="255"/>
      <c r="R46" s="121"/>
      <c r="S46" s="1"/>
    </row>
    <row r="47" spans="1:19" ht="12.75">
      <c r="A47" s="239" t="s">
        <v>60</v>
      </c>
      <c r="B47" s="547"/>
      <c r="C47" s="547"/>
      <c r="D47" s="579"/>
      <c r="E47" s="548"/>
      <c r="F47" s="548"/>
      <c r="G47" s="549"/>
      <c r="H47" s="102"/>
      <c r="I47" s="102"/>
      <c r="J47" s="145"/>
      <c r="K47" s="41"/>
      <c r="L47" s="118"/>
      <c r="M47" s="136"/>
      <c r="N47" s="365"/>
      <c r="O47" s="365"/>
      <c r="P47" s="365"/>
      <c r="Q47" s="255"/>
      <c r="R47" s="121"/>
      <c r="S47" s="1"/>
    </row>
    <row r="48" spans="1:19" ht="12.75">
      <c r="A48" s="239" t="s">
        <v>61</v>
      </c>
      <c r="B48" s="547"/>
      <c r="C48" s="547"/>
      <c r="D48" s="579"/>
      <c r="E48" s="548"/>
      <c r="F48" s="548"/>
      <c r="G48" s="549"/>
      <c r="H48" s="102"/>
      <c r="I48" s="102"/>
      <c r="J48" s="145"/>
      <c r="K48" s="41"/>
      <c r="L48" s="118"/>
      <c r="M48" s="136"/>
      <c r="N48" s="365"/>
      <c r="O48" s="365"/>
      <c r="P48" s="365"/>
      <c r="Q48" s="255"/>
      <c r="R48" s="121"/>
      <c r="S48" s="1"/>
    </row>
    <row r="49" spans="1:196" s="274" customFormat="1" ht="15" customHeight="1">
      <c r="A49" s="612" t="s">
        <v>31</v>
      </c>
      <c r="B49" s="553"/>
      <c r="C49" s="553"/>
      <c r="D49" s="580"/>
      <c r="E49" s="553"/>
      <c r="F49" s="553"/>
      <c r="G49" s="554"/>
      <c r="H49" s="267"/>
      <c r="I49" s="267"/>
      <c r="J49" s="271">
        <v>0</v>
      </c>
      <c r="K49" s="309">
        <v>0</v>
      </c>
      <c r="L49" s="625">
        <v>0</v>
      </c>
      <c r="M49" s="373"/>
      <c r="N49" s="319">
        <f>SUM(N44:N48)</f>
        <v>0</v>
      </c>
      <c r="O49" s="319">
        <f>SUM(O44:O48)</f>
        <v>0</v>
      </c>
      <c r="P49" s="319">
        <f>SUM(P44:P48)</f>
        <v>0</v>
      </c>
      <c r="Q49" s="327">
        <f>SUM(Q44:Q48)</f>
        <v>0</v>
      </c>
      <c r="R49" s="273">
        <f>(J49+K49+L49)/3</f>
        <v>0</v>
      </c>
      <c r="S49" s="266">
        <v>0</v>
      </c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  <c r="BC49" s="368"/>
      <c r="BD49" s="368"/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8"/>
      <c r="BQ49" s="368"/>
      <c r="BR49" s="368"/>
      <c r="BS49" s="368"/>
      <c r="BT49" s="368"/>
      <c r="BU49" s="368"/>
      <c r="BV49" s="368"/>
      <c r="BW49" s="368"/>
      <c r="BX49" s="368"/>
      <c r="BY49" s="368"/>
      <c r="BZ49" s="368"/>
      <c r="CA49" s="368"/>
      <c r="CB49" s="368"/>
      <c r="CC49" s="368"/>
      <c r="CD49" s="368"/>
      <c r="CE49" s="368"/>
      <c r="CF49" s="368"/>
      <c r="CG49" s="368"/>
      <c r="CH49" s="368"/>
      <c r="CI49" s="368"/>
      <c r="CJ49" s="368"/>
      <c r="CK49" s="368"/>
      <c r="CL49" s="368"/>
      <c r="CM49" s="368"/>
      <c r="CN49" s="368"/>
      <c r="CO49" s="368"/>
      <c r="CP49" s="368"/>
      <c r="CQ49" s="368"/>
      <c r="CR49" s="368"/>
      <c r="CS49" s="368"/>
      <c r="CT49" s="368"/>
      <c r="CU49" s="368"/>
      <c r="CV49" s="368"/>
      <c r="CW49" s="368"/>
      <c r="CX49" s="368"/>
      <c r="CY49" s="368"/>
      <c r="CZ49" s="368"/>
      <c r="DA49" s="368"/>
      <c r="DB49" s="368"/>
      <c r="DC49" s="368"/>
      <c r="DD49" s="368"/>
      <c r="DE49" s="368"/>
      <c r="DF49" s="368"/>
      <c r="DG49" s="368"/>
      <c r="DH49" s="368"/>
      <c r="DI49" s="368"/>
      <c r="DJ49" s="368"/>
      <c r="DK49" s="368"/>
      <c r="DL49" s="368"/>
      <c r="DM49" s="368"/>
      <c r="DN49" s="368"/>
      <c r="DO49" s="368"/>
      <c r="DP49" s="368"/>
      <c r="DQ49" s="368"/>
      <c r="DR49" s="368"/>
      <c r="DS49" s="368"/>
      <c r="DT49" s="368"/>
      <c r="DU49" s="368"/>
      <c r="DV49" s="368"/>
      <c r="DW49" s="368"/>
      <c r="DX49" s="368"/>
      <c r="DY49" s="368"/>
      <c r="DZ49" s="368"/>
      <c r="EA49" s="368"/>
      <c r="EB49" s="368"/>
      <c r="EC49" s="368"/>
      <c r="ED49" s="368"/>
      <c r="EE49" s="368"/>
      <c r="EF49" s="368"/>
      <c r="EG49" s="368"/>
      <c r="EH49" s="368"/>
      <c r="EI49" s="368"/>
      <c r="EJ49" s="368"/>
      <c r="EK49" s="368"/>
      <c r="EL49" s="368"/>
      <c r="EM49" s="368"/>
      <c r="EN49" s="368"/>
      <c r="EO49" s="368"/>
      <c r="EP49" s="368"/>
      <c r="EQ49" s="368"/>
      <c r="ER49" s="368"/>
      <c r="ES49" s="368"/>
      <c r="ET49" s="368"/>
      <c r="EU49" s="368"/>
      <c r="EV49" s="368"/>
      <c r="EW49" s="368"/>
      <c r="EX49" s="368"/>
      <c r="EY49" s="368"/>
      <c r="EZ49" s="368"/>
      <c r="FA49" s="368"/>
      <c r="FB49" s="368"/>
      <c r="FC49" s="368"/>
      <c r="FD49" s="368"/>
      <c r="FE49" s="368"/>
      <c r="FF49" s="368"/>
      <c r="FG49" s="368"/>
      <c r="FH49" s="368"/>
      <c r="FI49" s="368"/>
      <c r="FJ49" s="368"/>
      <c r="FK49" s="368"/>
      <c r="FL49" s="368"/>
      <c r="FM49" s="368"/>
      <c r="FN49" s="368"/>
      <c r="FO49" s="368"/>
      <c r="FP49" s="368"/>
      <c r="FQ49" s="368"/>
      <c r="FR49" s="368"/>
      <c r="FS49" s="368"/>
      <c r="FT49" s="368"/>
      <c r="FU49" s="368"/>
      <c r="FV49" s="368"/>
      <c r="FW49" s="368"/>
      <c r="FX49" s="368"/>
      <c r="FY49" s="368"/>
      <c r="FZ49" s="368"/>
      <c r="GA49" s="368"/>
      <c r="GB49" s="368"/>
      <c r="GC49" s="368"/>
      <c r="GD49" s="368"/>
      <c r="GE49" s="368"/>
      <c r="GF49" s="368"/>
      <c r="GG49" s="368"/>
      <c r="GH49" s="368"/>
      <c r="GI49" s="368"/>
      <c r="GJ49" s="368"/>
      <c r="GK49" s="368"/>
      <c r="GL49" s="368"/>
      <c r="GM49" s="368"/>
      <c r="GN49" s="368"/>
    </row>
    <row r="50" spans="1:19" ht="15.75">
      <c r="A50" s="234" t="s">
        <v>62</v>
      </c>
      <c r="B50" s="186">
        <v>400</v>
      </c>
      <c r="C50" s="186">
        <v>570</v>
      </c>
      <c r="D50" s="97"/>
      <c r="E50" s="51"/>
      <c r="F50" s="51"/>
      <c r="G50" s="92"/>
      <c r="H50" s="191">
        <f>(J50+K50+L50)/3</f>
        <v>0</v>
      </c>
      <c r="I50" s="131" t="s">
        <v>63</v>
      </c>
      <c r="J50" s="52"/>
      <c r="K50" s="184"/>
      <c r="L50" s="650"/>
      <c r="M50" s="136"/>
      <c r="N50" s="365"/>
      <c r="O50" s="365"/>
      <c r="P50" s="365"/>
      <c r="Q50" s="255"/>
      <c r="R50" s="121"/>
      <c r="S50" s="1"/>
    </row>
    <row r="51" spans="1:19" ht="12.75">
      <c r="A51" s="84" t="s">
        <v>64</v>
      </c>
      <c r="B51" s="543"/>
      <c r="C51" s="543"/>
      <c r="D51" s="543"/>
      <c r="E51" s="544"/>
      <c r="F51" s="544"/>
      <c r="G51" s="545"/>
      <c r="H51" s="102"/>
      <c r="I51" s="102"/>
      <c r="J51" s="145"/>
      <c r="K51" s="41"/>
      <c r="L51" s="118"/>
      <c r="M51" s="136"/>
      <c r="N51" s="365"/>
      <c r="O51" s="365"/>
      <c r="P51" s="365"/>
      <c r="Q51" s="151"/>
      <c r="R51" s="124"/>
      <c r="S51" s="47"/>
    </row>
    <row r="52" spans="1:19" ht="12.75">
      <c r="A52" s="84" t="s">
        <v>65</v>
      </c>
      <c r="B52" s="547"/>
      <c r="C52" s="547"/>
      <c r="D52" s="547"/>
      <c r="E52" s="548"/>
      <c r="F52" s="548"/>
      <c r="G52" s="549"/>
      <c r="H52" s="102"/>
      <c r="I52" s="102"/>
      <c r="J52" s="91"/>
      <c r="K52" s="41"/>
      <c r="L52" s="118"/>
      <c r="M52" s="136"/>
      <c r="N52" s="365"/>
      <c r="O52" s="365"/>
      <c r="P52" s="365"/>
      <c r="Q52" s="151"/>
      <c r="R52" s="124"/>
      <c r="S52" s="47"/>
    </row>
    <row r="53" spans="1:19" ht="12.75">
      <c r="A53" s="84" t="s">
        <v>66</v>
      </c>
      <c r="B53" s="547"/>
      <c r="C53" s="547"/>
      <c r="D53" s="547"/>
      <c r="E53" s="548"/>
      <c r="F53" s="548"/>
      <c r="G53" s="549"/>
      <c r="H53" s="102"/>
      <c r="I53" s="102"/>
      <c r="J53" s="177"/>
      <c r="K53" s="150"/>
      <c r="L53" s="652"/>
      <c r="M53" s="371"/>
      <c r="N53" s="367"/>
      <c r="O53" s="367"/>
      <c r="P53" s="367"/>
      <c r="Q53" s="254"/>
      <c r="R53" s="121"/>
      <c r="S53" s="1"/>
    </row>
    <row r="54" spans="1:19" ht="12.75">
      <c r="A54" s="84" t="s">
        <v>67</v>
      </c>
      <c r="B54" s="547"/>
      <c r="C54" s="547"/>
      <c r="D54" s="547"/>
      <c r="E54" s="548"/>
      <c r="F54" s="548"/>
      <c r="G54" s="549"/>
      <c r="H54" s="102"/>
      <c r="I54" s="102"/>
      <c r="J54" s="177"/>
      <c r="K54" s="150"/>
      <c r="L54" s="652"/>
      <c r="M54" s="371"/>
      <c r="N54" s="367"/>
      <c r="O54" s="367"/>
      <c r="P54" s="367"/>
      <c r="Q54" s="254"/>
      <c r="R54" s="121"/>
      <c r="S54" s="1"/>
    </row>
    <row r="55" spans="1:196" s="274" customFormat="1" ht="13.5" customHeight="1">
      <c r="A55" s="612" t="s">
        <v>31</v>
      </c>
      <c r="B55" s="553"/>
      <c r="C55" s="553"/>
      <c r="D55" s="553"/>
      <c r="E55" s="553"/>
      <c r="F55" s="553"/>
      <c r="G55" s="554"/>
      <c r="H55" s="267"/>
      <c r="I55" s="267"/>
      <c r="J55" s="268">
        <f>SUM(J51:J54)</f>
        <v>0</v>
      </c>
      <c r="K55" s="332">
        <f>SUM(K51:K54)</f>
        <v>0</v>
      </c>
      <c r="L55" s="653">
        <f>SUM(L51:L54)</f>
        <v>0</v>
      </c>
      <c r="M55" s="466">
        <f>SUM(M51:M54)</f>
        <v>0</v>
      </c>
      <c r="N55" s="360"/>
      <c r="O55" s="360"/>
      <c r="P55" s="360"/>
      <c r="Q55" s="295"/>
      <c r="R55" s="273">
        <f>(J55+K55+L55)/3</f>
        <v>0</v>
      </c>
      <c r="S55" s="343">
        <v>0</v>
      </c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  <c r="DG55" s="368"/>
      <c r="DH55" s="368"/>
      <c r="DI55" s="368"/>
      <c r="DJ55" s="368"/>
      <c r="DK55" s="368"/>
      <c r="DL55" s="368"/>
      <c r="DM55" s="368"/>
      <c r="DN55" s="368"/>
      <c r="DO55" s="368"/>
      <c r="DP55" s="368"/>
      <c r="DQ55" s="368"/>
      <c r="DR55" s="368"/>
      <c r="DS55" s="368"/>
      <c r="DT55" s="368"/>
      <c r="DU55" s="368"/>
      <c r="DV55" s="368"/>
      <c r="DW55" s="368"/>
      <c r="DX55" s="368"/>
      <c r="DY55" s="368"/>
      <c r="DZ55" s="368"/>
      <c r="EA55" s="368"/>
      <c r="EB55" s="368"/>
      <c r="EC55" s="368"/>
      <c r="ED55" s="368"/>
      <c r="EE55" s="368"/>
      <c r="EF55" s="368"/>
      <c r="EG55" s="368"/>
      <c r="EH55" s="368"/>
      <c r="EI55" s="368"/>
      <c r="EJ55" s="368"/>
      <c r="EK55" s="368"/>
      <c r="EL55" s="368"/>
      <c r="EM55" s="368"/>
      <c r="EN55" s="368"/>
      <c r="EO55" s="368"/>
      <c r="EP55" s="368"/>
      <c r="EQ55" s="368"/>
      <c r="ER55" s="368"/>
      <c r="ES55" s="368"/>
      <c r="ET55" s="368"/>
      <c r="EU55" s="368"/>
      <c r="EV55" s="368"/>
      <c r="EW55" s="368"/>
      <c r="EX55" s="368"/>
      <c r="EY55" s="368"/>
      <c r="EZ55" s="368"/>
      <c r="FA55" s="368"/>
      <c r="FB55" s="368"/>
      <c r="FC55" s="368"/>
      <c r="FD55" s="368"/>
      <c r="FE55" s="368"/>
      <c r="FF55" s="368"/>
      <c r="FG55" s="368"/>
      <c r="FH55" s="368"/>
      <c r="FI55" s="368"/>
      <c r="FJ55" s="368"/>
      <c r="FK55" s="368"/>
      <c r="FL55" s="368"/>
      <c r="FM55" s="368"/>
      <c r="FN55" s="368"/>
      <c r="FO55" s="368"/>
      <c r="FP55" s="368"/>
      <c r="FQ55" s="368"/>
      <c r="FR55" s="368"/>
      <c r="FS55" s="368"/>
      <c r="FT55" s="368"/>
      <c r="FU55" s="368"/>
      <c r="FV55" s="368"/>
      <c r="FW55" s="368"/>
      <c r="FX55" s="368"/>
      <c r="FY55" s="368"/>
      <c r="FZ55" s="368"/>
      <c r="GA55" s="368"/>
      <c r="GB55" s="368"/>
      <c r="GC55" s="368"/>
      <c r="GD55" s="368"/>
      <c r="GE55" s="368"/>
      <c r="GF55" s="368"/>
      <c r="GG55" s="368"/>
      <c r="GH55" s="368"/>
      <c r="GI55" s="368"/>
      <c r="GJ55" s="368"/>
      <c r="GK55" s="368"/>
      <c r="GL55" s="368"/>
      <c r="GM55" s="368"/>
      <c r="GN55" s="368"/>
    </row>
    <row r="56" spans="1:19" ht="18" customHeight="1">
      <c r="A56" s="236" t="s">
        <v>68</v>
      </c>
      <c r="B56" s="189">
        <v>250</v>
      </c>
      <c r="C56" s="189">
        <v>360</v>
      </c>
      <c r="D56" s="187">
        <f>MAX(J62:K62:L62)/360*100</f>
        <v>18.361111111111107</v>
      </c>
      <c r="E56" s="51">
        <v>250</v>
      </c>
      <c r="F56" s="51">
        <v>360</v>
      </c>
      <c r="G56" s="92"/>
      <c r="H56" s="191">
        <f>(J56+K56+L56)/3</f>
        <v>234</v>
      </c>
      <c r="I56" s="102"/>
      <c r="J56" s="94">
        <v>233</v>
      </c>
      <c r="K56" s="89">
        <v>230</v>
      </c>
      <c r="L56" s="158">
        <v>239</v>
      </c>
      <c r="M56" s="136"/>
      <c r="N56" s="365"/>
      <c r="O56" s="365"/>
      <c r="P56" s="443"/>
      <c r="Q56" s="93"/>
      <c r="R56" s="121"/>
      <c r="S56" s="1"/>
    </row>
    <row r="57" spans="1:19" ht="12.75">
      <c r="A57" s="84" t="s">
        <v>69</v>
      </c>
      <c r="B57" s="543"/>
      <c r="C57" s="543"/>
      <c r="D57" s="543"/>
      <c r="E57" s="544"/>
      <c r="F57" s="544"/>
      <c r="G57" s="545"/>
      <c r="H57" s="102"/>
      <c r="I57" s="102"/>
      <c r="J57" s="91">
        <v>14</v>
      </c>
      <c r="K57" s="41">
        <v>9.1</v>
      </c>
      <c r="L57" s="118">
        <v>3.6</v>
      </c>
      <c r="M57" s="257"/>
      <c r="N57" s="365"/>
      <c r="O57" s="365"/>
      <c r="P57" s="443"/>
      <c r="Q57" s="93"/>
      <c r="R57" s="121"/>
      <c r="S57" s="1"/>
    </row>
    <row r="58" spans="1:19" ht="12.75">
      <c r="A58" s="84" t="s">
        <v>70</v>
      </c>
      <c r="B58" s="547"/>
      <c r="C58" s="547"/>
      <c r="D58" s="547"/>
      <c r="E58" s="548"/>
      <c r="F58" s="548"/>
      <c r="G58" s="549"/>
      <c r="H58" s="102"/>
      <c r="I58" s="102"/>
      <c r="J58" s="91">
        <v>11.1</v>
      </c>
      <c r="K58" s="41">
        <v>9.4</v>
      </c>
      <c r="L58" s="118">
        <v>3.5</v>
      </c>
      <c r="M58" s="257"/>
      <c r="N58" s="365"/>
      <c r="O58" s="365"/>
      <c r="P58" s="443"/>
      <c r="Q58" s="93"/>
      <c r="R58" s="121"/>
      <c r="S58" s="1"/>
    </row>
    <row r="59" spans="1:19" ht="12.75">
      <c r="A59" s="84" t="s">
        <v>71</v>
      </c>
      <c r="B59" s="547"/>
      <c r="C59" s="547"/>
      <c r="D59" s="547"/>
      <c r="E59" s="548"/>
      <c r="F59" s="548"/>
      <c r="G59" s="549"/>
      <c r="H59" s="102"/>
      <c r="I59" s="102"/>
      <c r="J59" s="91">
        <v>41</v>
      </c>
      <c r="K59" s="41">
        <v>23.1</v>
      </c>
      <c r="L59" s="118">
        <v>10.9</v>
      </c>
      <c r="M59" s="257"/>
      <c r="N59" s="365"/>
      <c r="O59" s="365"/>
      <c r="P59" s="443"/>
      <c r="Q59" s="93"/>
      <c r="R59" s="121"/>
      <c r="S59" s="1"/>
    </row>
    <row r="60" spans="1:19" ht="12.75">
      <c r="A60" s="84" t="s">
        <v>72</v>
      </c>
      <c r="B60" s="547"/>
      <c r="C60" s="547"/>
      <c r="D60" s="547"/>
      <c r="E60" s="548"/>
      <c r="F60" s="548"/>
      <c r="G60" s="549"/>
      <c r="H60" s="102"/>
      <c r="I60" s="102"/>
      <c r="J60" s="91"/>
      <c r="K60" s="41"/>
      <c r="L60" s="118"/>
      <c r="M60" s="257"/>
      <c r="N60" s="365"/>
      <c r="O60" s="365"/>
      <c r="P60" s="443"/>
      <c r="Q60" s="93"/>
      <c r="R60" s="121"/>
      <c r="S60" s="1"/>
    </row>
    <row r="61" spans="1:19" ht="12.75">
      <c r="A61" s="84" t="s">
        <v>73</v>
      </c>
      <c r="B61" s="547"/>
      <c r="C61" s="547"/>
      <c r="D61" s="547"/>
      <c r="E61" s="548"/>
      <c r="F61" s="548"/>
      <c r="G61" s="549"/>
      <c r="H61" s="102"/>
      <c r="I61" s="102"/>
      <c r="J61" s="91">
        <v>0</v>
      </c>
      <c r="K61" s="41">
        <v>2.8</v>
      </c>
      <c r="L61" s="118">
        <v>0.5</v>
      </c>
      <c r="M61" s="257"/>
      <c r="N61" s="365"/>
      <c r="O61" s="365"/>
      <c r="P61" s="443"/>
      <c r="Q61" s="93"/>
      <c r="R61" s="121"/>
      <c r="S61" s="1"/>
    </row>
    <row r="62" spans="1:196" s="274" customFormat="1" ht="15" customHeight="1">
      <c r="A62" s="612" t="s">
        <v>31</v>
      </c>
      <c r="B62" s="553"/>
      <c r="C62" s="553"/>
      <c r="D62" s="553"/>
      <c r="E62" s="553"/>
      <c r="F62" s="553"/>
      <c r="G62" s="554"/>
      <c r="H62" s="267"/>
      <c r="I62" s="267"/>
      <c r="J62" s="268">
        <f>SUM(J57:J60)</f>
        <v>66.1</v>
      </c>
      <c r="K62" s="269">
        <f>SUM(K57:K60)</f>
        <v>41.6</v>
      </c>
      <c r="L62" s="649">
        <f>SUM(L57:L60)</f>
        <v>18</v>
      </c>
      <c r="M62" s="372"/>
      <c r="N62" s="348"/>
      <c r="O62" s="348"/>
      <c r="P62" s="350"/>
      <c r="Q62" s="278"/>
      <c r="R62" s="340">
        <f>(J62+K62+L62)/3</f>
        <v>41.9</v>
      </c>
      <c r="S62" s="343">
        <v>0</v>
      </c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368"/>
      <c r="BC62" s="368"/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368"/>
      <c r="BP62" s="368"/>
      <c r="BQ62" s="368"/>
      <c r="BR62" s="368"/>
      <c r="BS62" s="368"/>
      <c r="BT62" s="368"/>
      <c r="BU62" s="368"/>
      <c r="BV62" s="368"/>
      <c r="BW62" s="368"/>
      <c r="BX62" s="368"/>
      <c r="BY62" s="368"/>
      <c r="BZ62" s="368"/>
      <c r="CA62" s="368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  <c r="CS62" s="368"/>
      <c r="CT62" s="368"/>
      <c r="CU62" s="368"/>
      <c r="CV62" s="368"/>
      <c r="CW62" s="368"/>
      <c r="CX62" s="368"/>
      <c r="CY62" s="368"/>
      <c r="CZ62" s="368"/>
      <c r="DA62" s="368"/>
      <c r="DB62" s="368"/>
      <c r="DC62" s="368"/>
      <c r="DD62" s="368"/>
      <c r="DE62" s="368"/>
      <c r="DF62" s="368"/>
      <c r="DG62" s="368"/>
      <c r="DH62" s="368"/>
      <c r="DI62" s="368"/>
      <c r="DJ62" s="368"/>
      <c r="DK62" s="368"/>
      <c r="DL62" s="368"/>
      <c r="DM62" s="368"/>
      <c r="DN62" s="368"/>
      <c r="DO62" s="368"/>
      <c r="DP62" s="368"/>
      <c r="DQ62" s="368"/>
      <c r="DR62" s="368"/>
      <c r="DS62" s="368"/>
      <c r="DT62" s="368"/>
      <c r="DU62" s="368"/>
      <c r="DV62" s="368"/>
      <c r="DW62" s="368"/>
      <c r="DX62" s="368"/>
      <c r="DY62" s="368"/>
      <c r="DZ62" s="368"/>
      <c r="EA62" s="368"/>
      <c r="EB62" s="368"/>
      <c r="EC62" s="368"/>
      <c r="ED62" s="368"/>
      <c r="EE62" s="368"/>
      <c r="EF62" s="368"/>
      <c r="EG62" s="368"/>
      <c r="EH62" s="368"/>
      <c r="EI62" s="368"/>
      <c r="EJ62" s="368"/>
      <c r="EK62" s="368"/>
      <c r="EL62" s="368"/>
      <c r="EM62" s="368"/>
      <c r="EN62" s="368"/>
      <c r="EO62" s="368"/>
      <c r="EP62" s="368"/>
      <c r="EQ62" s="368"/>
      <c r="ER62" s="368"/>
      <c r="ES62" s="368"/>
      <c r="ET62" s="368"/>
      <c r="EU62" s="368"/>
      <c r="EV62" s="368"/>
      <c r="EW62" s="368"/>
      <c r="EX62" s="368"/>
      <c r="EY62" s="368"/>
      <c r="EZ62" s="368"/>
      <c r="FA62" s="368"/>
      <c r="FB62" s="368"/>
      <c r="FC62" s="368"/>
      <c r="FD62" s="368"/>
      <c r="FE62" s="368"/>
      <c r="FF62" s="368"/>
      <c r="FG62" s="368"/>
      <c r="FH62" s="368"/>
      <c r="FI62" s="368"/>
      <c r="FJ62" s="368"/>
      <c r="FK62" s="368"/>
      <c r="FL62" s="368"/>
      <c r="FM62" s="368"/>
      <c r="FN62" s="368"/>
      <c r="FO62" s="368"/>
      <c r="FP62" s="368"/>
      <c r="FQ62" s="368"/>
      <c r="FR62" s="368"/>
      <c r="FS62" s="368"/>
      <c r="FT62" s="368"/>
      <c r="FU62" s="368"/>
      <c r="FV62" s="368"/>
      <c r="FW62" s="368"/>
      <c r="FX62" s="368"/>
      <c r="FY62" s="368"/>
      <c r="FZ62" s="368"/>
      <c r="GA62" s="368"/>
      <c r="GB62" s="368"/>
      <c r="GC62" s="368"/>
      <c r="GD62" s="368"/>
      <c r="GE62" s="368"/>
      <c r="GF62" s="368"/>
      <c r="GG62" s="368"/>
      <c r="GH62" s="368"/>
      <c r="GI62" s="368"/>
      <c r="GJ62" s="368"/>
      <c r="GK62" s="368"/>
      <c r="GL62" s="368"/>
      <c r="GM62" s="368"/>
      <c r="GN62" s="368"/>
    </row>
    <row r="63" spans="1:19" ht="15.75">
      <c r="A63" s="234" t="s">
        <v>74</v>
      </c>
      <c r="B63" s="189">
        <v>160</v>
      </c>
      <c r="C63" s="189">
        <v>232</v>
      </c>
      <c r="D63" s="187">
        <f>MAX(J66:K66:L66)/230*100</f>
        <v>11.17391304347826</v>
      </c>
      <c r="E63" s="103">
        <v>160</v>
      </c>
      <c r="F63" s="103">
        <v>232</v>
      </c>
      <c r="G63" s="194">
        <f>MAX(N66:O66:P66)/232*100</f>
        <v>0</v>
      </c>
      <c r="H63" s="191">
        <f>(J63+K63+L63)/3</f>
        <v>235.33333333333334</v>
      </c>
      <c r="I63" s="102"/>
      <c r="J63" s="94">
        <v>239</v>
      </c>
      <c r="K63" s="89">
        <v>237</v>
      </c>
      <c r="L63" s="158">
        <v>230</v>
      </c>
      <c r="M63" s="136"/>
      <c r="N63" s="365"/>
      <c r="O63" s="365"/>
      <c r="P63" s="443"/>
      <c r="Q63" s="93"/>
      <c r="R63" s="121"/>
      <c r="S63" s="1"/>
    </row>
    <row r="64" spans="1:19" ht="12.75">
      <c r="A64" s="84" t="s">
        <v>75</v>
      </c>
      <c r="B64" s="543"/>
      <c r="C64" s="543"/>
      <c r="D64" s="543"/>
      <c r="E64" s="544"/>
      <c r="F64" s="544"/>
      <c r="G64" s="545"/>
      <c r="H64" s="102"/>
      <c r="I64" s="102"/>
      <c r="J64" s="91">
        <v>19.9</v>
      </c>
      <c r="K64" s="41">
        <v>21.2</v>
      </c>
      <c r="L64" s="118">
        <v>14.2</v>
      </c>
      <c r="M64" s="136"/>
      <c r="N64" s="365"/>
      <c r="O64" s="365"/>
      <c r="P64" s="443"/>
      <c r="Q64" s="93"/>
      <c r="R64" s="121"/>
      <c r="S64" s="1"/>
    </row>
    <row r="65" spans="1:19" ht="12.75">
      <c r="A65" s="84" t="s">
        <v>76</v>
      </c>
      <c r="B65" s="547"/>
      <c r="C65" s="547"/>
      <c r="D65" s="547"/>
      <c r="E65" s="548"/>
      <c r="F65" s="548"/>
      <c r="G65" s="549"/>
      <c r="H65" s="102"/>
      <c r="I65" s="102"/>
      <c r="J65" s="91">
        <v>0</v>
      </c>
      <c r="K65" s="41">
        <v>0</v>
      </c>
      <c r="L65" s="118">
        <v>11.5</v>
      </c>
      <c r="M65" s="136"/>
      <c r="N65" s="365"/>
      <c r="O65" s="365"/>
      <c r="P65" s="443"/>
      <c r="Q65" s="93"/>
      <c r="R65" s="121"/>
      <c r="S65" s="1"/>
    </row>
    <row r="66" spans="1:196" s="274" customFormat="1" ht="15" customHeight="1">
      <c r="A66" s="612" t="s">
        <v>31</v>
      </c>
      <c r="B66" s="553"/>
      <c r="C66" s="553"/>
      <c r="D66" s="553"/>
      <c r="E66" s="553"/>
      <c r="F66" s="553"/>
      <c r="G66" s="554"/>
      <c r="H66" s="267"/>
      <c r="I66" s="267"/>
      <c r="J66" s="285">
        <f>SUM(J64:J65)</f>
        <v>19.9</v>
      </c>
      <c r="K66" s="286">
        <f>SUM(K64:K65)</f>
        <v>21.2</v>
      </c>
      <c r="L66" s="654">
        <f>SUM(L64:L65)</f>
        <v>25.7</v>
      </c>
      <c r="M66" s="277"/>
      <c r="N66" s="348"/>
      <c r="O66" s="348"/>
      <c r="P66" s="350"/>
      <c r="Q66" s="278"/>
      <c r="R66" s="273">
        <f>(J66+K66+L66)/3</f>
        <v>22.266666666666666</v>
      </c>
      <c r="S66" s="343">
        <v>0</v>
      </c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  <c r="BC66" s="368"/>
      <c r="BD66" s="368"/>
      <c r="BE66" s="368"/>
      <c r="BF66" s="368"/>
      <c r="BG66" s="368"/>
      <c r="BH66" s="368"/>
      <c r="BI66" s="368"/>
      <c r="BJ66" s="368"/>
      <c r="BK66" s="368"/>
      <c r="BL66" s="368"/>
      <c r="BM66" s="368"/>
      <c r="BN66" s="368"/>
      <c r="BO66" s="368"/>
      <c r="BP66" s="368"/>
      <c r="BQ66" s="368"/>
      <c r="BR66" s="368"/>
      <c r="BS66" s="368"/>
      <c r="BT66" s="368"/>
      <c r="BU66" s="368"/>
      <c r="BV66" s="368"/>
      <c r="BW66" s="368"/>
      <c r="BX66" s="368"/>
      <c r="BY66" s="368"/>
      <c r="BZ66" s="368"/>
      <c r="CA66" s="368"/>
      <c r="CB66" s="368"/>
      <c r="CC66" s="368"/>
      <c r="CD66" s="368"/>
      <c r="CE66" s="368"/>
      <c r="CF66" s="368"/>
      <c r="CG66" s="368"/>
      <c r="CH66" s="368"/>
      <c r="CI66" s="368"/>
      <c r="CJ66" s="368"/>
      <c r="CK66" s="368"/>
      <c r="CL66" s="368"/>
      <c r="CM66" s="368"/>
      <c r="CN66" s="368"/>
      <c r="CO66" s="368"/>
      <c r="CP66" s="368"/>
      <c r="CQ66" s="368"/>
      <c r="CR66" s="368"/>
      <c r="CS66" s="368"/>
      <c r="CT66" s="368"/>
      <c r="CU66" s="368"/>
      <c r="CV66" s="368"/>
      <c r="CW66" s="368"/>
      <c r="CX66" s="368"/>
      <c r="CY66" s="368"/>
      <c r="CZ66" s="368"/>
      <c r="DA66" s="368"/>
      <c r="DB66" s="368"/>
      <c r="DC66" s="368"/>
      <c r="DD66" s="368"/>
      <c r="DE66" s="368"/>
      <c r="DF66" s="368"/>
      <c r="DG66" s="368"/>
      <c r="DH66" s="368"/>
      <c r="DI66" s="368"/>
      <c r="DJ66" s="368"/>
      <c r="DK66" s="368"/>
      <c r="DL66" s="368"/>
      <c r="DM66" s="368"/>
      <c r="DN66" s="368"/>
      <c r="DO66" s="368"/>
      <c r="DP66" s="368"/>
      <c r="DQ66" s="368"/>
      <c r="DR66" s="368"/>
      <c r="DS66" s="368"/>
      <c r="DT66" s="368"/>
      <c r="DU66" s="368"/>
      <c r="DV66" s="368"/>
      <c r="DW66" s="368"/>
      <c r="DX66" s="368"/>
      <c r="DY66" s="368"/>
      <c r="DZ66" s="368"/>
      <c r="EA66" s="368"/>
      <c r="EB66" s="368"/>
      <c r="EC66" s="368"/>
      <c r="ED66" s="368"/>
      <c r="EE66" s="368"/>
      <c r="EF66" s="368"/>
      <c r="EG66" s="368"/>
      <c r="EH66" s="368"/>
      <c r="EI66" s="368"/>
      <c r="EJ66" s="368"/>
      <c r="EK66" s="368"/>
      <c r="EL66" s="368"/>
      <c r="EM66" s="368"/>
      <c r="EN66" s="368"/>
      <c r="EO66" s="368"/>
      <c r="EP66" s="368"/>
      <c r="EQ66" s="368"/>
      <c r="ER66" s="368"/>
      <c r="ES66" s="368"/>
      <c r="ET66" s="368"/>
      <c r="EU66" s="368"/>
      <c r="EV66" s="368"/>
      <c r="EW66" s="368"/>
      <c r="EX66" s="368"/>
      <c r="EY66" s="368"/>
      <c r="EZ66" s="368"/>
      <c r="FA66" s="368"/>
      <c r="FB66" s="368"/>
      <c r="FC66" s="368"/>
      <c r="FD66" s="368"/>
      <c r="FE66" s="368"/>
      <c r="FF66" s="368"/>
      <c r="FG66" s="368"/>
      <c r="FH66" s="368"/>
      <c r="FI66" s="368"/>
      <c r="FJ66" s="368"/>
      <c r="FK66" s="368"/>
      <c r="FL66" s="368"/>
      <c r="FM66" s="368"/>
      <c r="FN66" s="368"/>
      <c r="FO66" s="368"/>
      <c r="FP66" s="368"/>
      <c r="FQ66" s="368"/>
      <c r="FR66" s="368"/>
      <c r="FS66" s="368"/>
      <c r="FT66" s="368"/>
      <c r="FU66" s="368"/>
      <c r="FV66" s="368"/>
      <c r="FW66" s="368"/>
      <c r="FX66" s="368"/>
      <c r="FY66" s="368"/>
      <c r="FZ66" s="368"/>
      <c r="GA66" s="368"/>
      <c r="GB66" s="368"/>
      <c r="GC66" s="368"/>
      <c r="GD66" s="368"/>
      <c r="GE66" s="368"/>
      <c r="GF66" s="368"/>
      <c r="GG66" s="368"/>
      <c r="GH66" s="368"/>
      <c r="GI66" s="368"/>
      <c r="GJ66" s="368"/>
      <c r="GK66" s="368"/>
      <c r="GL66" s="368"/>
      <c r="GM66" s="368"/>
      <c r="GN66" s="368"/>
    </row>
    <row r="67" spans="1:19" ht="15.75">
      <c r="A67" s="236" t="s">
        <v>77</v>
      </c>
      <c r="B67" s="189">
        <v>250</v>
      </c>
      <c r="C67" s="189">
        <v>360</v>
      </c>
      <c r="D67" s="187">
        <f>MAX(J72:K72:L72)/360*100</f>
        <v>18.63888888888889</v>
      </c>
      <c r="E67" s="98"/>
      <c r="F67" s="98"/>
      <c r="G67" s="92"/>
      <c r="H67" s="191">
        <f>(J67+K67+L67)/3</f>
        <v>231.66666666666666</v>
      </c>
      <c r="I67" s="102"/>
      <c r="J67" s="94">
        <v>238</v>
      </c>
      <c r="K67" s="89">
        <v>228</v>
      </c>
      <c r="L67" s="158">
        <v>229</v>
      </c>
      <c r="M67" s="136"/>
      <c r="N67" s="365"/>
      <c r="O67" s="365"/>
      <c r="P67" s="443"/>
      <c r="Q67" s="93"/>
      <c r="R67" s="121"/>
      <c r="S67" s="1"/>
    </row>
    <row r="68" spans="1:19" ht="20.25" customHeight="1">
      <c r="A68" s="240" t="s">
        <v>78</v>
      </c>
      <c r="B68" s="543"/>
      <c r="C68" s="543"/>
      <c r="D68" s="543"/>
      <c r="E68" s="544"/>
      <c r="F68" s="544"/>
      <c r="G68" s="545"/>
      <c r="H68" s="102"/>
      <c r="I68" s="102"/>
      <c r="J68" s="91">
        <v>3.8</v>
      </c>
      <c r="K68" s="41">
        <v>22.3</v>
      </c>
      <c r="L68" s="118">
        <v>41.2</v>
      </c>
      <c r="M68" s="136"/>
      <c r="N68" s="365"/>
      <c r="O68" s="365"/>
      <c r="P68" s="443"/>
      <c r="Q68" s="93"/>
      <c r="R68" s="121"/>
      <c r="S68" s="1"/>
    </row>
    <row r="69" spans="1:19" ht="12.75">
      <c r="A69" s="84" t="s">
        <v>79</v>
      </c>
      <c r="B69" s="547"/>
      <c r="C69" s="547"/>
      <c r="D69" s="547"/>
      <c r="E69" s="548"/>
      <c r="F69" s="548"/>
      <c r="G69" s="549"/>
      <c r="H69" s="102"/>
      <c r="I69" s="102"/>
      <c r="J69" s="91">
        <v>17.9</v>
      </c>
      <c r="K69" s="41">
        <v>2</v>
      </c>
      <c r="L69" s="118">
        <v>13.1</v>
      </c>
      <c r="M69" s="136"/>
      <c r="N69" s="365"/>
      <c r="O69" s="365"/>
      <c r="P69" s="443"/>
      <c r="Q69" s="93"/>
      <c r="R69" s="121"/>
      <c r="S69" s="1"/>
    </row>
    <row r="70" spans="1:19" ht="12.75">
      <c r="A70" s="84" t="s">
        <v>80</v>
      </c>
      <c r="B70" s="547"/>
      <c r="C70" s="547"/>
      <c r="D70" s="547"/>
      <c r="E70" s="548"/>
      <c r="F70" s="548"/>
      <c r="G70" s="549"/>
      <c r="H70" s="102"/>
      <c r="I70" s="102"/>
      <c r="J70" s="91">
        <v>5.6</v>
      </c>
      <c r="K70" s="41">
        <v>3.2</v>
      </c>
      <c r="L70" s="118">
        <v>12.8</v>
      </c>
      <c r="M70" s="136"/>
      <c r="N70" s="365"/>
      <c r="O70" s="365"/>
      <c r="P70" s="443"/>
      <c r="Q70" s="93"/>
      <c r="R70" s="121"/>
      <c r="S70" s="1"/>
    </row>
    <row r="71" spans="1:19" ht="12.75">
      <c r="A71" s="84" t="s">
        <v>81</v>
      </c>
      <c r="B71" s="547"/>
      <c r="C71" s="547"/>
      <c r="D71" s="547"/>
      <c r="E71" s="548"/>
      <c r="F71" s="548"/>
      <c r="G71" s="549"/>
      <c r="H71" s="102"/>
      <c r="I71" s="102"/>
      <c r="J71" s="140">
        <v>1.2</v>
      </c>
      <c r="K71" s="41">
        <v>0</v>
      </c>
      <c r="L71" s="118">
        <v>0</v>
      </c>
      <c r="M71" s="136"/>
      <c r="N71" s="365"/>
      <c r="O71" s="365"/>
      <c r="P71" s="443"/>
      <c r="Q71" s="93"/>
      <c r="R71" s="121"/>
      <c r="S71" s="1"/>
    </row>
    <row r="72" spans="1:196" s="274" customFormat="1" ht="13.5" customHeight="1">
      <c r="A72" s="624" t="s">
        <v>31</v>
      </c>
      <c r="B72" s="553"/>
      <c r="C72" s="553"/>
      <c r="D72" s="553"/>
      <c r="E72" s="553"/>
      <c r="F72" s="553"/>
      <c r="G72" s="554"/>
      <c r="H72" s="267"/>
      <c r="I72" s="267"/>
      <c r="J72" s="268">
        <f>SUM(J68:J70)</f>
        <v>27.299999999999997</v>
      </c>
      <c r="K72" s="269">
        <f>SUM(K68:K70)</f>
        <v>27.5</v>
      </c>
      <c r="L72" s="649">
        <f>SUM(L68:L70)</f>
        <v>67.10000000000001</v>
      </c>
      <c r="M72" s="277"/>
      <c r="N72" s="348"/>
      <c r="O72" s="348"/>
      <c r="P72" s="350"/>
      <c r="Q72" s="278"/>
      <c r="R72" s="273">
        <f>(J72+K72+L72)/3</f>
        <v>40.63333333333333</v>
      </c>
      <c r="S72" s="343">
        <v>0</v>
      </c>
      <c r="U72" s="368"/>
      <c r="V72" s="368"/>
      <c r="W72" s="368"/>
      <c r="X72" s="368"/>
      <c r="Y72" s="368"/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368"/>
      <c r="AK72" s="368"/>
      <c r="AL72" s="368"/>
      <c r="AM72" s="368"/>
      <c r="AN72" s="368"/>
      <c r="AO72" s="368"/>
      <c r="AP72" s="368"/>
      <c r="AQ72" s="368"/>
      <c r="AR72" s="368"/>
      <c r="AS72" s="368"/>
      <c r="AT72" s="368"/>
      <c r="AU72" s="368"/>
      <c r="AV72" s="368"/>
      <c r="AW72" s="368"/>
      <c r="AX72" s="368"/>
      <c r="AY72" s="368"/>
      <c r="AZ72" s="368"/>
      <c r="BA72" s="368"/>
      <c r="BB72" s="368"/>
      <c r="BC72" s="368"/>
      <c r="BD72" s="368"/>
      <c r="BE72" s="368"/>
      <c r="BF72" s="368"/>
      <c r="BG72" s="368"/>
      <c r="BH72" s="368"/>
      <c r="BI72" s="368"/>
      <c r="BJ72" s="368"/>
      <c r="BK72" s="368"/>
      <c r="BL72" s="368"/>
      <c r="BM72" s="368"/>
      <c r="BN72" s="368"/>
      <c r="BO72" s="368"/>
      <c r="BP72" s="368"/>
      <c r="BQ72" s="368"/>
      <c r="BR72" s="368"/>
      <c r="BS72" s="368"/>
      <c r="BT72" s="368"/>
      <c r="BU72" s="368"/>
      <c r="BV72" s="368"/>
      <c r="BW72" s="368"/>
      <c r="BX72" s="368"/>
      <c r="BY72" s="368"/>
      <c r="BZ72" s="368"/>
      <c r="CA72" s="368"/>
      <c r="CB72" s="368"/>
      <c r="CC72" s="368"/>
      <c r="CD72" s="368"/>
      <c r="CE72" s="368"/>
      <c r="CF72" s="368"/>
      <c r="CG72" s="368"/>
      <c r="CH72" s="368"/>
      <c r="CI72" s="368"/>
      <c r="CJ72" s="368"/>
      <c r="CK72" s="368"/>
      <c r="CL72" s="368"/>
      <c r="CM72" s="368"/>
      <c r="CN72" s="368"/>
      <c r="CO72" s="368"/>
      <c r="CP72" s="368"/>
      <c r="CQ72" s="368"/>
      <c r="CR72" s="368"/>
      <c r="CS72" s="368"/>
      <c r="CT72" s="368"/>
      <c r="CU72" s="368"/>
      <c r="CV72" s="368"/>
      <c r="CW72" s="368"/>
      <c r="CX72" s="368"/>
      <c r="CY72" s="368"/>
      <c r="CZ72" s="368"/>
      <c r="DA72" s="368"/>
      <c r="DB72" s="368"/>
      <c r="DC72" s="368"/>
      <c r="DD72" s="368"/>
      <c r="DE72" s="368"/>
      <c r="DF72" s="368"/>
      <c r="DG72" s="368"/>
      <c r="DH72" s="368"/>
      <c r="DI72" s="368"/>
      <c r="DJ72" s="368"/>
      <c r="DK72" s="368"/>
      <c r="DL72" s="368"/>
      <c r="DM72" s="368"/>
      <c r="DN72" s="368"/>
      <c r="DO72" s="368"/>
      <c r="DP72" s="368"/>
      <c r="DQ72" s="368"/>
      <c r="DR72" s="368"/>
      <c r="DS72" s="368"/>
      <c r="DT72" s="368"/>
      <c r="DU72" s="368"/>
      <c r="DV72" s="368"/>
      <c r="DW72" s="368"/>
      <c r="DX72" s="368"/>
      <c r="DY72" s="368"/>
      <c r="DZ72" s="368"/>
      <c r="EA72" s="368"/>
      <c r="EB72" s="368"/>
      <c r="EC72" s="368"/>
      <c r="ED72" s="368"/>
      <c r="EE72" s="368"/>
      <c r="EF72" s="368"/>
      <c r="EG72" s="368"/>
      <c r="EH72" s="368"/>
      <c r="EI72" s="368"/>
      <c r="EJ72" s="368"/>
      <c r="EK72" s="368"/>
      <c r="EL72" s="368"/>
      <c r="EM72" s="368"/>
      <c r="EN72" s="368"/>
      <c r="EO72" s="368"/>
      <c r="EP72" s="368"/>
      <c r="EQ72" s="368"/>
      <c r="ER72" s="368"/>
      <c r="ES72" s="368"/>
      <c r="ET72" s="368"/>
      <c r="EU72" s="368"/>
      <c r="EV72" s="368"/>
      <c r="EW72" s="368"/>
      <c r="EX72" s="368"/>
      <c r="EY72" s="368"/>
      <c r="EZ72" s="368"/>
      <c r="FA72" s="368"/>
      <c r="FB72" s="368"/>
      <c r="FC72" s="368"/>
      <c r="FD72" s="368"/>
      <c r="FE72" s="368"/>
      <c r="FF72" s="368"/>
      <c r="FG72" s="368"/>
      <c r="FH72" s="368"/>
      <c r="FI72" s="368"/>
      <c r="FJ72" s="368"/>
      <c r="FK72" s="368"/>
      <c r="FL72" s="368"/>
      <c r="FM72" s="368"/>
      <c r="FN72" s="368"/>
      <c r="FO72" s="368"/>
      <c r="FP72" s="368"/>
      <c r="FQ72" s="368"/>
      <c r="FR72" s="368"/>
      <c r="FS72" s="368"/>
      <c r="FT72" s="368"/>
      <c r="FU72" s="368"/>
      <c r="FV72" s="368"/>
      <c r="FW72" s="368"/>
      <c r="FX72" s="368"/>
      <c r="FY72" s="368"/>
      <c r="FZ72" s="368"/>
      <c r="GA72" s="368"/>
      <c r="GB72" s="368"/>
      <c r="GC72" s="368"/>
      <c r="GD72" s="368"/>
      <c r="GE72" s="368"/>
      <c r="GF72" s="368"/>
      <c r="GG72" s="368"/>
      <c r="GH72" s="368"/>
      <c r="GI72" s="368"/>
      <c r="GJ72" s="368"/>
      <c r="GK72" s="368"/>
      <c r="GL72" s="368"/>
      <c r="GM72" s="368"/>
      <c r="GN72" s="368"/>
    </row>
    <row r="73" spans="1:19" ht="15.75">
      <c r="A73" s="236" t="s">
        <v>82</v>
      </c>
      <c r="B73" s="186">
        <v>25</v>
      </c>
      <c r="C73" s="189">
        <v>36</v>
      </c>
      <c r="D73" s="187">
        <f>MAX(J75:K75:L75)/36*100</f>
        <v>41.66666666666667</v>
      </c>
      <c r="E73" s="98"/>
      <c r="F73" s="98"/>
      <c r="G73" s="92"/>
      <c r="H73" s="102"/>
      <c r="I73" s="102"/>
      <c r="J73" s="91"/>
      <c r="K73" s="41"/>
      <c r="L73" s="118"/>
      <c r="M73" s="136"/>
      <c r="N73" s="365"/>
      <c r="O73" s="365"/>
      <c r="P73" s="443"/>
      <c r="Q73" s="264"/>
      <c r="R73" s="121"/>
      <c r="S73" s="1"/>
    </row>
    <row r="74" spans="1:19" ht="15.75" customHeight="1">
      <c r="A74" s="84" t="s">
        <v>83</v>
      </c>
      <c r="B74" s="543"/>
      <c r="C74" s="543"/>
      <c r="D74" s="543"/>
      <c r="E74" s="544"/>
      <c r="F74" s="544"/>
      <c r="G74" s="545"/>
      <c r="H74" s="102"/>
      <c r="I74" s="102"/>
      <c r="J74" s="145">
        <v>15</v>
      </c>
      <c r="K74" s="65">
        <v>15</v>
      </c>
      <c r="L74" s="648">
        <v>15</v>
      </c>
      <c r="M74" s="136"/>
      <c r="N74" s="365"/>
      <c r="O74" s="365"/>
      <c r="P74" s="443"/>
      <c r="Q74" s="264"/>
      <c r="R74" s="121"/>
      <c r="S74" s="1"/>
    </row>
    <row r="75" spans="1:196" s="274" customFormat="1" ht="15.75" customHeight="1">
      <c r="A75" s="693" t="s">
        <v>31</v>
      </c>
      <c r="B75" s="553"/>
      <c r="C75" s="553"/>
      <c r="D75" s="553"/>
      <c r="E75" s="553"/>
      <c r="F75" s="553"/>
      <c r="G75" s="554"/>
      <c r="H75" s="267"/>
      <c r="I75" s="267"/>
      <c r="J75" s="268">
        <f>SUM(J74)</f>
        <v>15</v>
      </c>
      <c r="K75" s="269">
        <v>15</v>
      </c>
      <c r="L75" s="649">
        <f>SUM(L74)</f>
        <v>15</v>
      </c>
      <c r="M75" s="277"/>
      <c r="N75" s="348"/>
      <c r="O75" s="348"/>
      <c r="P75" s="350"/>
      <c r="Q75" s="346"/>
      <c r="R75" s="273">
        <f>(J75+K75+L75)/3</f>
        <v>15</v>
      </c>
      <c r="S75" s="343">
        <v>0</v>
      </c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368"/>
      <c r="AO75" s="368"/>
      <c r="AP75" s="368"/>
      <c r="AQ75" s="368"/>
      <c r="AR75" s="368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  <c r="BC75" s="368"/>
      <c r="BD75" s="368"/>
      <c r="BE75" s="368"/>
      <c r="BF75" s="368"/>
      <c r="BG75" s="368"/>
      <c r="BH75" s="368"/>
      <c r="BI75" s="368"/>
      <c r="BJ75" s="368"/>
      <c r="BK75" s="368"/>
      <c r="BL75" s="368"/>
      <c r="BM75" s="368"/>
      <c r="BN75" s="368"/>
      <c r="BO75" s="368"/>
      <c r="BP75" s="368"/>
      <c r="BQ75" s="368"/>
      <c r="BR75" s="368"/>
      <c r="BS75" s="368"/>
      <c r="BT75" s="368"/>
      <c r="BU75" s="368"/>
      <c r="BV75" s="368"/>
      <c r="BW75" s="368"/>
      <c r="BX75" s="368"/>
      <c r="BY75" s="368"/>
      <c r="BZ75" s="368"/>
      <c r="CA75" s="368"/>
      <c r="CB75" s="368"/>
      <c r="CC75" s="368"/>
      <c r="CD75" s="368"/>
      <c r="CE75" s="368"/>
      <c r="CF75" s="368"/>
      <c r="CG75" s="368"/>
      <c r="CH75" s="368"/>
      <c r="CI75" s="368"/>
      <c r="CJ75" s="368"/>
      <c r="CK75" s="368"/>
      <c r="CL75" s="368"/>
      <c r="CM75" s="368"/>
      <c r="CN75" s="368"/>
      <c r="CO75" s="368"/>
      <c r="CP75" s="368"/>
      <c r="CQ75" s="368"/>
      <c r="CR75" s="368"/>
      <c r="CS75" s="368"/>
      <c r="CT75" s="368"/>
      <c r="CU75" s="368"/>
      <c r="CV75" s="368"/>
      <c r="CW75" s="368"/>
      <c r="CX75" s="368"/>
      <c r="CY75" s="368"/>
      <c r="CZ75" s="368"/>
      <c r="DA75" s="368"/>
      <c r="DB75" s="368"/>
      <c r="DC75" s="368"/>
      <c r="DD75" s="368"/>
      <c r="DE75" s="368"/>
      <c r="DF75" s="368"/>
      <c r="DG75" s="368"/>
      <c r="DH75" s="368"/>
      <c r="DI75" s="368"/>
      <c r="DJ75" s="368"/>
      <c r="DK75" s="368"/>
      <c r="DL75" s="368"/>
      <c r="DM75" s="368"/>
      <c r="DN75" s="368"/>
      <c r="DO75" s="368"/>
      <c r="DP75" s="368"/>
      <c r="DQ75" s="368"/>
      <c r="DR75" s="368"/>
      <c r="DS75" s="368"/>
      <c r="DT75" s="368"/>
      <c r="DU75" s="368"/>
      <c r="DV75" s="368"/>
      <c r="DW75" s="368"/>
      <c r="DX75" s="368"/>
      <c r="DY75" s="368"/>
      <c r="DZ75" s="368"/>
      <c r="EA75" s="368"/>
      <c r="EB75" s="368"/>
      <c r="EC75" s="368"/>
      <c r="ED75" s="368"/>
      <c r="EE75" s="368"/>
      <c r="EF75" s="368"/>
      <c r="EG75" s="368"/>
      <c r="EH75" s="368"/>
      <c r="EI75" s="368"/>
      <c r="EJ75" s="368"/>
      <c r="EK75" s="368"/>
      <c r="EL75" s="368"/>
      <c r="EM75" s="368"/>
      <c r="EN75" s="368"/>
      <c r="EO75" s="368"/>
      <c r="EP75" s="368"/>
      <c r="EQ75" s="368"/>
      <c r="ER75" s="368"/>
      <c r="ES75" s="368"/>
      <c r="ET75" s="368"/>
      <c r="EU75" s="368"/>
      <c r="EV75" s="368"/>
      <c r="EW75" s="368"/>
      <c r="EX75" s="368"/>
      <c r="EY75" s="368"/>
      <c r="EZ75" s="368"/>
      <c r="FA75" s="368"/>
      <c r="FB75" s="368"/>
      <c r="FC75" s="368"/>
      <c r="FD75" s="368"/>
      <c r="FE75" s="368"/>
      <c r="FF75" s="368"/>
      <c r="FG75" s="368"/>
      <c r="FH75" s="368"/>
      <c r="FI75" s="368"/>
      <c r="FJ75" s="368"/>
      <c r="FK75" s="368"/>
      <c r="FL75" s="368"/>
      <c r="FM75" s="368"/>
      <c r="FN75" s="368"/>
      <c r="FO75" s="368"/>
      <c r="FP75" s="368"/>
      <c r="FQ75" s="368"/>
      <c r="FR75" s="368"/>
      <c r="FS75" s="368"/>
      <c r="FT75" s="368"/>
      <c r="FU75" s="368"/>
      <c r="FV75" s="368"/>
      <c r="FW75" s="368"/>
      <c r="FX75" s="368"/>
      <c r="FY75" s="368"/>
      <c r="FZ75" s="368"/>
      <c r="GA75" s="368"/>
      <c r="GB75" s="368"/>
      <c r="GC75" s="368"/>
      <c r="GD75" s="368"/>
      <c r="GE75" s="368"/>
      <c r="GF75" s="368"/>
      <c r="GG75" s="368"/>
      <c r="GH75" s="368"/>
      <c r="GI75" s="368"/>
      <c r="GJ75" s="368"/>
      <c r="GK75" s="368"/>
      <c r="GL75" s="368"/>
      <c r="GM75" s="368"/>
      <c r="GN75" s="368"/>
    </row>
    <row r="76" spans="1:19" ht="15.75">
      <c r="A76" s="234" t="s">
        <v>84</v>
      </c>
      <c r="B76" s="186">
        <v>250</v>
      </c>
      <c r="C76" s="186">
        <v>360</v>
      </c>
      <c r="D76" s="187">
        <f>MAX(J82:K82:L82)/360*100</f>
        <v>0</v>
      </c>
      <c r="E76" s="98"/>
      <c r="F76" s="98"/>
      <c r="G76" s="92"/>
      <c r="H76" s="191">
        <f>(J76+K76+L76)/3</f>
        <v>0</v>
      </c>
      <c r="I76" s="159" t="s">
        <v>63</v>
      </c>
      <c r="J76" s="52"/>
      <c r="K76" s="184"/>
      <c r="L76" s="650"/>
      <c r="M76" s="136"/>
      <c r="N76" s="365"/>
      <c r="O76" s="365"/>
      <c r="P76" s="365"/>
      <c r="Q76" s="255"/>
      <c r="R76" s="121"/>
      <c r="S76" s="1"/>
    </row>
    <row r="77" spans="1:19" ht="12.75">
      <c r="A77" s="84" t="s">
        <v>509</v>
      </c>
      <c r="B77" s="543"/>
      <c r="C77" s="543"/>
      <c r="D77" s="543"/>
      <c r="E77" s="544"/>
      <c r="F77" s="544"/>
      <c r="G77" s="545"/>
      <c r="H77" s="102"/>
      <c r="I77" s="102"/>
      <c r="J77" s="91"/>
      <c r="K77" s="41"/>
      <c r="L77" s="118"/>
      <c r="M77" s="136"/>
      <c r="N77" s="365"/>
      <c r="O77" s="365"/>
      <c r="P77" s="365"/>
      <c r="Q77" s="255"/>
      <c r="R77" s="121"/>
      <c r="S77" s="1"/>
    </row>
    <row r="78" spans="1:19" ht="12.75">
      <c r="A78" s="84" t="s">
        <v>510</v>
      </c>
      <c r="B78" s="547"/>
      <c r="C78" s="547"/>
      <c r="D78" s="547"/>
      <c r="E78" s="548"/>
      <c r="F78" s="548"/>
      <c r="G78" s="549"/>
      <c r="H78" s="102"/>
      <c r="I78" s="102"/>
      <c r="J78" s="155"/>
      <c r="K78" s="156"/>
      <c r="L78" s="118"/>
      <c r="M78" s="136"/>
      <c r="N78" s="365"/>
      <c r="O78" s="365"/>
      <c r="P78" s="365"/>
      <c r="Q78" s="255"/>
      <c r="R78" s="121"/>
      <c r="S78" s="1"/>
    </row>
    <row r="79" spans="1:19" ht="12.75">
      <c r="A79" s="84" t="s">
        <v>87</v>
      </c>
      <c r="B79" s="547"/>
      <c r="C79" s="547"/>
      <c r="D79" s="547"/>
      <c r="E79" s="548"/>
      <c r="F79" s="548"/>
      <c r="G79" s="549"/>
      <c r="H79" s="102"/>
      <c r="I79" s="102"/>
      <c r="J79" s="159"/>
      <c r="K79" s="160"/>
      <c r="L79" s="648"/>
      <c r="M79" s="257"/>
      <c r="N79" s="366"/>
      <c r="O79" s="366"/>
      <c r="P79" s="365"/>
      <c r="Q79" s="255"/>
      <c r="R79" s="121"/>
      <c r="S79" s="1"/>
    </row>
    <row r="80" spans="1:19" ht="12.75">
      <c r="A80" s="84" t="s">
        <v>88</v>
      </c>
      <c r="B80" s="547"/>
      <c r="C80" s="547"/>
      <c r="D80" s="547"/>
      <c r="E80" s="548"/>
      <c r="F80" s="548"/>
      <c r="G80" s="549"/>
      <c r="H80" s="102"/>
      <c r="I80" s="102"/>
      <c r="J80" s="159"/>
      <c r="K80" s="160"/>
      <c r="L80" s="648"/>
      <c r="M80" s="257"/>
      <c r="N80" s="366"/>
      <c r="O80" s="366"/>
      <c r="P80" s="365"/>
      <c r="Q80" s="255"/>
      <c r="R80" s="121"/>
      <c r="S80" s="1"/>
    </row>
    <row r="81" spans="1:19" ht="12.75">
      <c r="A81" s="84" t="s">
        <v>89</v>
      </c>
      <c r="B81" s="547"/>
      <c r="C81" s="547"/>
      <c r="D81" s="547"/>
      <c r="E81" s="548"/>
      <c r="F81" s="548"/>
      <c r="G81" s="549"/>
      <c r="H81" s="102"/>
      <c r="I81" s="102"/>
      <c r="J81" s="159"/>
      <c r="K81" s="160"/>
      <c r="L81" s="655"/>
      <c r="M81" s="257"/>
      <c r="N81" s="366"/>
      <c r="O81" s="366"/>
      <c r="P81" s="365"/>
      <c r="Q81" s="255"/>
      <c r="R81" s="121"/>
      <c r="S81" s="1"/>
    </row>
    <row r="82" spans="1:196" s="274" customFormat="1" ht="15" customHeight="1">
      <c r="A82" s="612" t="s">
        <v>31</v>
      </c>
      <c r="B82" s="553"/>
      <c r="C82" s="553"/>
      <c r="D82" s="553"/>
      <c r="E82" s="553"/>
      <c r="F82" s="553"/>
      <c r="G82" s="554"/>
      <c r="H82" s="267"/>
      <c r="I82" s="267"/>
      <c r="J82" s="268">
        <f>SUM(J78:J81)</f>
        <v>0</v>
      </c>
      <c r="K82" s="332">
        <f>SUM(K78:K81)</f>
        <v>0</v>
      </c>
      <c r="L82" s="653">
        <f>SUM(L78:L81)</f>
        <v>0</v>
      </c>
      <c r="M82" s="467">
        <f>SUM(M78:M81)</f>
        <v>0</v>
      </c>
      <c r="N82" s="319"/>
      <c r="O82" s="319"/>
      <c r="P82" s="360"/>
      <c r="Q82" s="295"/>
      <c r="R82" s="273">
        <f>(J82+K82+L82)/3</f>
        <v>0</v>
      </c>
      <c r="S82" s="303">
        <v>0</v>
      </c>
      <c r="U82" s="368"/>
      <c r="V82" s="368"/>
      <c r="W82" s="368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368"/>
      <c r="AK82" s="368"/>
      <c r="AL82" s="368"/>
      <c r="AM82" s="368"/>
      <c r="AN82" s="368"/>
      <c r="AO82" s="368"/>
      <c r="AP82" s="368"/>
      <c r="AQ82" s="368"/>
      <c r="AR82" s="368"/>
      <c r="AS82" s="368"/>
      <c r="AT82" s="368"/>
      <c r="AU82" s="368"/>
      <c r="AV82" s="368"/>
      <c r="AW82" s="368"/>
      <c r="AX82" s="368"/>
      <c r="AY82" s="368"/>
      <c r="AZ82" s="368"/>
      <c r="BA82" s="368"/>
      <c r="BB82" s="368"/>
      <c r="BC82" s="368"/>
      <c r="BD82" s="368"/>
      <c r="BE82" s="368"/>
      <c r="BF82" s="368"/>
      <c r="BG82" s="368"/>
      <c r="BH82" s="368"/>
      <c r="BI82" s="368"/>
      <c r="BJ82" s="368"/>
      <c r="BK82" s="368"/>
      <c r="BL82" s="368"/>
      <c r="BM82" s="368"/>
      <c r="BN82" s="368"/>
      <c r="BO82" s="368"/>
      <c r="BP82" s="368"/>
      <c r="BQ82" s="368"/>
      <c r="BR82" s="368"/>
      <c r="BS82" s="368"/>
      <c r="BT82" s="368"/>
      <c r="BU82" s="368"/>
      <c r="BV82" s="368"/>
      <c r="BW82" s="368"/>
      <c r="BX82" s="368"/>
      <c r="BY82" s="368"/>
      <c r="BZ82" s="368"/>
      <c r="CA82" s="368"/>
      <c r="CB82" s="368"/>
      <c r="CC82" s="368"/>
      <c r="CD82" s="368"/>
      <c r="CE82" s="368"/>
      <c r="CF82" s="368"/>
      <c r="CG82" s="368"/>
      <c r="CH82" s="368"/>
      <c r="CI82" s="368"/>
      <c r="CJ82" s="368"/>
      <c r="CK82" s="368"/>
      <c r="CL82" s="368"/>
      <c r="CM82" s="368"/>
      <c r="CN82" s="368"/>
      <c r="CO82" s="368"/>
      <c r="CP82" s="368"/>
      <c r="CQ82" s="368"/>
      <c r="CR82" s="368"/>
      <c r="CS82" s="368"/>
      <c r="CT82" s="368"/>
      <c r="CU82" s="368"/>
      <c r="CV82" s="368"/>
      <c r="CW82" s="368"/>
      <c r="CX82" s="368"/>
      <c r="CY82" s="368"/>
      <c r="CZ82" s="368"/>
      <c r="DA82" s="368"/>
      <c r="DB82" s="368"/>
      <c r="DC82" s="368"/>
      <c r="DD82" s="368"/>
      <c r="DE82" s="368"/>
      <c r="DF82" s="368"/>
      <c r="DG82" s="368"/>
      <c r="DH82" s="368"/>
      <c r="DI82" s="368"/>
      <c r="DJ82" s="368"/>
      <c r="DK82" s="368"/>
      <c r="DL82" s="368"/>
      <c r="DM82" s="368"/>
      <c r="DN82" s="368"/>
      <c r="DO82" s="368"/>
      <c r="DP82" s="368"/>
      <c r="DQ82" s="368"/>
      <c r="DR82" s="368"/>
      <c r="DS82" s="368"/>
      <c r="DT82" s="368"/>
      <c r="DU82" s="368"/>
      <c r="DV82" s="368"/>
      <c r="DW82" s="368"/>
      <c r="DX82" s="368"/>
      <c r="DY82" s="368"/>
      <c r="DZ82" s="368"/>
      <c r="EA82" s="368"/>
      <c r="EB82" s="368"/>
      <c r="EC82" s="368"/>
      <c r="ED82" s="368"/>
      <c r="EE82" s="368"/>
      <c r="EF82" s="368"/>
      <c r="EG82" s="368"/>
      <c r="EH82" s="368"/>
      <c r="EI82" s="368"/>
      <c r="EJ82" s="368"/>
      <c r="EK82" s="368"/>
      <c r="EL82" s="368"/>
      <c r="EM82" s="368"/>
      <c r="EN82" s="368"/>
      <c r="EO82" s="368"/>
      <c r="EP82" s="368"/>
      <c r="EQ82" s="368"/>
      <c r="ER82" s="368"/>
      <c r="ES82" s="368"/>
      <c r="ET82" s="368"/>
      <c r="EU82" s="368"/>
      <c r="EV82" s="368"/>
      <c r="EW82" s="368"/>
      <c r="EX82" s="368"/>
      <c r="EY82" s="368"/>
      <c r="EZ82" s="368"/>
      <c r="FA82" s="368"/>
      <c r="FB82" s="368"/>
      <c r="FC82" s="368"/>
      <c r="FD82" s="368"/>
      <c r="FE82" s="368"/>
      <c r="FF82" s="368"/>
      <c r="FG82" s="368"/>
      <c r="FH82" s="368"/>
      <c r="FI82" s="368"/>
      <c r="FJ82" s="368"/>
      <c r="FK82" s="368"/>
      <c r="FL82" s="368"/>
      <c r="FM82" s="368"/>
      <c r="FN82" s="368"/>
      <c r="FO82" s="368"/>
      <c r="FP82" s="368"/>
      <c r="FQ82" s="368"/>
      <c r="FR82" s="368"/>
      <c r="FS82" s="368"/>
      <c r="FT82" s="368"/>
      <c r="FU82" s="368"/>
      <c r="FV82" s="368"/>
      <c r="FW82" s="368"/>
      <c r="FX82" s="368"/>
      <c r="FY82" s="368"/>
      <c r="FZ82" s="368"/>
      <c r="GA82" s="368"/>
      <c r="GB82" s="368"/>
      <c r="GC82" s="368"/>
      <c r="GD82" s="368"/>
      <c r="GE82" s="368"/>
      <c r="GF82" s="368"/>
      <c r="GG82" s="368"/>
      <c r="GH82" s="368"/>
      <c r="GI82" s="368"/>
      <c r="GJ82" s="368"/>
      <c r="GK82" s="368"/>
      <c r="GL82" s="368"/>
      <c r="GM82" s="368"/>
      <c r="GN82" s="368"/>
    </row>
    <row r="83" spans="1:19" ht="15.75">
      <c r="A83" s="236" t="s">
        <v>90</v>
      </c>
      <c r="B83" s="186">
        <v>250</v>
      </c>
      <c r="C83" s="189">
        <v>360</v>
      </c>
      <c r="D83" s="187">
        <f>MAX(J89:K89:L89)/360*100</f>
        <v>0</v>
      </c>
      <c r="E83" s="103">
        <v>160</v>
      </c>
      <c r="F83" s="103">
        <v>230</v>
      </c>
      <c r="G83" s="194">
        <f>MAX(N96:O96:P96)/360*100</f>
        <v>0</v>
      </c>
      <c r="H83" s="191">
        <f>(J83+K83+L83)/3</f>
        <v>0</v>
      </c>
      <c r="I83" s="159" t="s">
        <v>91</v>
      </c>
      <c r="J83" s="52"/>
      <c r="K83" s="89"/>
      <c r="L83" s="158"/>
      <c r="M83" s="257"/>
      <c r="N83" s="366"/>
      <c r="O83" s="366"/>
      <c r="P83" s="443"/>
      <c r="Q83" s="264"/>
      <c r="R83" s="121"/>
      <c r="S83" s="1"/>
    </row>
    <row r="84" spans="1:19" ht="12.75">
      <c r="A84" s="84" t="s">
        <v>92</v>
      </c>
      <c r="B84" s="543"/>
      <c r="C84" s="543"/>
      <c r="D84" s="543"/>
      <c r="E84" s="544"/>
      <c r="F84" s="544"/>
      <c r="G84" s="545"/>
      <c r="H84" s="102"/>
      <c r="I84" s="102"/>
      <c r="J84" s="145"/>
      <c r="K84" s="65"/>
      <c r="L84" s="648"/>
      <c r="M84" s="257"/>
      <c r="N84" s="366"/>
      <c r="O84" s="366"/>
      <c r="P84" s="443"/>
      <c r="Q84" s="264"/>
      <c r="R84" s="121"/>
      <c r="S84" s="1"/>
    </row>
    <row r="85" spans="1:19" ht="12.75">
      <c r="A85" s="84" t="s">
        <v>93</v>
      </c>
      <c r="B85" s="547"/>
      <c r="C85" s="547"/>
      <c r="D85" s="547"/>
      <c r="E85" s="548"/>
      <c r="F85" s="548"/>
      <c r="G85" s="549"/>
      <c r="H85" s="102"/>
      <c r="I85" s="102"/>
      <c r="J85" s="145"/>
      <c r="K85" s="65"/>
      <c r="L85" s="648"/>
      <c r="M85" s="257"/>
      <c r="N85" s="366"/>
      <c r="O85" s="366"/>
      <c r="P85" s="443"/>
      <c r="Q85" s="264"/>
      <c r="R85" s="121"/>
      <c r="S85" s="1"/>
    </row>
    <row r="86" spans="1:19" ht="12.75">
      <c r="A86" s="84" t="s">
        <v>94</v>
      </c>
      <c r="B86" s="547"/>
      <c r="C86" s="547"/>
      <c r="D86" s="547"/>
      <c r="E86" s="548"/>
      <c r="F86" s="548"/>
      <c r="G86" s="549"/>
      <c r="H86" s="102"/>
      <c r="I86" s="102"/>
      <c r="J86" s="145"/>
      <c r="K86" s="65"/>
      <c r="L86" s="648"/>
      <c r="M86" s="257"/>
      <c r="N86" s="366"/>
      <c r="O86" s="366"/>
      <c r="P86" s="443"/>
      <c r="Q86" s="264"/>
      <c r="R86" s="121"/>
      <c r="S86" s="1"/>
    </row>
    <row r="87" spans="1:19" ht="12.75">
      <c r="A87" s="84" t="s">
        <v>95</v>
      </c>
      <c r="B87" s="547"/>
      <c r="C87" s="547"/>
      <c r="D87" s="547"/>
      <c r="E87" s="548"/>
      <c r="F87" s="548"/>
      <c r="G87" s="549"/>
      <c r="H87" s="102"/>
      <c r="I87" s="102"/>
      <c r="J87" s="145"/>
      <c r="K87" s="65"/>
      <c r="L87" s="648"/>
      <c r="M87" s="257"/>
      <c r="N87" s="366"/>
      <c r="O87" s="366"/>
      <c r="P87" s="443"/>
      <c r="Q87" s="264"/>
      <c r="R87" s="121"/>
      <c r="S87" s="1"/>
    </row>
    <row r="88" spans="1:19" ht="12.75">
      <c r="A88" s="84" t="s">
        <v>96</v>
      </c>
      <c r="B88" s="547"/>
      <c r="C88" s="547"/>
      <c r="D88" s="547"/>
      <c r="E88" s="548"/>
      <c r="F88" s="548"/>
      <c r="G88" s="549"/>
      <c r="H88" s="102"/>
      <c r="I88" s="102"/>
      <c r="J88" s="145"/>
      <c r="K88" s="65"/>
      <c r="L88" s="648"/>
      <c r="M88" s="257"/>
      <c r="N88" s="366"/>
      <c r="O88" s="366"/>
      <c r="P88" s="443"/>
      <c r="Q88" s="264"/>
      <c r="R88" s="121"/>
      <c r="S88" s="1"/>
    </row>
    <row r="89" spans="1:196" s="274" customFormat="1" ht="15" customHeight="1">
      <c r="A89" s="612" t="s">
        <v>31</v>
      </c>
      <c r="B89" s="553"/>
      <c r="C89" s="553"/>
      <c r="D89" s="553"/>
      <c r="E89" s="553"/>
      <c r="F89" s="553"/>
      <c r="G89" s="554"/>
      <c r="H89" s="267"/>
      <c r="I89" s="267"/>
      <c r="J89" s="313">
        <v>0</v>
      </c>
      <c r="K89" s="341">
        <v>0</v>
      </c>
      <c r="L89" s="653">
        <v>0</v>
      </c>
      <c r="M89" s="467">
        <f>M84+M85+M86+M87+M88</f>
        <v>0</v>
      </c>
      <c r="N89" s="300"/>
      <c r="O89" s="300"/>
      <c r="P89" s="350"/>
      <c r="Q89" s="346"/>
      <c r="R89" s="273">
        <f>(J89+K89+L89)/3</f>
        <v>0</v>
      </c>
      <c r="S89" s="343">
        <v>0</v>
      </c>
      <c r="U89" s="368"/>
      <c r="V89" s="368"/>
      <c r="W89" s="368"/>
      <c r="X89" s="368"/>
      <c r="Y89" s="368"/>
      <c r="Z89" s="368"/>
      <c r="AA89" s="368"/>
      <c r="AB89" s="368"/>
      <c r="AC89" s="368"/>
      <c r="AD89" s="368"/>
      <c r="AE89" s="368"/>
      <c r="AF89" s="368"/>
      <c r="AG89" s="368"/>
      <c r="AH89" s="368"/>
      <c r="AI89" s="368"/>
      <c r="AJ89" s="368"/>
      <c r="AK89" s="368"/>
      <c r="AL89" s="368"/>
      <c r="AM89" s="368"/>
      <c r="AN89" s="368"/>
      <c r="AO89" s="368"/>
      <c r="AP89" s="368"/>
      <c r="AQ89" s="368"/>
      <c r="AR89" s="368"/>
      <c r="AS89" s="368"/>
      <c r="AT89" s="368"/>
      <c r="AU89" s="368"/>
      <c r="AV89" s="368"/>
      <c r="AW89" s="368"/>
      <c r="AX89" s="368"/>
      <c r="AY89" s="368"/>
      <c r="AZ89" s="368"/>
      <c r="BA89" s="368"/>
      <c r="BB89" s="368"/>
      <c r="BC89" s="368"/>
      <c r="BD89" s="368"/>
      <c r="BE89" s="368"/>
      <c r="BF89" s="368"/>
      <c r="BG89" s="368"/>
      <c r="BH89" s="368"/>
      <c r="BI89" s="368"/>
      <c r="BJ89" s="368"/>
      <c r="BK89" s="368"/>
      <c r="BL89" s="368"/>
      <c r="BM89" s="368"/>
      <c r="BN89" s="368"/>
      <c r="BO89" s="368"/>
      <c r="BP89" s="368"/>
      <c r="BQ89" s="368"/>
      <c r="BR89" s="368"/>
      <c r="BS89" s="368"/>
      <c r="BT89" s="368"/>
      <c r="BU89" s="368"/>
      <c r="BV89" s="368"/>
      <c r="BW89" s="368"/>
      <c r="BX89" s="368"/>
      <c r="BY89" s="368"/>
      <c r="BZ89" s="368"/>
      <c r="CA89" s="368"/>
      <c r="CB89" s="368"/>
      <c r="CC89" s="368"/>
      <c r="CD89" s="368"/>
      <c r="CE89" s="368"/>
      <c r="CF89" s="368"/>
      <c r="CG89" s="368"/>
      <c r="CH89" s="368"/>
      <c r="CI89" s="368"/>
      <c r="CJ89" s="368"/>
      <c r="CK89" s="368"/>
      <c r="CL89" s="368"/>
      <c r="CM89" s="368"/>
      <c r="CN89" s="368"/>
      <c r="CO89" s="368"/>
      <c r="CP89" s="368"/>
      <c r="CQ89" s="368"/>
      <c r="CR89" s="368"/>
      <c r="CS89" s="368"/>
      <c r="CT89" s="368"/>
      <c r="CU89" s="368"/>
      <c r="CV89" s="368"/>
      <c r="CW89" s="368"/>
      <c r="CX89" s="368"/>
      <c r="CY89" s="368"/>
      <c r="CZ89" s="368"/>
      <c r="DA89" s="368"/>
      <c r="DB89" s="368"/>
      <c r="DC89" s="368"/>
      <c r="DD89" s="368"/>
      <c r="DE89" s="368"/>
      <c r="DF89" s="368"/>
      <c r="DG89" s="368"/>
      <c r="DH89" s="368"/>
      <c r="DI89" s="368"/>
      <c r="DJ89" s="368"/>
      <c r="DK89" s="368"/>
      <c r="DL89" s="368"/>
      <c r="DM89" s="368"/>
      <c r="DN89" s="368"/>
      <c r="DO89" s="368"/>
      <c r="DP89" s="368"/>
      <c r="DQ89" s="368"/>
      <c r="DR89" s="368"/>
      <c r="DS89" s="368"/>
      <c r="DT89" s="368"/>
      <c r="DU89" s="368"/>
      <c r="DV89" s="368"/>
      <c r="DW89" s="368"/>
      <c r="DX89" s="368"/>
      <c r="DY89" s="368"/>
      <c r="DZ89" s="368"/>
      <c r="EA89" s="368"/>
      <c r="EB89" s="368"/>
      <c r="EC89" s="368"/>
      <c r="ED89" s="368"/>
      <c r="EE89" s="368"/>
      <c r="EF89" s="368"/>
      <c r="EG89" s="368"/>
      <c r="EH89" s="368"/>
      <c r="EI89" s="368"/>
      <c r="EJ89" s="368"/>
      <c r="EK89" s="368"/>
      <c r="EL89" s="368"/>
      <c r="EM89" s="368"/>
      <c r="EN89" s="368"/>
      <c r="EO89" s="368"/>
      <c r="EP89" s="368"/>
      <c r="EQ89" s="368"/>
      <c r="ER89" s="368"/>
      <c r="ES89" s="368"/>
      <c r="ET89" s="368"/>
      <c r="EU89" s="368"/>
      <c r="EV89" s="368"/>
      <c r="EW89" s="368"/>
      <c r="EX89" s="368"/>
      <c r="EY89" s="368"/>
      <c r="EZ89" s="368"/>
      <c r="FA89" s="368"/>
      <c r="FB89" s="368"/>
      <c r="FC89" s="368"/>
      <c r="FD89" s="368"/>
      <c r="FE89" s="368"/>
      <c r="FF89" s="368"/>
      <c r="FG89" s="368"/>
      <c r="FH89" s="368"/>
      <c r="FI89" s="368"/>
      <c r="FJ89" s="368"/>
      <c r="FK89" s="368"/>
      <c r="FL89" s="368"/>
      <c r="FM89" s="368"/>
      <c r="FN89" s="368"/>
      <c r="FO89" s="368"/>
      <c r="FP89" s="368"/>
      <c r="FQ89" s="368"/>
      <c r="FR89" s="368"/>
      <c r="FS89" s="368"/>
      <c r="FT89" s="368"/>
      <c r="FU89" s="368"/>
      <c r="FV89" s="368"/>
      <c r="FW89" s="368"/>
      <c r="FX89" s="368"/>
      <c r="FY89" s="368"/>
      <c r="FZ89" s="368"/>
      <c r="GA89" s="368"/>
      <c r="GB89" s="368"/>
      <c r="GC89" s="368"/>
      <c r="GD89" s="368"/>
      <c r="GE89" s="368"/>
      <c r="GF89" s="368"/>
      <c r="GG89" s="368"/>
      <c r="GH89" s="368"/>
      <c r="GI89" s="368"/>
      <c r="GJ89" s="368"/>
      <c r="GK89" s="368"/>
      <c r="GL89" s="368"/>
      <c r="GM89" s="368"/>
      <c r="GN89" s="368"/>
    </row>
    <row r="90" spans="1:20" ht="15.75">
      <c r="A90" s="234" t="s">
        <v>594</v>
      </c>
      <c r="B90" s="197">
        <v>63</v>
      </c>
      <c r="C90" s="197">
        <v>91</v>
      </c>
      <c r="D90" s="187">
        <f>MAX(J92:K92:L92)/91*100</f>
        <v>38.46153846153847</v>
      </c>
      <c r="E90" s="33">
        <v>63</v>
      </c>
      <c r="F90" s="44">
        <v>90.72</v>
      </c>
      <c r="G90" s="46"/>
      <c r="H90" s="191">
        <f>(J90+K90+L90)/3</f>
        <v>231.33333333333334</v>
      </c>
      <c r="I90" s="72"/>
      <c r="J90" s="94">
        <v>232</v>
      </c>
      <c r="K90" s="89">
        <v>230</v>
      </c>
      <c r="L90" s="158">
        <v>232</v>
      </c>
      <c r="M90" s="54"/>
      <c r="N90" s="115"/>
      <c r="O90" s="115"/>
      <c r="P90" s="115"/>
      <c r="Q90" s="151"/>
      <c r="R90" s="124"/>
      <c r="S90" s="47"/>
      <c r="T90" s="398"/>
    </row>
    <row r="91" spans="1:20" ht="12.75">
      <c r="A91" s="84" t="s">
        <v>595</v>
      </c>
      <c r="B91" s="540"/>
      <c r="C91" s="540"/>
      <c r="D91" s="540"/>
      <c r="E91" s="541"/>
      <c r="F91" s="541"/>
      <c r="G91" s="541"/>
      <c r="H91" s="72"/>
      <c r="I91" s="72"/>
      <c r="J91" s="528">
        <v>0</v>
      </c>
      <c r="K91" s="529">
        <v>0.8</v>
      </c>
      <c r="L91" s="682">
        <v>0.7</v>
      </c>
      <c r="M91" s="54"/>
      <c r="N91" s="115"/>
      <c r="O91" s="115"/>
      <c r="P91" s="115"/>
      <c r="Q91" s="151"/>
      <c r="R91" s="124"/>
      <c r="S91" s="47"/>
      <c r="T91" s="398"/>
    </row>
    <row r="92" spans="1:196" s="274" customFormat="1" ht="15" customHeight="1">
      <c r="A92" s="612" t="s">
        <v>31</v>
      </c>
      <c r="B92" s="206"/>
      <c r="C92" s="206"/>
      <c r="D92" s="206"/>
      <c r="E92" s="207"/>
      <c r="F92" s="207"/>
      <c r="G92" s="207"/>
      <c r="H92" s="289"/>
      <c r="I92" s="289"/>
      <c r="J92" s="275">
        <v>27</v>
      </c>
      <c r="K92" s="276">
        <v>35</v>
      </c>
      <c r="L92" s="334">
        <v>28</v>
      </c>
      <c r="M92" s="337">
        <f>M90+M91</f>
        <v>0</v>
      </c>
      <c r="N92" s="289"/>
      <c r="O92" s="289"/>
      <c r="P92" s="289"/>
      <c r="Q92" s="287"/>
      <c r="R92" s="279">
        <f>(J92+K92+L92)/3</f>
        <v>30</v>
      </c>
      <c r="S92" s="284"/>
      <c r="T92" s="39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368"/>
      <c r="BC92" s="368"/>
      <c r="BD92" s="368"/>
      <c r="BE92" s="368"/>
      <c r="BF92" s="368"/>
      <c r="BG92" s="368"/>
      <c r="BH92" s="368"/>
      <c r="BI92" s="368"/>
      <c r="BJ92" s="368"/>
      <c r="BK92" s="368"/>
      <c r="BL92" s="368"/>
      <c r="BM92" s="368"/>
      <c r="BN92" s="368"/>
      <c r="BO92" s="368"/>
      <c r="BP92" s="368"/>
      <c r="BQ92" s="368"/>
      <c r="BR92" s="368"/>
      <c r="BS92" s="368"/>
      <c r="BT92" s="368"/>
      <c r="BU92" s="368"/>
      <c r="BV92" s="368"/>
      <c r="BW92" s="368"/>
      <c r="BX92" s="368"/>
      <c r="BY92" s="368"/>
      <c r="BZ92" s="368"/>
      <c r="CA92" s="368"/>
      <c r="CB92" s="368"/>
      <c r="CC92" s="368"/>
      <c r="CD92" s="368"/>
      <c r="CE92" s="368"/>
      <c r="CF92" s="368"/>
      <c r="CG92" s="368"/>
      <c r="CH92" s="368"/>
      <c r="CI92" s="368"/>
      <c r="CJ92" s="368"/>
      <c r="CK92" s="368"/>
      <c r="CL92" s="368"/>
      <c r="CM92" s="368"/>
      <c r="CN92" s="368"/>
      <c r="CO92" s="368"/>
      <c r="CP92" s="368"/>
      <c r="CQ92" s="368"/>
      <c r="CR92" s="368"/>
      <c r="CS92" s="368"/>
      <c r="CT92" s="368"/>
      <c r="CU92" s="368"/>
      <c r="CV92" s="368"/>
      <c r="CW92" s="368"/>
      <c r="CX92" s="368"/>
      <c r="CY92" s="368"/>
      <c r="CZ92" s="368"/>
      <c r="DA92" s="368"/>
      <c r="DB92" s="368"/>
      <c r="DC92" s="368"/>
      <c r="DD92" s="368"/>
      <c r="DE92" s="368"/>
      <c r="DF92" s="368"/>
      <c r="DG92" s="368"/>
      <c r="DH92" s="368"/>
      <c r="DI92" s="368"/>
      <c r="DJ92" s="368"/>
      <c r="DK92" s="368"/>
      <c r="DL92" s="368"/>
      <c r="DM92" s="368"/>
      <c r="DN92" s="368"/>
      <c r="DO92" s="368"/>
      <c r="DP92" s="368"/>
      <c r="DQ92" s="368"/>
      <c r="DR92" s="368"/>
      <c r="DS92" s="368"/>
      <c r="DT92" s="368"/>
      <c r="DU92" s="368"/>
      <c r="DV92" s="368"/>
      <c r="DW92" s="368"/>
      <c r="DX92" s="368"/>
      <c r="DY92" s="368"/>
      <c r="DZ92" s="368"/>
      <c r="EA92" s="368"/>
      <c r="EB92" s="368"/>
      <c r="EC92" s="368"/>
      <c r="ED92" s="368"/>
      <c r="EE92" s="368"/>
      <c r="EF92" s="368"/>
      <c r="EG92" s="368"/>
      <c r="EH92" s="368"/>
      <c r="EI92" s="368"/>
      <c r="EJ92" s="368"/>
      <c r="EK92" s="368"/>
      <c r="EL92" s="368"/>
      <c r="EM92" s="368"/>
      <c r="EN92" s="368"/>
      <c r="EO92" s="368"/>
      <c r="EP92" s="368"/>
      <c r="EQ92" s="368"/>
      <c r="ER92" s="368"/>
      <c r="ES92" s="368"/>
      <c r="ET92" s="368"/>
      <c r="EU92" s="368"/>
      <c r="EV92" s="368"/>
      <c r="EW92" s="368"/>
      <c r="EX92" s="368"/>
      <c r="EY92" s="368"/>
      <c r="EZ92" s="368"/>
      <c r="FA92" s="368"/>
      <c r="FB92" s="368"/>
      <c r="FC92" s="368"/>
      <c r="FD92" s="368"/>
      <c r="FE92" s="368"/>
      <c r="FF92" s="368"/>
      <c r="FG92" s="368"/>
      <c r="FH92" s="368"/>
      <c r="FI92" s="368"/>
      <c r="FJ92" s="368"/>
      <c r="FK92" s="368"/>
      <c r="FL92" s="368"/>
      <c r="FM92" s="368"/>
      <c r="FN92" s="368"/>
      <c r="FO92" s="368"/>
      <c r="FP92" s="368"/>
      <c r="FQ92" s="368"/>
      <c r="FR92" s="368"/>
      <c r="FS92" s="368"/>
      <c r="FT92" s="368"/>
      <c r="FU92" s="368"/>
      <c r="FV92" s="368"/>
      <c r="FW92" s="368"/>
      <c r="FX92" s="368"/>
      <c r="FY92" s="368"/>
      <c r="FZ92" s="368"/>
      <c r="GA92" s="368"/>
      <c r="GB92" s="368"/>
      <c r="GC92" s="368"/>
      <c r="GD92" s="368"/>
      <c r="GE92" s="368"/>
      <c r="GF92" s="368"/>
      <c r="GG92" s="368"/>
      <c r="GH92" s="368"/>
      <c r="GI92" s="368"/>
      <c r="GJ92" s="368"/>
      <c r="GK92" s="368"/>
      <c r="GL92" s="368"/>
      <c r="GM92" s="368"/>
      <c r="GN92" s="368"/>
    </row>
    <row r="93" spans="1:20" ht="18" customHeight="1">
      <c r="A93" s="84" t="s">
        <v>128</v>
      </c>
      <c r="B93" s="243">
        <f>B14+B19+B30+B36+B43+B50+B56+B63+B67+B73+B76+B83+B90</f>
        <v>2808</v>
      </c>
      <c r="C93" s="57">
        <f>C85+C75+C70+C60</f>
        <v>0</v>
      </c>
      <c r="D93" s="57"/>
      <c r="E93" s="58">
        <f>E85+E75+E70+E60</f>
        <v>0</v>
      </c>
      <c r="F93" s="115">
        <f>F85+F75+F70+F60</f>
        <v>0</v>
      </c>
      <c r="G93" s="46"/>
      <c r="H93" s="72"/>
      <c r="I93" s="72"/>
      <c r="J93" s="183">
        <f>J69+J74+J84+J92</f>
        <v>59.9</v>
      </c>
      <c r="K93" s="183">
        <f>K69+K74+K84+K92</f>
        <v>52</v>
      </c>
      <c r="L93" s="656">
        <f>L69+L74+L84+L92</f>
        <v>56.1</v>
      </c>
      <c r="M93" s="258"/>
      <c r="N93" s="115"/>
      <c r="O93" s="115"/>
      <c r="P93" s="115"/>
      <c r="Q93" s="151"/>
      <c r="R93" s="252">
        <f>(J93+K93+L93)/3</f>
        <v>56</v>
      </c>
      <c r="S93" s="129">
        <f>S69+S74+S84+S92</f>
        <v>0</v>
      </c>
      <c r="T93" s="123" t="s">
        <v>515</v>
      </c>
    </row>
    <row r="94" spans="1:19" ht="18" customHeight="1">
      <c r="A94" s="84" t="s">
        <v>129</v>
      </c>
      <c r="B94" s="243">
        <f>B93/1000</f>
        <v>2.808</v>
      </c>
      <c r="C94" s="57"/>
      <c r="D94" s="57"/>
      <c r="E94" s="115"/>
      <c r="F94" s="115"/>
      <c r="G94" s="46"/>
      <c r="H94" s="72"/>
      <c r="I94" s="72"/>
      <c r="J94" s="96"/>
      <c r="K94" s="69"/>
      <c r="L94" s="174"/>
      <c r="M94" s="258"/>
      <c r="N94" s="115"/>
      <c r="O94" s="115"/>
      <c r="P94" s="115"/>
      <c r="Q94" s="151"/>
      <c r="R94" s="127">
        <f>R93+S93</f>
        <v>56</v>
      </c>
      <c r="S94" s="47"/>
    </row>
    <row r="95" spans="1:196" s="36" customFormat="1" ht="27" customHeight="1">
      <c r="A95" s="459" t="s">
        <v>98</v>
      </c>
      <c r="B95" s="195"/>
      <c r="C95" s="195"/>
      <c r="D95" s="63"/>
      <c r="E95" s="195"/>
      <c r="F95" s="195"/>
      <c r="G95" s="138"/>
      <c r="H95" s="3"/>
      <c r="I95" s="3"/>
      <c r="J95" s="137"/>
      <c r="K95" s="138"/>
      <c r="L95" s="657"/>
      <c r="M95" s="138"/>
      <c r="N95" s="437"/>
      <c r="O95" s="437"/>
      <c r="P95" s="437"/>
      <c r="Q95" s="487"/>
      <c r="R95" s="381">
        <f>(R129*1)</f>
        <v>190.03333333333333</v>
      </c>
      <c r="S95" s="397" t="s">
        <v>529</v>
      </c>
      <c r="T95" s="102" t="s">
        <v>500</v>
      </c>
      <c r="U95" s="368"/>
      <c r="V95" s="368"/>
      <c r="W95" s="368"/>
      <c r="X95" s="368"/>
      <c r="Y95" s="368"/>
      <c r="Z95" s="368"/>
      <c r="AA95" s="368"/>
      <c r="AB95" s="368"/>
      <c r="AC95" s="368"/>
      <c r="AD95" s="368"/>
      <c r="AE95" s="368"/>
      <c r="AF95" s="368"/>
      <c r="AG95" s="368"/>
      <c r="AH95" s="368"/>
      <c r="AI95" s="368"/>
      <c r="AJ95" s="368"/>
      <c r="AK95" s="368"/>
      <c r="AL95" s="368"/>
      <c r="AM95" s="368"/>
      <c r="AN95" s="368"/>
      <c r="AO95" s="368"/>
      <c r="AP95" s="368"/>
      <c r="AQ95" s="368"/>
      <c r="AR95" s="368"/>
      <c r="AS95" s="368"/>
      <c r="AT95" s="368"/>
      <c r="AU95" s="368"/>
      <c r="AV95" s="368"/>
      <c r="AW95" s="368"/>
      <c r="AX95" s="368"/>
      <c r="AY95" s="368"/>
      <c r="AZ95" s="368"/>
      <c r="BA95" s="368"/>
      <c r="BB95" s="368"/>
      <c r="BC95" s="368"/>
      <c r="BD95" s="368"/>
      <c r="BE95" s="368"/>
      <c r="BF95" s="368"/>
      <c r="BG95" s="368"/>
      <c r="BH95" s="368"/>
      <c r="BI95" s="368"/>
      <c r="BJ95" s="368"/>
      <c r="BK95" s="368"/>
      <c r="BL95" s="368"/>
      <c r="BM95" s="368"/>
      <c r="BN95" s="368"/>
      <c r="BO95" s="368"/>
      <c r="BP95" s="368"/>
      <c r="BQ95" s="368"/>
      <c r="BR95" s="368"/>
      <c r="BS95" s="368"/>
      <c r="BT95" s="368"/>
      <c r="BU95" s="368"/>
      <c r="BV95" s="368"/>
      <c r="BW95" s="368"/>
      <c r="BX95" s="368"/>
      <c r="BY95" s="368"/>
      <c r="BZ95" s="368"/>
      <c r="CA95" s="368"/>
      <c r="CB95" s="368"/>
      <c r="CC95" s="368"/>
      <c r="CD95" s="368"/>
      <c r="CE95" s="368"/>
      <c r="CF95" s="368"/>
      <c r="CG95" s="368"/>
      <c r="CH95" s="368"/>
      <c r="CI95" s="368"/>
      <c r="CJ95" s="368"/>
      <c r="CK95" s="368"/>
      <c r="CL95" s="368"/>
      <c r="CM95" s="368"/>
      <c r="CN95" s="368"/>
      <c r="CO95" s="368"/>
      <c r="CP95" s="368"/>
      <c r="CQ95" s="368"/>
      <c r="CR95" s="368"/>
      <c r="CS95" s="368"/>
      <c r="CT95" s="368"/>
      <c r="CU95" s="368"/>
      <c r="CV95" s="368"/>
      <c r="CW95" s="368"/>
      <c r="CX95" s="368"/>
      <c r="CY95" s="368"/>
      <c r="CZ95" s="368"/>
      <c r="DA95" s="368"/>
      <c r="DB95" s="368"/>
      <c r="DC95" s="368"/>
      <c r="DD95" s="368"/>
      <c r="DE95" s="368"/>
      <c r="DF95" s="368"/>
      <c r="DG95" s="368"/>
      <c r="DH95" s="368"/>
      <c r="DI95" s="368"/>
      <c r="DJ95" s="368"/>
      <c r="DK95" s="368"/>
      <c r="DL95" s="368"/>
      <c r="DM95" s="368"/>
      <c r="DN95" s="368"/>
      <c r="DO95" s="368"/>
      <c r="DP95" s="368"/>
      <c r="DQ95" s="368"/>
      <c r="DR95" s="368"/>
      <c r="DS95" s="368"/>
      <c r="DT95" s="368"/>
      <c r="DU95" s="368"/>
      <c r="DV95" s="368"/>
      <c r="DW95" s="368"/>
      <c r="DX95" s="368"/>
      <c r="DY95" s="368"/>
      <c r="DZ95" s="368"/>
      <c r="EA95" s="368"/>
      <c r="EB95" s="368"/>
      <c r="EC95" s="368"/>
      <c r="ED95" s="368"/>
      <c r="EE95" s="368"/>
      <c r="EF95" s="368"/>
      <c r="EG95" s="368"/>
      <c r="EH95" s="368"/>
      <c r="EI95" s="368"/>
      <c r="EJ95" s="368"/>
      <c r="EK95" s="368"/>
      <c r="EL95" s="368"/>
      <c r="EM95" s="368"/>
      <c r="EN95" s="368"/>
      <c r="EO95" s="368"/>
      <c r="EP95" s="368"/>
      <c r="EQ95" s="368"/>
      <c r="ER95" s="368"/>
      <c r="ES95" s="368"/>
      <c r="ET95" s="368"/>
      <c r="EU95" s="368"/>
      <c r="EV95" s="368"/>
      <c r="EW95" s="368"/>
      <c r="EX95" s="368"/>
      <c r="EY95" s="368"/>
      <c r="EZ95" s="368"/>
      <c r="FA95" s="368"/>
      <c r="FB95" s="368"/>
      <c r="FC95" s="368"/>
      <c r="FD95" s="368"/>
      <c r="FE95" s="368"/>
      <c r="FF95" s="368"/>
      <c r="FG95" s="368"/>
      <c r="FH95" s="368"/>
      <c r="FI95" s="368"/>
      <c r="FJ95" s="368"/>
      <c r="FK95" s="368"/>
      <c r="FL95" s="368"/>
      <c r="FM95" s="368"/>
      <c r="FN95" s="368"/>
      <c r="FO95" s="368"/>
      <c r="FP95" s="368"/>
      <c r="FQ95" s="368"/>
      <c r="FR95" s="368"/>
      <c r="FS95" s="368"/>
      <c r="FT95" s="368"/>
      <c r="FU95" s="368"/>
      <c r="FV95" s="368"/>
      <c r="FW95" s="368"/>
      <c r="FX95" s="368"/>
      <c r="FY95" s="368"/>
      <c r="FZ95" s="368"/>
      <c r="GA95" s="368"/>
      <c r="GB95" s="368"/>
      <c r="GC95" s="368"/>
      <c r="GD95" s="368"/>
      <c r="GE95" s="368"/>
      <c r="GF95" s="368"/>
      <c r="GG95" s="368"/>
      <c r="GH95" s="368"/>
      <c r="GI95" s="368"/>
      <c r="GJ95" s="368"/>
      <c r="GK95" s="368"/>
      <c r="GL95" s="368"/>
      <c r="GM95" s="368"/>
      <c r="GN95" s="368"/>
    </row>
    <row r="96" spans="1:19" ht="15.75">
      <c r="A96" s="234" t="s">
        <v>99</v>
      </c>
      <c r="B96" s="242">
        <v>400</v>
      </c>
      <c r="C96" s="186">
        <v>570</v>
      </c>
      <c r="D96" s="187">
        <f>(J105+K105+L105)/3/570*100</f>
        <v>0</v>
      </c>
      <c r="E96" s="51"/>
      <c r="F96" s="51"/>
      <c r="G96" s="196"/>
      <c r="H96" s="62"/>
      <c r="I96" s="62"/>
      <c r="J96" s="177"/>
      <c r="K96" s="150"/>
      <c r="L96" s="652"/>
      <c r="M96" s="371"/>
      <c r="N96" s="367"/>
      <c r="O96" s="367"/>
      <c r="P96" s="367"/>
      <c r="Q96" s="254"/>
      <c r="R96" s="121"/>
      <c r="S96" s="1"/>
    </row>
    <row r="97" spans="1:19" ht="12.75">
      <c r="A97" s="84" t="s">
        <v>100</v>
      </c>
      <c r="B97" s="543"/>
      <c r="C97" s="543"/>
      <c r="D97" s="543"/>
      <c r="E97" s="544"/>
      <c r="F97" s="544"/>
      <c r="G97" s="545"/>
      <c r="H97" s="379" t="s">
        <v>531</v>
      </c>
      <c r="I97" s="62"/>
      <c r="J97" s="145"/>
      <c r="K97" s="65"/>
      <c r="L97" s="648"/>
      <c r="M97" s="257"/>
      <c r="N97" s="365"/>
      <c r="O97" s="365"/>
      <c r="P97" s="365"/>
      <c r="Q97" s="151"/>
      <c r="R97" s="124"/>
      <c r="S97" s="47"/>
    </row>
    <row r="98" spans="1:19" ht="12.75">
      <c r="A98" s="84" t="s">
        <v>101</v>
      </c>
      <c r="B98" s="547"/>
      <c r="C98" s="547"/>
      <c r="D98" s="547"/>
      <c r="E98" s="548"/>
      <c r="F98" s="548"/>
      <c r="G98" s="549"/>
      <c r="H98" s="62"/>
      <c r="I98" s="62"/>
      <c r="J98" s="145"/>
      <c r="K98" s="65"/>
      <c r="L98" s="648"/>
      <c r="M98" s="262"/>
      <c r="N98" s="367"/>
      <c r="O98" s="367"/>
      <c r="P98" s="367"/>
      <c r="Q98" s="254"/>
      <c r="R98" s="121"/>
      <c r="S98" s="1"/>
    </row>
    <row r="99" spans="1:19" ht="12.75">
      <c r="A99" s="84" t="s">
        <v>102</v>
      </c>
      <c r="B99" s="547"/>
      <c r="C99" s="547"/>
      <c r="D99" s="547"/>
      <c r="E99" s="548"/>
      <c r="F99" s="548"/>
      <c r="G99" s="549"/>
      <c r="H99" s="62"/>
      <c r="I99" s="62"/>
      <c r="J99" s="145"/>
      <c r="K99" s="65"/>
      <c r="L99" s="648"/>
      <c r="M99" s="257"/>
      <c r="N99" s="365"/>
      <c r="O99" s="365"/>
      <c r="P99" s="365"/>
      <c r="Q99" s="151"/>
      <c r="R99" s="124"/>
      <c r="S99" s="47"/>
    </row>
    <row r="100" spans="1:19" ht="12.75">
      <c r="A100" s="84" t="s">
        <v>103</v>
      </c>
      <c r="B100" s="547"/>
      <c r="C100" s="547"/>
      <c r="D100" s="547"/>
      <c r="E100" s="548"/>
      <c r="F100" s="548"/>
      <c r="G100" s="549"/>
      <c r="H100" s="62"/>
      <c r="I100" s="62"/>
      <c r="J100" s="145"/>
      <c r="K100" s="65"/>
      <c r="L100" s="648"/>
      <c r="M100" s="257"/>
      <c r="N100" s="365"/>
      <c r="O100" s="365"/>
      <c r="P100" s="365"/>
      <c r="Q100" s="151"/>
      <c r="R100" s="124"/>
      <c r="S100" s="47"/>
    </row>
    <row r="101" spans="1:19" ht="12.75">
      <c r="A101" s="84" t="s">
        <v>104</v>
      </c>
      <c r="B101" s="547"/>
      <c r="C101" s="547"/>
      <c r="D101" s="547"/>
      <c r="E101" s="548"/>
      <c r="F101" s="548"/>
      <c r="G101" s="549"/>
      <c r="H101" s="62"/>
      <c r="I101" s="62"/>
      <c r="J101" s="145"/>
      <c r="K101" s="65"/>
      <c r="L101" s="648"/>
      <c r="M101" s="257"/>
      <c r="N101" s="365"/>
      <c r="O101" s="365"/>
      <c r="P101" s="365"/>
      <c r="Q101" s="151"/>
      <c r="R101" s="124"/>
      <c r="S101" s="47"/>
    </row>
    <row r="102" spans="1:19" ht="12.75">
      <c r="A102" s="84" t="s">
        <v>105</v>
      </c>
      <c r="B102" s="547"/>
      <c r="C102" s="547"/>
      <c r="D102" s="547"/>
      <c r="E102" s="548"/>
      <c r="F102" s="548"/>
      <c r="G102" s="549"/>
      <c r="H102" s="62"/>
      <c r="I102" s="62"/>
      <c r="J102" s="145"/>
      <c r="K102" s="65"/>
      <c r="L102" s="648"/>
      <c r="M102" s="257"/>
      <c r="N102" s="365"/>
      <c r="O102" s="365"/>
      <c r="P102" s="365"/>
      <c r="Q102" s="151"/>
      <c r="R102" s="124"/>
      <c r="S102" s="47"/>
    </row>
    <row r="103" spans="1:19" ht="12.75">
      <c r="A103" s="84" t="s">
        <v>106</v>
      </c>
      <c r="B103" s="547"/>
      <c r="C103" s="547"/>
      <c r="D103" s="547"/>
      <c r="E103" s="548"/>
      <c r="F103" s="548"/>
      <c r="G103" s="549"/>
      <c r="H103" s="62"/>
      <c r="I103" s="62"/>
      <c r="J103" s="145"/>
      <c r="K103" s="65"/>
      <c r="L103" s="648"/>
      <c r="M103" s="257"/>
      <c r="N103" s="365"/>
      <c r="O103" s="365"/>
      <c r="P103" s="365"/>
      <c r="Q103" s="151"/>
      <c r="R103" s="124"/>
      <c r="S103" s="47"/>
    </row>
    <row r="104" spans="1:19" ht="12.75">
      <c r="A104" s="84" t="s">
        <v>107</v>
      </c>
      <c r="B104" s="547"/>
      <c r="C104" s="547"/>
      <c r="D104" s="547"/>
      <c r="E104" s="548"/>
      <c r="F104" s="548"/>
      <c r="G104" s="549"/>
      <c r="H104" s="62"/>
      <c r="I104" s="62"/>
      <c r="J104" s="145"/>
      <c r="K104" s="65"/>
      <c r="L104" s="648"/>
      <c r="M104" s="257"/>
      <c r="N104" s="365"/>
      <c r="O104" s="365"/>
      <c r="P104" s="365"/>
      <c r="Q104" s="255"/>
      <c r="R104" s="121"/>
      <c r="S104" s="1"/>
    </row>
    <row r="105" spans="1:196" s="274" customFormat="1" ht="12" customHeight="1">
      <c r="A105" s="612" t="s">
        <v>31</v>
      </c>
      <c r="B105" s="553"/>
      <c r="C105" s="553"/>
      <c r="D105" s="553"/>
      <c r="E105" s="553"/>
      <c r="F105" s="553"/>
      <c r="G105" s="554"/>
      <c r="H105" s="300"/>
      <c r="I105" s="300"/>
      <c r="J105" s="268">
        <f>SUM(J97:J104)</f>
        <v>0</v>
      </c>
      <c r="K105" s="269">
        <f>SUM(K97:K104)</f>
        <v>0</v>
      </c>
      <c r="L105" s="649">
        <f>SUM(L97:L104)</f>
        <v>0</v>
      </c>
      <c r="M105" s="372">
        <f>SUM(M97:M104)</f>
        <v>0</v>
      </c>
      <c r="N105" s="360"/>
      <c r="O105" s="360"/>
      <c r="P105" s="360"/>
      <c r="Q105" s="295"/>
      <c r="R105" s="340">
        <f>(J105+K105+L105)/3</f>
        <v>0</v>
      </c>
      <c r="S105" s="303">
        <v>0</v>
      </c>
      <c r="U105" s="368"/>
      <c r="V105" s="368"/>
      <c r="W105" s="368"/>
      <c r="X105" s="368"/>
      <c r="Y105" s="368"/>
      <c r="Z105" s="368"/>
      <c r="AA105" s="368"/>
      <c r="AB105" s="368"/>
      <c r="AC105" s="368"/>
      <c r="AD105" s="368"/>
      <c r="AE105" s="368"/>
      <c r="AF105" s="368"/>
      <c r="AG105" s="368"/>
      <c r="AH105" s="368"/>
      <c r="AI105" s="368"/>
      <c r="AJ105" s="368"/>
      <c r="AK105" s="368"/>
      <c r="AL105" s="368"/>
      <c r="AM105" s="368"/>
      <c r="AN105" s="368"/>
      <c r="AO105" s="368"/>
      <c r="AP105" s="368"/>
      <c r="AQ105" s="368"/>
      <c r="AR105" s="368"/>
      <c r="AS105" s="368"/>
      <c r="AT105" s="368"/>
      <c r="AU105" s="368"/>
      <c r="AV105" s="368"/>
      <c r="AW105" s="368"/>
      <c r="AX105" s="368"/>
      <c r="AY105" s="368"/>
      <c r="AZ105" s="368"/>
      <c r="BA105" s="368"/>
      <c r="BB105" s="368"/>
      <c r="BC105" s="368"/>
      <c r="BD105" s="368"/>
      <c r="BE105" s="368"/>
      <c r="BF105" s="368"/>
      <c r="BG105" s="368"/>
      <c r="BH105" s="368"/>
      <c r="BI105" s="368"/>
      <c r="BJ105" s="368"/>
      <c r="BK105" s="368"/>
      <c r="BL105" s="368"/>
      <c r="BM105" s="368"/>
      <c r="BN105" s="368"/>
      <c r="BO105" s="368"/>
      <c r="BP105" s="368"/>
      <c r="BQ105" s="368"/>
      <c r="BR105" s="368"/>
      <c r="BS105" s="368"/>
      <c r="BT105" s="368"/>
      <c r="BU105" s="368"/>
      <c r="BV105" s="368"/>
      <c r="BW105" s="368"/>
      <c r="BX105" s="368"/>
      <c r="BY105" s="368"/>
      <c r="BZ105" s="368"/>
      <c r="CA105" s="368"/>
      <c r="CB105" s="368"/>
      <c r="CC105" s="368"/>
      <c r="CD105" s="368"/>
      <c r="CE105" s="368"/>
      <c r="CF105" s="368"/>
      <c r="CG105" s="368"/>
      <c r="CH105" s="368"/>
      <c r="CI105" s="368"/>
      <c r="CJ105" s="368"/>
      <c r="CK105" s="368"/>
      <c r="CL105" s="368"/>
      <c r="CM105" s="368"/>
      <c r="CN105" s="368"/>
      <c r="CO105" s="368"/>
      <c r="CP105" s="368"/>
      <c r="CQ105" s="368"/>
      <c r="CR105" s="368"/>
      <c r="CS105" s="368"/>
      <c r="CT105" s="368"/>
      <c r="CU105" s="368"/>
      <c r="CV105" s="368"/>
      <c r="CW105" s="368"/>
      <c r="CX105" s="368"/>
      <c r="CY105" s="368"/>
      <c r="CZ105" s="368"/>
      <c r="DA105" s="368"/>
      <c r="DB105" s="368"/>
      <c r="DC105" s="368"/>
      <c r="DD105" s="368"/>
      <c r="DE105" s="368"/>
      <c r="DF105" s="368"/>
      <c r="DG105" s="368"/>
      <c r="DH105" s="368"/>
      <c r="DI105" s="368"/>
      <c r="DJ105" s="368"/>
      <c r="DK105" s="368"/>
      <c r="DL105" s="368"/>
      <c r="DM105" s="368"/>
      <c r="DN105" s="368"/>
      <c r="DO105" s="368"/>
      <c r="DP105" s="368"/>
      <c r="DQ105" s="368"/>
      <c r="DR105" s="368"/>
      <c r="DS105" s="368"/>
      <c r="DT105" s="368"/>
      <c r="DU105" s="368"/>
      <c r="DV105" s="368"/>
      <c r="DW105" s="368"/>
      <c r="DX105" s="368"/>
      <c r="DY105" s="368"/>
      <c r="DZ105" s="368"/>
      <c r="EA105" s="368"/>
      <c r="EB105" s="368"/>
      <c r="EC105" s="368"/>
      <c r="ED105" s="368"/>
      <c r="EE105" s="368"/>
      <c r="EF105" s="368"/>
      <c r="EG105" s="368"/>
      <c r="EH105" s="368"/>
      <c r="EI105" s="368"/>
      <c r="EJ105" s="368"/>
      <c r="EK105" s="368"/>
      <c r="EL105" s="368"/>
      <c r="EM105" s="368"/>
      <c r="EN105" s="368"/>
      <c r="EO105" s="368"/>
      <c r="EP105" s="368"/>
      <c r="EQ105" s="368"/>
      <c r="ER105" s="368"/>
      <c r="ES105" s="368"/>
      <c r="ET105" s="368"/>
      <c r="EU105" s="368"/>
      <c r="EV105" s="368"/>
      <c r="EW105" s="368"/>
      <c r="EX105" s="368"/>
      <c r="EY105" s="368"/>
      <c r="EZ105" s="368"/>
      <c r="FA105" s="368"/>
      <c r="FB105" s="368"/>
      <c r="FC105" s="368"/>
      <c r="FD105" s="368"/>
      <c r="FE105" s="368"/>
      <c r="FF105" s="368"/>
      <c r="FG105" s="368"/>
      <c r="FH105" s="368"/>
      <c r="FI105" s="368"/>
      <c r="FJ105" s="368"/>
      <c r="FK105" s="368"/>
      <c r="FL105" s="368"/>
      <c r="FM105" s="368"/>
      <c r="FN105" s="368"/>
      <c r="FO105" s="368"/>
      <c r="FP105" s="368"/>
      <c r="FQ105" s="368"/>
      <c r="FR105" s="368"/>
      <c r="FS105" s="368"/>
      <c r="FT105" s="368"/>
      <c r="FU105" s="368"/>
      <c r="FV105" s="368"/>
      <c r="FW105" s="368"/>
      <c r="FX105" s="368"/>
      <c r="FY105" s="368"/>
      <c r="FZ105" s="368"/>
      <c r="GA105" s="368"/>
      <c r="GB105" s="368"/>
      <c r="GC105" s="368"/>
      <c r="GD105" s="368"/>
      <c r="GE105" s="368"/>
      <c r="GF105" s="368"/>
      <c r="GG105" s="368"/>
      <c r="GH105" s="368"/>
      <c r="GI105" s="368"/>
      <c r="GJ105" s="368"/>
      <c r="GK105" s="368"/>
      <c r="GL105" s="368"/>
      <c r="GM105" s="368"/>
      <c r="GN105" s="368"/>
    </row>
    <row r="106" spans="1:19" ht="15.75">
      <c r="A106" s="244" t="s">
        <v>108</v>
      </c>
      <c r="B106" s="242">
        <v>100</v>
      </c>
      <c r="C106" s="186">
        <v>144</v>
      </c>
      <c r="D106" s="187">
        <f>MAX(J110:K110:L110)/144*100</f>
        <v>20.833333333333336</v>
      </c>
      <c r="E106" s="188"/>
      <c r="F106" s="188"/>
      <c r="G106" s="92"/>
      <c r="H106" s="102"/>
      <c r="I106" s="102"/>
      <c r="J106" s="145"/>
      <c r="K106" s="65"/>
      <c r="L106" s="648"/>
      <c r="M106" s="136"/>
      <c r="N106" s="365"/>
      <c r="O106" s="365"/>
      <c r="P106" s="365"/>
      <c r="Q106" s="255"/>
      <c r="R106" s="121"/>
      <c r="S106" s="1"/>
    </row>
    <row r="107" spans="1:19" ht="12.75">
      <c r="A107" s="84" t="s">
        <v>109</v>
      </c>
      <c r="B107" s="543"/>
      <c r="C107" s="543"/>
      <c r="D107" s="550"/>
      <c r="E107" s="544"/>
      <c r="F107" s="544"/>
      <c r="G107" s="545"/>
      <c r="H107" s="102"/>
      <c r="I107" s="102"/>
      <c r="J107" s="145">
        <v>0</v>
      </c>
      <c r="K107" s="65">
        <v>0</v>
      </c>
      <c r="L107" s="648">
        <v>0</v>
      </c>
      <c r="M107" s="136"/>
      <c r="N107" s="365"/>
      <c r="O107" s="365"/>
      <c r="P107" s="365"/>
      <c r="Q107" s="255"/>
      <c r="R107" s="121"/>
      <c r="S107" s="1"/>
    </row>
    <row r="108" spans="1:19" ht="12.75">
      <c r="A108" s="84" t="s">
        <v>110</v>
      </c>
      <c r="B108" s="547"/>
      <c r="C108" s="547"/>
      <c r="D108" s="551"/>
      <c r="E108" s="548"/>
      <c r="F108" s="548"/>
      <c r="G108" s="549"/>
      <c r="H108" s="102"/>
      <c r="I108" s="102"/>
      <c r="J108" s="145">
        <v>0.6</v>
      </c>
      <c r="K108" s="65">
        <v>16</v>
      </c>
      <c r="L108" s="648">
        <v>0.8</v>
      </c>
      <c r="M108" s="136"/>
      <c r="N108" s="365"/>
      <c r="O108" s="365"/>
      <c r="P108" s="365"/>
      <c r="Q108" s="255"/>
      <c r="R108" s="121"/>
      <c r="S108" s="1"/>
    </row>
    <row r="109" spans="1:19" ht="12.75">
      <c r="A109" s="692" t="s">
        <v>111</v>
      </c>
      <c r="B109" s="547"/>
      <c r="C109" s="547"/>
      <c r="D109" s="551"/>
      <c r="E109" s="548"/>
      <c r="F109" s="548"/>
      <c r="G109" s="549"/>
      <c r="H109" s="102"/>
      <c r="I109" s="102"/>
      <c r="J109" s="145">
        <v>12</v>
      </c>
      <c r="K109" s="65">
        <v>14</v>
      </c>
      <c r="L109" s="648">
        <v>8</v>
      </c>
      <c r="M109" s="136"/>
      <c r="N109" s="365"/>
      <c r="O109" s="365"/>
      <c r="P109" s="365"/>
      <c r="Q109" s="255"/>
      <c r="R109" s="121"/>
      <c r="S109" s="1"/>
    </row>
    <row r="110" spans="1:196" s="274" customFormat="1" ht="10.5" customHeight="1">
      <c r="A110" s="612" t="s">
        <v>31</v>
      </c>
      <c r="B110" s="553"/>
      <c r="C110" s="553"/>
      <c r="D110" s="552"/>
      <c r="E110" s="553"/>
      <c r="F110" s="553"/>
      <c r="G110" s="554"/>
      <c r="H110" s="267"/>
      <c r="I110" s="267"/>
      <c r="J110" s="313">
        <f>SUM(J107:J109)</f>
        <v>12.6</v>
      </c>
      <c r="K110" s="294">
        <f>SUM(K107:K109)</f>
        <v>30</v>
      </c>
      <c r="L110" s="649">
        <f>SUM(L107:L109)</f>
        <v>8.8</v>
      </c>
      <c r="M110" s="373"/>
      <c r="N110" s="360"/>
      <c r="O110" s="360"/>
      <c r="P110" s="360"/>
      <c r="Q110" s="295"/>
      <c r="R110" s="519">
        <f>(J110+K110+L110)/3</f>
        <v>17.133333333333336</v>
      </c>
      <c r="S110" s="303">
        <v>0</v>
      </c>
      <c r="U110" s="368"/>
      <c r="V110" s="368"/>
      <c r="W110" s="368"/>
      <c r="X110" s="368"/>
      <c r="Y110" s="368"/>
      <c r="Z110" s="368"/>
      <c r="AA110" s="368"/>
      <c r="AB110" s="368"/>
      <c r="AC110" s="368"/>
      <c r="AD110" s="368"/>
      <c r="AE110" s="368"/>
      <c r="AF110" s="368"/>
      <c r="AG110" s="368"/>
      <c r="AH110" s="368"/>
      <c r="AI110" s="368"/>
      <c r="AJ110" s="368"/>
      <c r="AK110" s="368"/>
      <c r="AL110" s="368"/>
      <c r="AM110" s="368"/>
      <c r="AN110" s="368"/>
      <c r="AO110" s="368"/>
      <c r="AP110" s="368"/>
      <c r="AQ110" s="368"/>
      <c r="AR110" s="368"/>
      <c r="AS110" s="368"/>
      <c r="AT110" s="368"/>
      <c r="AU110" s="368"/>
      <c r="AV110" s="368"/>
      <c r="AW110" s="368"/>
      <c r="AX110" s="368"/>
      <c r="AY110" s="368"/>
      <c r="AZ110" s="368"/>
      <c r="BA110" s="368"/>
      <c r="BB110" s="368"/>
      <c r="BC110" s="368"/>
      <c r="BD110" s="368"/>
      <c r="BE110" s="368"/>
      <c r="BF110" s="368"/>
      <c r="BG110" s="368"/>
      <c r="BH110" s="368"/>
      <c r="BI110" s="368"/>
      <c r="BJ110" s="368"/>
      <c r="BK110" s="368"/>
      <c r="BL110" s="368"/>
      <c r="BM110" s="368"/>
      <c r="BN110" s="368"/>
      <c r="BO110" s="368"/>
      <c r="BP110" s="368"/>
      <c r="BQ110" s="368"/>
      <c r="BR110" s="368"/>
      <c r="BS110" s="368"/>
      <c r="BT110" s="368"/>
      <c r="BU110" s="368"/>
      <c r="BV110" s="368"/>
      <c r="BW110" s="368"/>
      <c r="BX110" s="368"/>
      <c r="BY110" s="368"/>
      <c r="BZ110" s="368"/>
      <c r="CA110" s="368"/>
      <c r="CB110" s="368"/>
      <c r="CC110" s="368"/>
      <c r="CD110" s="368"/>
      <c r="CE110" s="368"/>
      <c r="CF110" s="368"/>
      <c r="CG110" s="368"/>
      <c r="CH110" s="368"/>
      <c r="CI110" s="368"/>
      <c r="CJ110" s="368"/>
      <c r="CK110" s="368"/>
      <c r="CL110" s="368"/>
      <c r="CM110" s="368"/>
      <c r="CN110" s="368"/>
      <c r="CO110" s="368"/>
      <c r="CP110" s="368"/>
      <c r="CQ110" s="368"/>
      <c r="CR110" s="368"/>
      <c r="CS110" s="368"/>
      <c r="CT110" s="368"/>
      <c r="CU110" s="368"/>
      <c r="CV110" s="368"/>
      <c r="CW110" s="368"/>
      <c r="CX110" s="368"/>
      <c r="CY110" s="368"/>
      <c r="CZ110" s="368"/>
      <c r="DA110" s="368"/>
      <c r="DB110" s="368"/>
      <c r="DC110" s="368"/>
      <c r="DD110" s="368"/>
      <c r="DE110" s="368"/>
      <c r="DF110" s="368"/>
      <c r="DG110" s="368"/>
      <c r="DH110" s="368"/>
      <c r="DI110" s="368"/>
      <c r="DJ110" s="368"/>
      <c r="DK110" s="368"/>
      <c r="DL110" s="368"/>
      <c r="DM110" s="368"/>
      <c r="DN110" s="368"/>
      <c r="DO110" s="368"/>
      <c r="DP110" s="368"/>
      <c r="DQ110" s="368"/>
      <c r="DR110" s="368"/>
      <c r="DS110" s="368"/>
      <c r="DT110" s="368"/>
      <c r="DU110" s="368"/>
      <c r="DV110" s="368"/>
      <c r="DW110" s="368"/>
      <c r="DX110" s="368"/>
      <c r="DY110" s="368"/>
      <c r="DZ110" s="368"/>
      <c r="EA110" s="368"/>
      <c r="EB110" s="368"/>
      <c r="EC110" s="368"/>
      <c r="ED110" s="368"/>
      <c r="EE110" s="368"/>
      <c r="EF110" s="368"/>
      <c r="EG110" s="368"/>
      <c r="EH110" s="368"/>
      <c r="EI110" s="368"/>
      <c r="EJ110" s="368"/>
      <c r="EK110" s="368"/>
      <c r="EL110" s="368"/>
      <c r="EM110" s="368"/>
      <c r="EN110" s="368"/>
      <c r="EO110" s="368"/>
      <c r="EP110" s="368"/>
      <c r="EQ110" s="368"/>
      <c r="ER110" s="368"/>
      <c r="ES110" s="368"/>
      <c r="ET110" s="368"/>
      <c r="EU110" s="368"/>
      <c r="EV110" s="368"/>
      <c r="EW110" s="368"/>
      <c r="EX110" s="368"/>
      <c r="EY110" s="368"/>
      <c r="EZ110" s="368"/>
      <c r="FA110" s="368"/>
      <c r="FB110" s="368"/>
      <c r="FC110" s="368"/>
      <c r="FD110" s="368"/>
      <c r="FE110" s="368"/>
      <c r="FF110" s="368"/>
      <c r="FG110" s="368"/>
      <c r="FH110" s="368"/>
      <c r="FI110" s="368"/>
      <c r="FJ110" s="368"/>
      <c r="FK110" s="368"/>
      <c r="FL110" s="368"/>
      <c r="FM110" s="368"/>
      <c r="FN110" s="368"/>
      <c r="FO110" s="368"/>
      <c r="FP110" s="368"/>
      <c r="FQ110" s="368"/>
      <c r="FR110" s="368"/>
      <c r="FS110" s="368"/>
      <c r="FT110" s="368"/>
      <c r="FU110" s="368"/>
      <c r="FV110" s="368"/>
      <c r="FW110" s="368"/>
      <c r="FX110" s="368"/>
      <c r="FY110" s="368"/>
      <c r="FZ110" s="368"/>
      <c r="GA110" s="368"/>
      <c r="GB110" s="368"/>
      <c r="GC110" s="368"/>
      <c r="GD110" s="368"/>
      <c r="GE110" s="368"/>
      <c r="GF110" s="368"/>
      <c r="GG110" s="368"/>
      <c r="GH110" s="368"/>
      <c r="GI110" s="368"/>
      <c r="GJ110" s="368"/>
      <c r="GK110" s="368"/>
      <c r="GL110" s="368"/>
      <c r="GM110" s="368"/>
      <c r="GN110" s="368"/>
    </row>
    <row r="111" spans="1:19" ht="15.75">
      <c r="A111" s="234" t="s">
        <v>112</v>
      </c>
      <c r="B111" s="243">
        <v>630</v>
      </c>
      <c r="C111" s="197">
        <v>910</v>
      </c>
      <c r="D111" s="187">
        <f>MAX(J120:K120:L120)/910*100</f>
        <v>8.362637362637363</v>
      </c>
      <c r="E111" s="58">
        <v>630</v>
      </c>
      <c r="F111" s="58">
        <v>910</v>
      </c>
      <c r="G111" s="46"/>
      <c r="H111" s="191">
        <f>(J111+K111+L111)/3</f>
        <v>235.33333333333334</v>
      </c>
      <c r="I111" s="72"/>
      <c r="J111" s="131">
        <v>235</v>
      </c>
      <c r="K111" s="62">
        <v>234</v>
      </c>
      <c r="L111" s="658">
        <v>237</v>
      </c>
      <c r="M111" s="258"/>
      <c r="N111" s="115"/>
      <c r="O111" s="115"/>
      <c r="P111" s="115"/>
      <c r="Q111" s="151"/>
      <c r="R111" s="124"/>
      <c r="S111" s="47"/>
    </row>
    <row r="112" spans="1:19" ht="12.75">
      <c r="A112" s="84" t="s">
        <v>113</v>
      </c>
      <c r="B112" s="540"/>
      <c r="C112" s="540"/>
      <c r="D112" s="550"/>
      <c r="E112" s="541"/>
      <c r="F112" s="541"/>
      <c r="G112" s="541"/>
      <c r="H112" s="72"/>
      <c r="I112" s="72"/>
      <c r="J112" s="159">
        <v>0</v>
      </c>
      <c r="K112" s="160">
        <v>0</v>
      </c>
      <c r="L112" s="659">
        <v>0</v>
      </c>
      <c r="M112" s="258"/>
      <c r="N112" s="115"/>
      <c r="O112" s="115"/>
      <c r="P112" s="115"/>
      <c r="Q112" s="151"/>
      <c r="R112" s="124"/>
      <c r="S112" s="47"/>
    </row>
    <row r="113" spans="1:19" ht="12.75">
      <c r="A113" s="84" t="s">
        <v>114</v>
      </c>
      <c r="B113" s="521"/>
      <c r="C113" s="521"/>
      <c r="D113" s="551"/>
      <c r="E113" s="523"/>
      <c r="F113" s="523"/>
      <c r="G113" s="523"/>
      <c r="H113" s="72"/>
      <c r="I113" s="72"/>
      <c r="J113" s="178">
        <v>31.3</v>
      </c>
      <c r="K113" s="179">
        <v>21.8</v>
      </c>
      <c r="L113" s="660">
        <v>15.7</v>
      </c>
      <c r="M113" s="258"/>
      <c r="N113" s="115"/>
      <c r="O113" s="115"/>
      <c r="P113" s="115"/>
      <c r="Q113" s="151"/>
      <c r="R113" s="124"/>
      <c r="S113" s="47"/>
    </row>
    <row r="114" spans="1:19" ht="12.75">
      <c r="A114" s="84" t="s">
        <v>115</v>
      </c>
      <c r="B114" s="521"/>
      <c r="C114" s="521"/>
      <c r="D114" s="551"/>
      <c r="E114" s="523"/>
      <c r="F114" s="523"/>
      <c r="G114" s="523"/>
      <c r="H114" s="72"/>
      <c r="I114" s="72"/>
      <c r="J114" s="159"/>
      <c r="K114" s="160"/>
      <c r="L114" s="659"/>
      <c r="M114" s="258"/>
      <c r="N114" s="115"/>
      <c r="O114" s="115"/>
      <c r="P114" s="115"/>
      <c r="Q114" s="151"/>
      <c r="R114" s="124"/>
      <c r="S114" s="47"/>
    </row>
    <row r="115" spans="1:19" ht="12.75">
      <c r="A115" s="84" t="s">
        <v>116</v>
      </c>
      <c r="B115" s="521"/>
      <c r="C115" s="521"/>
      <c r="D115" s="551"/>
      <c r="E115" s="523"/>
      <c r="F115" s="523"/>
      <c r="G115" s="523"/>
      <c r="H115" s="72"/>
      <c r="I115" s="72"/>
      <c r="J115" s="91"/>
      <c r="K115" s="156"/>
      <c r="L115" s="165"/>
      <c r="M115" s="258"/>
      <c r="N115" s="115"/>
      <c r="O115" s="115"/>
      <c r="P115" s="115"/>
      <c r="Q115" s="151"/>
      <c r="R115" s="124"/>
      <c r="S115" s="47"/>
    </row>
    <row r="116" spans="1:19" ht="12.75">
      <c r="A116" s="84" t="s">
        <v>117</v>
      </c>
      <c r="B116" s="521"/>
      <c r="C116" s="521"/>
      <c r="D116" s="551"/>
      <c r="E116" s="523"/>
      <c r="F116" s="523"/>
      <c r="G116" s="523"/>
      <c r="H116" s="72"/>
      <c r="I116" s="72"/>
      <c r="J116" s="91"/>
      <c r="K116" s="156"/>
      <c r="L116" s="165"/>
      <c r="M116" s="258"/>
      <c r="N116" s="115"/>
      <c r="O116" s="115"/>
      <c r="P116" s="115"/>
      <c r="Q116" s="151"/>
      <c r="R116" s="124"/>
      <c r="S116" s="47"/>
    </row>
    <row r="117" spans="1:19" ht="12.75">
      <c r="A117" s="84" t="s">
        <v>118</v>
      </c>
      <c r="B117" s="521"/>
      <c r="C117" s="521"/>
      <c r="D117" s="551"/>
      <c r="E117" s="523"/>
      <c r="F117" s="523"/>
      <c r="G117" s="523"/>
      <c r="H117" s="72"/>
      <c r="I117" s="72"/>
      <c r="J117" s="91"/>
      <c r="K117" s="156"/>
      <c r="L117" s="165"/>
      <c r="M117" s="258"/>
      <c r="N117" s="115"/>
      <c r="O117" s="115"/>
      <c r="P117" s="115"/>
      <c r="Q117" s="151"/>
      <c r="R117" s="124"/>
      <c r="S117" s="47"/>
    </row>
    <row r="118" spans="1:19" ht="12.75">
      <c r="A118" s="84" t="s">
        <v>119</v>
      </c>
      <c r="B118" s="521"/>
      <c r="C118" s="521"/>
      <c r="D118" s="551"/>
      <c r="E118" s="523"/>
      <c r="F118" s="523"/>
      <c r="G118" s="523"/>
      <c r="H118" s="72"/>
      <c r="I118" s="72"/>
      <c r="J118" s="155">
        <v>44.8</v>
      </c>
      <c r="K118" s="156">
        <v>42.2</v>
      </c>
      <c r="L118" s="165">
        <v>20.3</v>
      </c>
      <c r="M118" s="258"/>
      <c r="N118" s="115"/>
      <c r="O118" s="115"/>
      <c r="P118" s="115"/>
      <c r="Q118" s="151"/>
      <c r="R118" s="124"/>
      <c r="S118" s="47"/>
    </row>
    <row r="119" spans="1:19" ht="12.75">
      <c r="A119" s="84" t="s">
        <v>120</v>
      </c>
      <c r="B119" s="521"/>
      <c r="C119" s="521"/>
      <c r="D119" s="551"/>
      <c r="E119" s="523"/>
      <c r="F119" s="523"/>
      <c r="G119" s="523"/>
      <c r="H119" s="72"/>
      <c r="I119" s="72"/>
      <c r="J119" s="91"/>
      <c r="K119" s="156"/>
      <c r="L119" s="165"/>
      <c r="M119" s="258"/>
      <c r="N119" s="115"/>
      <c r="O119" s="115"/>
      <c r="P119" s="115"/>
      <c r="Q119" s="151"/>
      <c r="R119" s="124"/>
      <c r="S119" s="47"/>
    </row>
    <row r="120" spans="1:196" s="274" customFormat="1" ht="10.5" customHeight="1">
      <c r="A120" s="612" t="s">
        <v>31</v>
      </c>
      <c r="B120" s="331"/>
      <c r="C120" s="331"/>
      <c r="D120" s="552"/>
      <c r="E120" s="331"/>
      <c r="F120" s="331"/>
      <c r="G120" s="331"/>
      <c r="H120" s="289"/>
      <c r="I120" s="289"/>
      <c r="J120" s="318">
        <f>SUM(J112:J119)</f>
        <v>76.1</v>
      </c>
      <c r="K120" s="319">
        <f>SUM(K112:K119)</f>
        <v>64</v>
      </c>
      <c r="L120" s="661">
        <f>SUM(L112:L119)</f>
        <v>36</v>
      </c>
      <c r="M120" s="374">
        <f>SUM(M112:M119)</f>
        <v>0</v>
      </c>
      <c r="N120" s="320">
        <v>0</v>
      </c>
      <c r="O120" s="320">
        <v>0</v>
      </c>
      <c r="P120" s="320">
        <v>0</v>
      </c>
      <c r="Q120" s="295">
        <v>0</v>
      </c>
      <c r="R120" s="520">
        <f>(J120+K120+L120)/3</f>
        <v>58.699999999999996</v>
      </c>
      <c r="S120" s="303">
        <v>0</v>
      </c>
      <c r="U120" s="368"/>
      <c r="V120" s="368"/>
      <c r="W120" s="368"/>
      <c r="X120" s="368"/>
      <c r="Y120" s="368"/>
      <c r="Z120" s="368"/>
      <c r="AA120" s="368"/>
      <c r="AB120" s="368"/>
      <c r="AC120" s="368"/>
      <c r="AD120" s="368"/>
      <c r="AE120" s="368"/>
      <c r="AF120" s="368"/>
      <c r="AG120" s="368"/>
      <c r="AH120" s="368"/>
      <c r="AI120" s="368"/>
      <c r="AJ120" s="368"/>
      <c r="AK120" s="368"/>
      <c r="AL120" s="368"/>
      <c r="AM120" s="368"/>
      <c r="AN120" s="368"/>
      <c r="AO120" s="368"/>
      <c r="AP120" s="368"/>
      <c r="AQ120" s="368"/>
      <c r="AR120" s="368"/>
      <c r="AS120" s="368"/>
      <c r="AT120" s="368"/>
      <c r="AU120" s="368"/>
      <c r="AV120" s="368"/>
      <c r="AW120" s="368"/>
      <c r="AX120" s="368"/>
      <c r="AY120" s="368"/>
      <c r="AZ120" s="368"/>
      <c r="BA120" s="368"/>
      <c r="BB120" s="368"/>
      <c r="BC120" s="368"/>
      <c r="BD120" s="368"/>
      <c r="BE120" s="368"/>
      <c r="BF120" s="368"/>
      <c r="BG120" s="368"/>
      <c r="BH120" s="368"/>
      <c r="BI120" s="368"/>
      <c r="BJ120" s="368"/>
      <c r="BK120" s="368"/>
      <c r="BL120" s="368"/>
      <c r="BM120" s="368"/>
      <c r="BN120" s="368"/>
      <c r="BO120" s="368"/>
      <c r="BP120" s="368"/>
      <c r="BQ120" s="368"/>
      <c r="BR120" s="368"/>
      <c r="BS120" s="368"/>
      <c r="BT120" s="368"/>
      <c r="BU120" s="368"/>
      <c r="BV120" s="368"/>
      <c r="BW120" s="368"/>
      <c r="BX120" s="368"/>
      <c r="BY120" s="368"/>
      <c r="BZ120" s="368"/>
      <c r="CA120" s="368"/>
      <c r="CB120" s="368"/>
      <c r="CC120" s="368"/>
      <c r="CD120" s="368"/>
      <c r="CE120" s="368"/>
      <c r="CF120" s="368"/>
      <c r="CG120" s="368"/>
      <c r="CH120" s="368"/>
      <c r="CI120" s="368"/>
      <c r="CJ120" s="368"/>
      <c r="CK120" s="368"/>
      <c r="CL120" s="368"/>
      <c r="CM120" s="368"/>
      <c r="CN120" s="368"/>
      <c r="CO120" s="368"/>
      <c r="CP120" s="368"/>
      <c r="CQ120" s="368"/>
      <c r="CR120" s="368"/>
      <c r="CS120" s="368"/>
      <c r="CT120" s="368"/>
      <c r="CU120" s="368"/>
      <c r="CV120" s="368"/>
      <c r="CW120" s="368"/>
      <c r="CX120" s="368"/>
      <c r="CY120" s="368"/>
      <c r="CZ120" s="368"/>
      <c r="DA120" s="368"/>
      <c r="DB120" s="368"/>
      <c r="DC120" s="368"/>
      <c r="DD120" s="368"/>
      <c r="DE120" s="368"/>
      <c r="DF120" s="368"/>
      <c r="DG120" s="368"/>
      <c r="DH120" s="368"/>
      <c r="DI120" s="368"/>
      <c r="DJ120" s="368"/>
      <c r="DK120" s="368"/>
      <c r="DL120" s="368"/>
      <c r="DM120" s="368"/>
      <c r="DN120" s="368"/>
      <c r="DO120" s="368"/>
      <c r="DP120" s="368"/>
      <c r="DQ120" s="368"/>
      <c r="DR120" s="368"/>
      <c r="DS120" s="368"/>
      <c r="DT120" s="368"/>
      <c r="DU120" s="368"/>
      <c r="DV120" s="368"/>
      <c r="DW120" s="368"/>
      <c r="DX120" s="368"/>
      <c r="DY120" s="368"/>
      <c r="DZ120" s="368"/>
      <c r="EA120" s="368"/>
      <c r="EB120" s="368"/>
      <c r="EC120" s="368"/>
      <c r="ED120" s="368"/>
      <c r="EE120" s="368"/>
      <c r="EF120" s="368"/>
      <c r="EG120" s="368"/>
      <c r="EH120" s="368"/>
      <c r="EI120" s="368"/>
      <c r="EJ120" s="368"/>
      <c r="EK120" s="368"/>
      <c r="EL120" s="368"/>
      <c r="EM120" s="368"/>
      <c r="EN120" s="368"/>
      <c r="EO120" s="368"/>
      <c r="EP120" s="368"/>
      <c r="EQ120" s="368"/>
      <c r="ER120" s="368"/>
      <c r="ES120" s="368"/>
      <c r="ET120" s="368"/>
      <c r="EU120" s="368"/>
      <c r="EV120" s="368"/>
      <c r="EW120" s="368"/>
      <c r="EX120" s="368"/>
      <c r="EY120" s="368"/>
      <c r="EZ120" s="368"/>
      <c r="FA120" s="368"/>
      <c r="FB120" s="368"/>
      <c r="FC120" s="368"/>
      <c r="FD120" s="368"/>
      <c r="FE120" s="368"/>
      <c r="FF120" s="368"/>
      <c r="FG120" s="368"/>
      <c r="FH120" s="368"/>
      <c r="FI120" s="368"/>
      <c r="FJ120" s="368"/>
      <c r="FK120" s="368"/>
      <c r="FL120" s="368"/>
      <c r="FM120" s="368"/>
      <c r="FN120" s="368"/>
      <c r="FO120" s="368"/>
      <c r="FP120" s="368"/>
      <c r="FQ120" s="368"/>
      <c r="FR120" s="368"/>
      <c r="FS120" s="368"/>
      <c r="FT120" s="368"/>
      <c r="FU120" s="368"/>
      <c r="FV120" s="368"/>
      <c r="FW120" s="368"/>
      <c r="FX120" s="368"/>
      <c r="FY120" s="368"/>
      <c r="FZ120" s="368"/>
      <c r="GA120" s="368"/>
      <c r="GB120" s="368"/>
      <c r="GC120" s="368"/>
      <c r="GD120" s="368"/>
      <c r="GE120" s="368"/>
      <c r="GF120" s="368"/>
      <c r="GG120" s="368"/>
      <c r="GH120" s="368"/>
      <c r="GI120" s="368"/>
      <c r="GJ120" s="368"/>
      <c r="GK120" s="368"/>
      <c r="GL120" s="368"/>
      <c r="GM120" s="368"/>
      <c r="GN120" s="368"/>
    </row>
    <row r="121" spans="1:19" ht="15.75">
      <c r="A121" s="234" t="s">
        <v>121</v>
      </c>
      <c r="B121" s="243">
        <v>630</v>
      </c>
      <c r="C121" s="197">
        <v>910</v>
      </c>
      <c r="D121" s="187">
        <f>MAX(J128:K128:L128)/910*100</f>
        <v>14.472527472527474</v>
      </c>
      <c r="E121" s="115"/>
      <c r="F121" s="115"/>
      <c r="G121" s="46"/>
      <c r="H121" s="191">
        <f>(J121+K121+L121)/3</f>
        <v>227.33333333333334</v>
      </c>
      <c r="I121" s="72"/>
      <c r="J121" s="86">
        <v>226</v>
      </c>
      <c r="K121" s="76">
        <v>227</v>
      </c>
      <c r="L121" s="149">
        <v>229</v>
      </c>
      <c r="M121" s="258"/>
      <c r="N121" s="115"/>
      <c r="O121" s="115"/>
      <c r="P121" s="115"/>
      <c r="Q121" s="151"/>
      <c r="R121" s="124"/>
      <c r="S121" s="47"/>
    </row>
    <row r="122" spans="1:19" ht="12.75">
      <c r="A122" s="84" t="s">
        <v>122</v>
      </c>
      <c r="B122" s="540"/>
      <c r="C122" s="540"/>
      <c r="D122" s="540"/>
      <c r="E122" s="541"/>
      <c r="F122" s="541"/>
      <c r="G122" s="541"/>
      <c r="H122" s="72"/>
      <c r="I122" s="72"/>
      <c r="J122" s="180">
        <v>23.8</v>
      </c>
      <c r="K122" s="181">
        <v>13.4</v>
      </c>
      <c r="L122" s="162">
        <v>7.1</v>
      </c>
      <c r="M122" s="258"/>
      <c r="N122" s="115"/>
      <c r="O122" s="115"/>
      <c r="P122" s="115"/>
      <c r="Q122" s="151"/>
      <c r="R122" s="124"/>
      <c r="S122" s="47"/>
    </row>
    <row r="123" spans="1:19" ht="12.75">
      <c r="A123" s="84" t="s">
        <v>123</v>
      </c>
      <c r="B123" s="521"/>
      <c r="C123" s="521"/>
      <c r="D123" s="521"/>
      <c r="E123" s="523"/>
      <c r="F123" s="523"/>
      <c r="G123" s="523"/>
      <c r="H123" s="72"/>
      <c r="I123" s="72"/>
      <c r="J123" s="180">
        <v>50.1</v>
      </c>
      <c r="K123" s="181">
        <v>21.7</v>
      </c>
      <c r="L123" s="162">
        <v>59.1</v>
      </c>
      <c r="M123" s="258"/>
      <c r="N123" s="115"/>
      <c r="O123" s="115"/>
      <c r="P123" s="115"/>
      <c r="Q123" s="151"/>
      <c r="R123" s="124"/>
      <c r="S123" s="47"/>
    </row>
    <row r="124" spans="1:19" ht="12.75">
      <c r="A124" s="84" t="s">
        <v>124</v>
      </c>
      <c r="B124" s="521"/>
      <c r="C124" s="521"/>
      <c r="D124" s="521"/>
      <c r="E124" s="523"/>
      <c r="F124" s="523"/>
      <c r="G124" s="523"/>
      <c r="H124" s="72"/>
      <c r="I124" s="72"/>
      <c r="J124" s="180"/>
      <c r="K124" s="181"/>
      <c r="L124" s="162"/>
      <c r="M124" s="258"/>
      <c r="N124" s="115"/>
      <c r="O124" s="115"/>
      <c r="P124" s="115"/>
      <c r="Q124" s="151"/>
      <c r="R124" s="124"/>
      <c r="S124" s="47"/>
    </row>
    <row r="125" spans="1:19" ht="12.75">
      <c r="A125" s="84" t="s">
        <v>125</v>
      </c>
      <c r="B125" s="521"/>
      <c r="C125" s="521"/>
      <c r="D125" s="521"/>
      <c r="E125" s="523"/>
      <c r="F125" s="523"/>
      <c r="G125" s="523"/>
      <c r="H125" s="72"/>
      <c r="I125" s="72"/>
      <c r="J125" s="180">
        <v>3.2</v>
      </c>
      <c r="K125" s="181">
        <v>54.1</v>
      </c>
      <c r="L125" s="162">
        <v>4</v>
      </c>
      <c r="M125" s="258"/>
      <c r="N125" s="115"/>
      <c r="O125" s="115"/>
      <c r="P125" s="115"/>
      <c r="Q125" s="151"/>
      <c r="R125" s="124"/>
      <c r="S125" s="47"/>
    </row>
    <row r="126" spans="1:19" ht="12.75">
      <c r="A126" s="84" t="s">
        <v>126</v>
      </c>
      <c r="B126" s="521"/>
      <c r="C126" s="521"/>
      <c r="D126" s="521"/>
      <c r="E126" s="523"/>
      <c r="F126" s="523"/>
      <c r="G126" s="523"/>
      <c r="H126" s="72"/>
      <c r="I126" s="72"/>
      <c r="J126" s="180">
        <v>34.7</v>
      </c>
      <c r="K126" s="181">
        <v>41.6</v>
      </c>
      <c r="L126" s="162">
        <v>25.9</v>
      </c>
      <c r="M126" s="258"/>
      <c r="N126" s="115"/>
      <c r="O126" s="115"/>
      <c r="P126" s="115"/>
      <c r="Q126" s="151"/>
      <c r="R126" s="124"/>
      <c r="S126" s="47"/>
    </row>
    <row r="127" spans="1:19" ht="12.75">
      <c r="A127" s="84" t="s">
        <v>127</v>
      </c>
      <c r="B127" s="521"/>
      <c r="C127" s="521"/>
      <c r="D127" s="521"/>
      <c r="E127" s="523"/>
      <c r="F127" s="523"/>
      <c r="G127" s="523"/>
      <c r="H127" s="72"/>
      <c r="I127" s="72"/>
      <c r="J127" s="180">
        <v>2.4</v>
      </c>
      <c r="K127" s="180">
        <v>0.9</v>
      </c>
      <c r="L127" s="157">
        <v>0.6</v>
      </c>
      <c r="M127" s="258"/>
      <c r="N127" s="115"/>
      <c r="O127" s="115"/>
      <c r="P127" s="115"/>
      <c r="Q127" s="151"/>
      <c r="R127" s="124"/>
      <c r="S127" s="47"/>
    </row>
    <row r="128" spans="1:196" s="274" customFormat="1" ht="10.5" customHeight="1">
      <c r="A128" s="612" t="s">
        <v>31</v>
      </c>
      <c r="B128" s="331"/>
      <c r="C128" s="331"/>
      <c r="D128" s="331"/>
      <c r="E128" s="331"/>
      <c r="F128" s="331"/>
      <c r="G128" s="331"/>
      <c r="H128" s="289"/>
      <c r="I128" s="289"/>
      <c r="J128" s="291">
        <f>SUM(J122:J127)</f>
        <v>114.20000000000002</v>
      </c>
      <c r="K128" s="321">
        <f>SUM(K122:K127)</f>
        <v>131.70000000000002</v>
      </c>
      <c r="L128" s="662">
        <f>SUM(L122:L127)</f>
        <v>96.69999999999999</v>
      </c>
      <c r="M128" s="374">
        <f>SUM(M122:M127)</f>
        <v>0</v>
      </c>
      <c r="N128" s="320">
        <v>0</v>
      </c>
      <c r="O128" s="320">
        <v>0</v>
      </c>
      <c r="P128" s="320">
        <v>0</v>
      </c>
      <c r="Q128" s="295">
        <v>0</v>
      </c>
      <c r="R128" s="520">
        <f>(J128+K128+L128)/3</f>
        <v>114.2</v>
      </c>
      <c r="S128" s="370">
        <v>0</v>
      </c>
      <c r="U128" s="368"/>
      <c r="V128" s="368"/>
      <c r="W128" s="368"/>
      <c r="X128" s="368"/>
      <c r="Y128" s="368"/>
      <c r="Z128" s="368"/>
      <c r="AA128" s="368"/>
      <c r="AB128" s="368"/>
      <c r="AC128" s="368"/>
      <c r="AD128" s="368"/>
      <c r="AE128" s="368"/>
      <c r="AF128" s="368"/>
      <c r="AG128" s="368"/>
      <c r="AH128" s="368"/>
      <c r="AI128" s="368"/>
      <c r="AJ128" s="368"/>
      <c r="AK128" s="368"/>
      <c r="AL128" s="368"/>
      <c r="AM128" s="368"/>
      <c r="AN128" s="368"/>
      <c r="AO128" s="368"/>
      <c r="AP128" s="368"/>
      <c r="AQ128" s="368"/>
      <c r="AR128" s="368"/>
      <c r="AS128" s="368"/>
      <c r="AT128" s="368"/>
      <c r="AU128" s="368"/>
      <c r="AV128" s="368"/>
      <c r="AW128" s="368"/>
      <c r="AX128" s="368"/>
      <c r="AY128" s="368"/>
      <c r="AZ128" s="368"/>
      <c r="BA128" s="368"/>
      <c r="BB128" s="368"/>
      <c r="BC128" s="368"/>
      <c r="BD128" s="368"/>
      <c r="BE128" s="368"/>
      <c r="BF128" s="368"/>
      <c r="BG128" s="368"/>
      <c r="BH128" s="368"/>
      <c r="BI128" s="368"/>
      <c r="BJ128" s="368"/>
      <c r="BK128" s="368"/>
      <c r="BL128" s="368"/>
      <c r="BM128" s="368"/>
      <c r="BN128" s="368"/>
      <c r="BO128" s="368"/>
      <c r="BP128" s="368"/>
      <c r="BQ128" s="368"/>
      <c r="BR128" s="368"/>
      <c r="BS128" s="368"/>
      <c r="BT128" s="368"/>
      <c r="BU128" s="368"/>
      <c r="BV128" s="368"/>
      <c r="BW128" s="368"/>
      <c r="BX128" s="368"/>
      <c r="BY128" s="368"/>
      <c r="BZ128" s="368"/>
      <c r="CA128" s="368"/>
      <c r="CB128" s="368"/>
      <c r="CC128" s="368"/>
      <c r="CD128" s="368"/>
      <c r="CE128" s="368"/>
      <c r="CF128" s="368"/>
      <c r="CG128" s="368"/>
      <c r="CH128" s="368"/>
      <c r="CI128" s="368"/>
      <c r="CJ128" s="368"/>
      <c r="CK128" s="368"/>
      <c r="CL128" s="368"/>
      <c r="CM128" s="368"/>
      <c r="CN128" s="368"/>
      <c r="CO128" s="368"/>
      <c r="CP128" s="368"/>
      <c r="CQ128" s="368"/>
      <c r="CR128" s="368"/>
      <c r="CS128" s="368"/>
      <c r="CT128" s="368"/>
      <c r="CU128" s="368"/>
      <c r="CV128" s="368"/>
      <c r="CW128" s="368"/>
      <c r="CX128" s="368"/>
      <c r="CY128" s="368"/>
      <c r="CZ128" s="368"/>
      <c r="DA128" s="368"/>
      <c r="DB128" s="368"/>
      <c r="DC128" s="368"/>
      <c r="DD128" s="368"/>
      <c r="DE128" s="368"/>
      <c r="DF128" s="368"/>
      <c r="DG128" s="368"/>
      <c r="DH128" s="368"/>
      <c r="DI128" s="368"/>
      <c r="DJ128" s="368"/>
      <c r="DK128" s="368"/>
      <c r="DL128" s="368"/>
      <c r="DM128" s="368"/>
      <c r="DN128" s="368"/>
      <c r="DO128" s="368"/>
      <c r="DP128" s="368"/>
      <c r="DQ128" s="368"/>
      <c r="DR128" s="368"/>
      <c r="DS128" s="368"/>
      <c r="DT128" s="368"/>
      <c r="DU128" s="368"/>
      <c r="DV128" s="368"/>
      <c r="DW128" s="368"/>
      <c r="DX128" s="368"/>
      <c r="DY128" s="368"/>
      <c r="DZ128" s="368"/>
      <c r="EA128" s="368"/>
      <c r="EB128" s="368"/>
      <c r="EC128" s="368"/>
      <c r="ED128" s="368"/>
      <c r="EE128" s="368"/>
      <c r="EF128" s="368"/>
      <c r="EG128" s="368"/>
      <c r="EH128" s="368"/>
      <c r="EI128" s="368"/>
      <c r="EJ128" s="368"/>
      <c r="EK128" s="368"/>
      <c r="EL128" s="368"/>
      <c r="EM128" s="368"/>
      <c r="EN128" s="368"/>
      <c r="EO128" s="368"/>
      <c r="EP128" s="368"/>
      <c r="EQ128" s="368"/>
      <c r="ER128" s="368"/>
      <c r="ES128" s="368"/>
      <c r="ET128" s="368"/>
      <c r="EU128" s="368"/>
      <c r="EV128" s="368"/>
      <c r="EW128" s="368"/>
      <c r="EX128" s="368"/>
      <c r="EY128" s="368"/>
      <c r="EZ128" s="368"/>
      <c r="FA128" s="368"/>
      <c r="FB128" s="368"/>
      <c r="FC128" s="368"/>
      <c r="FD128" s="368"/>
      <c r="FE128" s="368"/>
      <c r="FF128" s="368"/>
      <c r="FG128" s="368"/>
      <c r="FH128" s="368"/>
      <c r="FI128" s="368"/>
      <c r="FJ128" s="368"/>
      <c r="FK128" s="368"/>
      <c r="FL128" s="368"/>
      <c r="FM128" s="368"/>
      <c r="FN128" s="368"/>
      <c r="FO128" s="368"/>
      <c r="FP128" s="368"/>
      <c r="FQ128" s="368"/>
      <c r="FR128" s="368"/>
      <c r="FS128" s="368"/>
      <c r="FT128" s="368"/>
      <c r="FU128" s="368"/>
      <c r="FV128" s="368"/>
      <c r="FW128" s="368"/>
      <c r="FX128" s="368"/>
      <c r="FY128" s="368"/>
      <c r="FZ128" s="368"/>
      <c r="GA128" s="368"/>
      <c r="GB128" s="368"/>
      <c r="GC128" s="368"/>
      <c r="GD128" s="368"/>
      <c r="GE128" s="368"/>
      <c r="GF128" s="368"/>
      <c r="GG128" s="368"/>
      <c r="GH128" s="368"/>
      <c r="GI128" s="368"/>
      <c r="GJ128" s="368"/>
      <c r="GK128" s="368"/>
      <c r="GL128" s="368"/>
      <c r="GM128" s="368"/>
      <c r="GN128" s="368"/>
    </row>
    <row r="129" spans="1:20" ht="18" customHeight="1">
      <c r="A129" s="84" t="s">
        <v>128</v>
      </c>
      <c r="B129" s="243">
        <f>B96+B106+B111+B121</f>
        <v>1760</v>
      </c>
      <c r="C129" s="57">
        <f>C121+C111+C106+C96</f>
        <v>2534</v>
      </c>
      <c r="D129" s="57"/>
      <c r="E129" s="58">
        <f>E121+E111+E106+E96</f>
        <v>630</v>
      </c>
      <c r="F129" s="115">
        <f>F121+F111+F106+F96</f>
        <v>910</v>
      </c>
      <c r="G129" s="46"/>
      <c r="H129" s="72"/>
      <c r="I129" s="72"/>
      <c r="J129" s="183">
        <f>J105+J110+J120+J128</f>
        <v>202.9</v>
      </c>
      <c r="K129" s="183">
        <f>K105+K110+K120+K128</f>
        <v>225.70000000000002</v>
      </c>
      <c r="L129" s="656">
        <f>L105+L110+L120+L128</f>
        <v>141.5</v>
      </c>
      <c r="M129" s="258"/>
      <c r="N129" s="115"/>
      <c r="O129" s="115"/>
      <c r="P129" s="115"/>
      <c r="Q129" s="151"/>
      <c r="R129" s="252">
        <f>(J129+K129+L129)/3</f>
        <v>190.03333333333333</v>
      </c>
      <c r="S129" s="129">
        <f>S105+S110+S120+S128</f>
        <v>0</v>
      </c>
      <c r="T129" s="123" t="s">
        <v>515</v>
      </c>
    </row>
    <row r="130" spans="1:19" ht="18" customHeight="1">
      <c r="A130" s="84" t="s">
        <v>129</v>
      </c>
      <c r="B130" s="243">
        <f>B129/1000</f>
        <v>1.76</v>
      </c>
      <c r="C130" s="57"/>
      <c r="D130" s="57"/>
      <c r="E130" s="115"/>
      <c r="F130" s="115"/>
      <c r="G130" s="46"/>
      <c r="H130" s="72"/>
      <c r="I130" s="72"/>
      <c r="J130" s="96"/>
      <c r="K130" s="69"/>
      <c r="L130" s="174"/>
      <c r="M130" s="258"/>
      <c r="N130" s="115"/>
      <c r="O130" s="115"/>
      <c r="P130" s="115"/>
      <c r="Q130" s="151"/>
      <c r="R130" s="127">
        <f>R129+S129</f>
        <v>190.03333333333333</v>
      </c>
      <c r="S130" s="47"/>
    </row>
    <row r="131" spans="1:196" s="36" customFormat="1" ht="33.75" customHeight="1" thickBot="1">
      <c r="A131" s="461" t="s">
        <v>130</v>
      </c>
      <c r="B131" s="63"/>
      <c r="C131" s="63"/>
      <c r="D131" s="63"/>
      <c r="E131" s="63"/>
      <c r="F131" s="63"/>
      <c r="G131" s="63"/>
      <c r="H131" s="63"/>
      <c r="I131" s="63"/>
      <c r="J131" s="175"/>
      <c r="K131" s="63"/>
      <c r="L131" s="663"/>
      <c r="M131" s="176"/>
      <c r="N131" s="62"/>
      <c r="O131" s="62"/>
      <c r="P131" s="62"/>
      <c r="Q131" s="364"/>
      <c r="R131" s="394">
        <f>R209</f>
        <v>1253.5000000000002</v>
      </c>
      <c r="S131" s="62" t="s">
        <v>529</v>
      </c>
      <c r="T131" s="400" t="s">
        <v>501</v>
      </c>
      <c r="U131" s="368"/>
      <c r="V131" s="368"/>
      <c r="W131" s="368"/>
      <c r="X131" s="368"/>
      <c r="Y131" s="368"/>
      <c r="Z131" s="368"/>
      <c r="AA131" s="368"/>
      <c r="AB131" s="368"/>
      <c r="AC131" s="368"/>
      <c r="AD131" s="368"/>
      <c r="AE131" s="368"/>
      <c r="AF131" s="368"/>
      <c r="AG131" s="368"/>
      <c r="AH131" s="368"/>
      <c r="AI131" s="368"/>
      <c r="AJ131" s="368"/>
      <c r="AK131" s="368"/>
      <c r="AL131" s="368"/>
      <c r="AM131" s="368"/>
      <c r="AN131" s="368"/>
      <c r="AO131" s="368"/>
      <c r="AP131" s="368"/>
      <c r="AQ131" s="368"/>
      <c r="AR131" s="368"/>
      <c r="AS131" s="368"/>
      <c r="AT131" s="368"/>
      <c r="AU131" s="368"/>
      <c r="AV131" s="368"/>
      <c r="AW131" s="368"/>
      <c r="AX131" s="368"/>
      <c r="AY131" s="368"/>
      <c r="AZ131" s="368"/>
      <c r="BA131" s="368"/>
      <c r="BB131" s="368"/>
      <c r="BC131" s="368"/>
      <c r="BD131" s="368"/>
      <c r="BE131" s="368"/>
      <c r="BF131" s="368"/>
      <c r="BG131" s="368"/>
      <c r="BH131" s="368"/>
      <c r="BI131" s="368"/>
      <c r="BJ131" s="368"/>
      <c r="BK131" s="368"/>
      <c r="BL131" s="368"/>
      <c r="BM131" s="368"/>
      <c r="BN131" s="368"/>
      <c r="BO131" s="368"/>
      <c r="BP131" s="368"/>
      <c r="BQ131" s="368"/>
      <c r="BR131" s="368"/>
      <c r="BS131" s="368"/>
      <c r="BT131" s="368"/>
      <c r="BU131" s="368"/>
      <c r="BV131" s="368"/>
      <c r="BW131" s="368"/>
      <c r="BX131" s="368"/>
      <c r="BY131" s="368"/>
      <c r="BZ131" s="368"/>
      <c r="CA131" s="368"/>
      <c r="CB131" s="368"/>
      <c r="CC131" s="368"/>
      <c r="CD131" s="368"/>
      <c r="CE131" s="368"/>
      <c r="CF131" s="368"/>
      <c r="CG131" s="368"/>
      <c r="CH131" s="368"/>
      <c r="CI131" s="368"/>
      <c r="CJ131" s="368"/>
      <c r="CK131" s="368"/>
      <c r="CL131" s="368"/>
      <c r="CM131" s="368"/>
      <c r="CN131" s="368"/>
      <c r="CO131" s="368"/>
      <c r="CP131" s="368"/>
      <c r="CQ131" s="368"/>
      <c r="CR131" s="368"/>
      <c r="CS131" s="368"/>
      <c r="CT131" s="368"/>
      <c r="CU131" s="368"/>
      <c r="CV131" s="368"/>
      <c r="CW131" s="368"/>
      <c r="CX131" s="368"/>
      <c r="CY131" s="368"/>
      <c r="CZ131" s="368"/>
      <c r="DA131" s="368"/>
      <c r="DB131" s="368"/>
      <c r="DC131" s="368"/>
      <c r="DD131" s="368"/>
      <c r="DE131" s="368"/>
      <c r="DF131" s="368"/>
      <c r="DG131" s="368"/>
      <c r="DH131" s="368"/>
      <c r="DI131" s="368"/>
      <c r="DJ131" s="368"/>
      <c r="DK131" s="368"/>
      <c r="DL131" s="368"/>
      <c r="DM131" s="368"/>
      <c r="DN131" s="368"/>
      <c r="DO131" s="368"/>
      <c r="DP131" s="368"/>
      <c r="DQ131" s="368"/>
      <c r="DR131" s="368"/>
      <c r="DS131" s="368"/>
      <c r="DT131" s="368"/>
      <c r="DU131" s="368"/>
      <c r="DV131" s="368"/>
      <c r="DW131" s="368"/>
      <c r="DX131" s="368"/>
      <c r="DY131" s="368"/>
      <c r="DZ131" s="368"/>
      <c r="EA131" s="368"/>
      <c r="EB131" s="368"/>
      <c r="EC131" s="368"/>
      <c r="ED131" s="368"/>
      <c r="EE131" s="368"/>
      <c r="EF131" s="368"/>
      <c r="EG131" s="368"/>
      <c r="EH131" s="368"/>
      <c r="EI131" s="368"/>
      <c r="EJ131" s="368"/>
      <c r="EK131" s="368"/>
      <c r="EL131" s="368"/>
      <c r="EM131" s="368"/>
      <c r="EN131" s="368"/>
      <c r="EO131" s="368"/>
      <c r="EP131" s="368"/>
      <c r="EQ131" s="368"/>
      <c r="ER131" s="368"/>
      <c r="ES131" s="368"/>
      <c r="ET131" s="368"/>
      <c r="EU131" s="368"/>
      <c r="EV131" s="368"/>
      <c r="EW131" s="368"/>
      <c r="EX131" s="368"/>
      <c r="EY131" s="368"/>
      <c r="EZ131" s="368"/>
      <c r="FA131" s="368"/>
      <c r="FB131" s="368"/>
      <c r="FC131" s="368"/>
      <c r="FD131" s="368"/>
      <c r="FE131" s="368"/>
      <c r="FF131" s="368"/>
      <c r="FG131" s="368"/>
      <c r="FH131" s="368"/>
      <c r="FI131" s="368"/>
      <c r="FJ131" s="368"/>
      <c r="FK131" s="368"/>
      <c r="FL131" s="368"/>
      <c r="FM131" s="368"/>
      <c r="FN131" s="368"/>
      <c r="FO131" s="368"/>
      <c r="FP131" s="368"/>
      <c r="FQ131" s="368"/>
      <c r="FR131" s="368"/>
      <c r="FS131" s="368"/>
      <c r="FT131" s="368"/>
      <c r="FU131" s="368"/>
      <c r="FV131" s="368"/>
      <c r="FW131" s="368"/>
      <c r="FX131" s="368"/>
      <c r="FY131" s="368"/>
      <c r="FZ131" s="368"/>
      <c r="GA131" s="368"/>
      <c r="GB131" s="368"/>
      <c r="GC131" s="368"/>
      <c r="GD131" s="368"/>
      <c r="GE131" s="368"/>
      <c r="GF131" s="368"/>
      <c r="GG131" s="368"/>
      <c r="GH131" s="368"/>
      <c r="GI131" s="368"/>
      <c r="GJ131" s="368"/>
      <c r="GK131" s="368"/>
      <c r="GL131" s="368"/>
      <c r="GM131" s="368"/>
      <c r="GN131" s="368"/>
    </row>
    <row r="132" spans="1:20" ht="15.75">
      <c r="A132" s="236" t="s">
        <v>131</v>
      </c>
      <c r="B132" s="179">
        <v>400</v>
      </c>
      <c r="C132" s="179">
        <v>570</v>
      </c>
      <c r="D132" s="187">
        <f>MAX(J140:K140:L140)/570*100</f>
        <v>26.75438596491228</v>
      </c>
      <c r="E132" s="33">
        <v>400</v>
      </c>
      <c r="F132" s="33">
        <v>570</v>
      </c>
      <c r="G132" s="25"/>
      <c r="H132" s="191">
        <f>(J132+K132+L132)/3</f>
        <v>226.33333333333334</v>
      </c>
      <c r="I132" s="62"/>
      <c r="J132" s="94">
        <v>228</v>
      </c>
      <c r="K132" s="89">
        <v>229</v>
      </c>
      <c r="L132" s="158">
        <v>222</v>
      </c>
      <c r="M132" s="40"/>
      <c r="N132" s="366" t="s">
        <v>132</v>
      </c>
      <c r="O132" s="366"/>
      <c r="P132" s="366"/>
      <c r="Q132" s="253"/>
      <c r="R132" s="128"/>
      <c r="S132" s="64"/>
      <c r="T132" s="398"/>
    </row>
    <row r="133" spans="1:20" ht="12.75">
      <c r="A133" s="84" t="s">
        <v>133</v>
      </c>
      <c r="B133" s="1319"/>
      <c r="C133" s="1319"/>
      <c r="D133" s="1319"/>
      <c r="E133" s="1320"/>
      <c r="F133" s="1320"/>
      <c r="G133" s="1320"/>
      <c r="H133" s="62"/>
      <c r="I133" s="62"/>
      <c r="J133" s="91">
        <v>13</v>
      </c>
      <c r="K133" s="41">
        <v>20.5</v>
      </c>
      <c r="L133" s="118">
        <v>33</v>
      </c>
      <c r="M133" s="40"/>
      <c r="N133" s="366"/>
      <c r="O133" s="366"/>
      <c r="P133" s="366"/>
      <c r="Q133" s="253"/>
      <c r="R133" s="128"/>
      <c r="S133" s="64"/>
      <c r="T133" s="398"/>
    </row>
    <row r="134" spans="1:20" ht="12.75">
      <c r="A134" s="84" t="s">
        <v>134</v>
      </c>
      <c r="B134" s="1319"/>
      <c r="C134" s="1319"/>
      <c r="D134" s="1319"/>
      <c r="E134" s="1320"/>
      <c r="F134" s="1320"/>
      <c r="G134" s="1320"/>
      <c r="H134" s="62"/>
      <c r="I134" s="62"/>
      <c r="J134" s="91">
        <v>0</v>
      </c>
      <c r="K134" s="41">
        <v>0</v>
      </c>
      <c r="L134" s="118">
        <v>0</v>
      </c>
      <c r="M134" s="40"/>
      <c r="N134" s="366"/>
      <c r="O134" s="366"/>
      <c r="P134" s="366"/>
      <c r="Q134" s="253"/>
      <c r="R134" s="128"/>
      <c r="S134" s="64"/>
      <c r="T134" s="398"/>
    </row>
    <row r="135" spans="1:20" ht="12.75">
      <c r="A135" s="84" t="s">
        <v>135</v>
      </c>
      <c r="B135" s="1319"/>
      <c r="C135" s="1319"/>
      <c r="D135" s="1319"/>
      <c r="E135" s="1320"/>
      <c r="F135" s="1320"/>
      <c r="G135" s="1320"/>
      <c r="H135" s="62"/>
      <c r="I135" s="62"/>
      <c r="J135" s="91">
        <v>12.7</v>
      </c>
      <c r="K135" s="41">
        <v>3.6</v>
      </c>
      <c r="L135" s="118">
        <v>20.5</v>
      </c>
      <c r="M135" s="40"/>
      <c r="N135" s="366"/>
      <c r="O135" s="366"/>
      <c r="P135" s="366"/>
      <c r="Q135" s="253"/>
      <c r="R135" s="128"/>
      <c r="S135" s="64"/>
      <c r="T135" s="398"/>
    </row>
    <row r="136" spans="1:20" ht="12.75">
      <c r="A136" s="84" t="s">
        <v>136</v>
      </c>
      <c r="B136" s="1319"/>
      <c r="C136" s="1319"/>
      <c r="D136" s="1319"/>
      <c r="E136" s="1320"/>
      <c r="F136" s="1320"/>
      <c r="G136" s="1320"/>
      <c r="H136" s="62"/>
      <c r="I136" s="62"/>
      <c r="J136" s="41">
        <v>20.6</v>
      </c>
      <c r="K136" s="41">
        <v>41.1</v>
      </c>
      <c r="L136" s="118">
        <v>44.7</v>
      </c>
      <c r="M136" s="66"/>
      <c r="N136" s="366"/>
      <c r="O136" s="366"/>
      <c r="P136" s="366"/>
      <c r="Q136" s="253"/>
      <c r="R136" s="128"/>
      <c r="S136" s="64"/>
      <c r="T136" s="398"/>
    </row>
    <row r="137" spans="1:20" ht="12.75">
      <c r="A137" s="84" t="s">
        <v>137</v>
      </c>
      <c r="B137" s="1319"/>
      <c r="C137" s="1319"/>
      <c r="D137" s="1319"/>
      <c r="E137" s="1320"/>
      <c r="F137" s="1320"/>
      <c r="G137" s="1320"/>
      <c r="H137" s="62"/>
      <c r="I137" s="62"/>
      <c r="J137" s="91">
        <v>1</v>
      </c>
      <c r="K137" s="41">
        <v>0</v>
      </c>
      <c r="L137" s="118">
        <v>0.2</v>
      </c>
      <c r="M137" s="40"/>
      <c r="N137" s="366"/>
      <c r="O137" s="366"/>
      <c r="P137" s="366"/>
      <c r="Q137" s="253"/>
      <c r="R137" s="128"/>
      <c r="S137" s="64"/>
      <c r="T137" s="398"/>
    </row>
    <row r="138" spans="1:20" ht="12.75">
      <c r="A138" s="84" t="s">
        <v>138</v>
      </c>
      <c r="B138" s="1319"/>
      <c r="C138" s="1319"/>
      <c r="D138" s="1319"/>
      <c r="E138" s="1320"/>
      <c r="F138" s="1320"/>
      <c r="G138" s="1320"/>
      <c r="H138" s="62"/>
      <c r="I138" s="62"/>
      <c r="J138" s="91">
        <v>29.4</v>
      </c>
      <c r="K138" s="41">
        <v>54.6</v>
      </c>
      <c r="L138" s="118">
        <v>42.7</v>
      </c>
      <c r="M138" s="40"/>
      <c r="N138" s="366"/>
      <c r="O138" s="366"/>
      <c r="P138" s="366"/>
      <c r="Q138" s="253"/>
      <c r="R138" s="128"/>
      <c r="S138" s="64"/>
      <c r="T138" s="398"/>
    </row>
    <row r="139" spans="1:20" ht="12.75">
      <c r="A139" s="84" t="s">
        <v>139</v>
      </c>
      <c r="B139" s="1319"/>
      <c r="C139" s="1319"/>
      <c r="D139" s="1319"/>
      <c r="E139" s="1320"/>
      <c r="F139" s="1320"/>
      <c r="G139" s="1320"/>
      <c r="H139" s="62"/>
      <c r="I139" s="62"/>
      <c r="J139" s="91">
        <v>34.5</v>
      </c>
      <c r="K139" s="41">
        <v>17.6</v>
      </c>
      <c r="L139" s="118">
        <v>44.4</v>
      </c>
      <c r="M139" s="40"/>
      <c r="N139" s="366"/>
      <c r="O139" s="366"/>
      <c r="P139" s="366"/>
      <c r="Q139" s="253"/>
      <c r="R139" s="128"/>
      <c r="S139" s="64"/>
      <c r="T139" s="398"/>
    </row>
    <row r="140" spans="1:196" s="274" customFormat="1" ht="9" customHeight="1">
      <c r="A140" s="612" t="s">
        <v>31</v>
      </c>
      <c r="B140" s="1319"/>
      <c r="C140" s="1319"/>
      <c r="D140" s="1319"/>
      <c r="E140" s="1320"/>
      <c r="F140" s="1320"/>
      <c r="G140" s="1320"/>
      <c r="H140" s="300"/>
      <c r="I140" s="300"/>
      <c r="J140" s="268">
        <f>SUM(J135:J139)</f>
        <v>98.19999999999999</v>
      </c>
      <c r="K140" s="269">
        <f>SUM(K135:K139)</f>
        <v>116.9</v>
      </c>
      <c r="L140" s="649">
        <f>SUM(L135:L139)</f>
        <v>152.5</v>
      </c>
      <c r="M140" s="339">
        <v>0</v>
      </c>
      <c r="N140" s="294">
        <f>N133+N134</f>
        <v>0</v>
      </c>
      <c r="O140" s="294">
        <f>O133+O134</f>
        <v>0</v>
      </c>
      <c r="P140" s="294">
        <f>P133+P134</f>
        <v>0</v>
      </c>
      <c r="Q140" s="304"/>
      <c r="R140" s="296">
        <f>(J140+K140+L140)/3</f>
        <v>122.53333333333335</v>
      </c>
      <c r="S140" s="305"/>
      <c r="T140" s="398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  <c r="AP140" s="368"/>
      <c r="AQ140" s="368"/>
      <c r="AR140" s="368"/>
      <c r="AS140" s="368"/>
      <c r="AT140" s="368"/>
      <c r="AU140" s="368"/>
      <c r="AV140" s="368"/>
      <c r="AW140" s="368"/>
      <c r="AX140" s="368"/>
      <c r="AY140" s="368"/>
      <c r="AZ140" s="368"/>
      <c r="BA140" s="368"/>
      <c r="BB140" s="368"/>
      <c r="BC140" s="368"/>
      <c r="BD140" s="368"/>
      <c r="BE140" s="368"/>
      <c r="BF140" s="368"/>
      <c r="BG140" s="368"/>
      <c r="BH140" s="368"/>
      <c r="BI140" s="368"/>
      <c r="BJ140" s="368"/>
      <c r="BK140" s="368"/>
      <c r="BL140" s="368"/>
      <c r="BM140" s="368"/>
      <c r="BN140" s="368"/>
      <c r="BO140" s="368"/>
      <c r="BP140" s="368"/>
      <c r="BQ140" s="368"/>
      <c r="BR140" s="368"/>
      <c r="BS140" s="368"/>
      <c r="BT140" s="368"/>
      <c r="BU140" s="368"/>
      <c r="BV140" s="368"/>
      <c r="BW140" s="368"/>
      <c r="BX140" s="368"/>
      <c r="BY140" s="368"/>
      <c r="BZ140" s="368"/>
      <c r="CA140" s="368"/>
      <c r="CB140" s="368"/>
      <c r="CC140" s="368"/>
      <c r="CD140" s="368"/>
      <c r="CE140" s="368"/>
      <c r="CF140" s="368"/>
      <c r="CG140" s="368"/>
      <c r="CH140" s="368"/>
      <c r="CI140" s="368"/>
      <c r="CJ140" s="368"/>
      <c r="CK140" s="368"/>
      <c r="CL140" s="368"/>
      <c r="CM140" s="368"/>
      <c r="CN140" s="368"/>
      <c r="CO140" s="368"/>
      <c r="CP140" s="368"/>
      <c r="CQ140" s="368"/>
      <c r="CR140" s="368"/>
      <c r="CS140" s="368"/>
      <c r="CT140" s="368"/>
      <c r="CU140" s="368"/>
      <c r="CV140" s="368"/>
      <c r="CW140" s="368"/>
      <c r="CX140" s="368"/>
      <c r="CY140" s="368"/>
      <c r="CZ140" s="368"/>
      <c r="DA140" s="368"/>
      <c r="DB140" s="368"/>
      <c r="DC140" s="368"/>
      <c r="DD140" s="368"/>
      <c r="DE140" s="368"/>
      <c r="DF140" s="368"/>
      <c r="DG140" s="368"/>
      <c r="DH140" s="368"/>
      <c r="DI140" s="368"/>
      <c r="DJ140" s="368"/>
      <c r="DK140" s="368"/>
      <c r="DL140" s="368"/>
      <c r="DM140" s="368"/>
      <c r="DN140" s="368"/>
      <c r="DO140" s="368"/>
      <c r="DP140" s="368"/>
      <c r="DQ140" s="368"/>
      <c r="DR140" s="368"/>
      <c r="DS140" s="368"/>
      <c r="DT140" s="368"/>
      <c r="DU140" s="368"/>
      <c r="DV140" s="368"/>
      <c r="DW140" s="368"/>
      <c r="DX140" s="368"/>
      <c r="DY140" s="368"/>
      <c r="DZ140" s="368"/>
      <c r="EA140" s="368"/>
      <c r="EB140" s="368"/>
      <c r="EC140" s="368"/>
      <c r="ED140" s="368"/>
      <c r="EE140" s="368"/>
      <c r="EF140" s="368"/>
      <c r="EG140" s="368"/>
      <c r="EH140" s="368"/>
      <c r="EI140" s="368"/>
      <c r="EJ140" s="368"/>
      <c r="EK140" s="368"/>
      <c r="EL140" s="368"/>
      <c r="EM140" s="368"/>
      <c r="EN140" s="368"/>
      <c r="EO140" s="368"/>
      <c r="EP140" s="368"/>
      <c r="EQ140" s="368"/>
      <c r="ER140" s="368"/>
      <c r="ES140" s="368"/>
      <c r="ET140" s="368"/>
      <c r="EU140" s="368"/>
      <c r="EV140" s="368"/>
      <c r="EW140" s="368"/>
      <c r="EX140" s="368"/>
      <c r="EY140" s="368"/>
      <c r="EZ140" s="368"/>
      <c r="FA140" s="368"/>
      <c r="FB140" s="368"/>
      <c r="FC140" s="368"/>
      <c r="FD140" s="368"/>
      <c r="FE140" s="368"/>
      <c r="FF140" s="368"/>
      <c r="FG140" s="368"/>
      <c r="FH140" s="368"/>
      <c r="FI140" s="368"/>
      <c r="FJ140" s="368"/>
      <c r="FK140" s="368"/>
      <c r="FL140" s="368"/>
      <c r="FM140" s="368"/>
      <c r="FN140" s="368"/>
      <c r="FO140" s="368"/>
      <c r="FP140" s="368"/>
      <c r="FQ140" s="368"/>
      <c r="FR140" s="368"/>
      <c r="FS140" s="368"/>
      <c r="FT140" s="368"/>
      <c r="FU140" s="368"/>
      <c r="FV140" s="368"/>
      <c r="FW140" s="368"/>
      <c r="FX140" s="368"/>
      <c r="FY140" s="368"/>
      <c r="FZ140" s="368"/>
      <c r="GA140" s="368"/>
      <c r="GB140" s="368"/>
      <c r="GC140" s="368"/>
      <c r="GD140" s="368"/>
      <c r="GE140" s="368"/>
      <c r="GF140" s="368"/>
      <c r="GG140" s="368"/>
      <c r="GH140" s="368"/>
      <c r="GI140" s="368"/>
      <c r="GJ140" s="368"/>
      <c r="GK140" s="368"/>
      <c r="GL140" s="368"/>
      <c r="GM140" s="368"/>
      <c r="GN140" s="368"/>
    </row>
    <row r="141" spans="1:20" ht="15.75">
      <c r="A141" s="234" t="s">
        <v>140</v>
      </c>
      <c r="B141" s="186">
        <v>400</v>
      </c>
      <c r="C141" s="186">
        <v>570</v>
      </c>
      <c r="D141" s="97"/>
      <c r="E141" s="188"/>
      <c r="F141" s="188"/>
      <c r="G141" s="92"/>
      <c r="H141" s="102"/>
      <c r="I141" s="102"/>
      <c r="J141" s="145" t="s">
        <v>141</v>
      </c>
      <c r="K141" s="41"/>
      <c r="L141" s="118"/>
      <c r="M141" s="39"/>
      <c r="N141" s="365"/>
      <c r="O141" s="365"/>
      <c r="P141" s="365"/>
      <c r="Q141" s="255"/>
      <c r="R141" s="121"/>
      <c r="S141" s="1"/>
      <c r="T141" s="398"/>
    </row>
    <row r="142" spans="1:20" ht="12.75">
      <c r="A142" s="84" t="s">
        <v>142</v>
      </c>
      <c r="B142" s="543"/>
      <c r="C142" s="543"/>
      <c r="D142" s="543"/>
      <c r="E142" s="544"/>
      <c r="F142" s="544"/>
      <c r="G142" s="545"/>
      <c r="H142" s="102"/>
      <c r="I142" s="102"/>
      <c r="J142" s="91"/>
      <c r="K142" s="41"/>
      <c r="L142" s="118"/>
      <c r="M142" s="39"/>
      <c r="N142" s="365"/>
      <c r="O142" s="365"/>
      <c r="P142" s="365"/>
      <c r="Q142" s="255"/>
      <c r="R142" s="121"/>
      <c r="S142" s="1"/>
      <c r="T142" s="398"/>
    </row>
    <row r="143" spans="1:20" ht="12.75">
      <c r="A143" s="84" t="s">
        <v>143</v>
      </c>
      <c r="B143" s="547"/>
      <c r="C143" s="547"/>
      <c r="D143" s="547"/>
      <c r="E143" s="548"/>
      <c r="F143" s="548"/>
      <c r="G143" s="549"/>
      <c r="H143" s="102"/>
      <c r="I143" s="102"/>
      <c r="J143" s="91"/>
      <c r="K143" s="41"/>
      <c r="L143" s="118"/>
      <c r="M143" s="39"/>
      <c r="N143" s="365"/>
      <c r="O143" s="365"/>
      <c r="P143" s="365"/>
      <c r="Q143" s="255"/>
      <c r="R143" s="121"/>
      <c r="S143" s="1"/>
      <c r="T143" s="398"/>
    </row>
    <row r="144" spans="1:20" ht="12.75">
      <c r="A144" s="84" t="s">
        <v>144</v>
      </c>
      <c r="B144" s="547"/>
      <c r="C144" s="547"/>
      <c r="D144" s="547"/>
      <c r="E144" s="548"/>
      <c r="F144" s="548"/>
      <c r="G144" s="549"/>
      <c r="H144" s="102"/>
      <c r="I144" s="102"/>
      <c r="J144" s="91"/>
      <c r="K144" s="41"/>
      <c r="L144" s="118"/>
      <c r="M144" s="39"/>
      <c r="N144" s="365"/>
      <c r="O144" s="365"/>
      <c r="P144" s="365"/>
      <c r="Q144" s="255"/>
      <c r="R144" s="121"/>
      <c r="S144" s="1"/>
      <c r="T144" s="398"/>
    </row>
    <row r="145" spans="1:20" ht="12.75">
      <c r="A145" s="84" t="s">
        <v>145</v>
      </c>
      <c r="B145" s="547"/>
      <c r="C145" s="547"/>
      <c r="D145" s="547"/>
      <c r="E145" s="548"/>
      <c r="F145" s="548"/>
      <c r="G145" s="549"/>
      <c r="H145" s="102"/>
      <c r="I145" s="102"/>
      <c r="J145" s="91"/>
      <c r="K145" s="41"/>
      <c r="L145" s="118"/>
      <c r="M145" s="39"/>
      <c r="N145" s="365"/>
      <c r="O145" s="365"/>
      <c r="P145" s="365"/>
      <c r="Q145" s="255"/>
      <c r="R145" s="121"/>
      <c r="S145" s="1"/>
      <c r="T145" s="398"/>
    </row>
    <row r="146" spans="1:20" ht="12.75">
      <c r="A146" s="84" t="s">
        <v>146</v>
      </c>
      <c r="B146" s="547"/>
      <c r="C146" s="547"/>
      <c r="D146" s="547"/>
      <c r="E146" s="548"/>
      <c r="F146" s="548"/>
      <c r="G146" s="549"/>
      <c r="H146" s="102"/>
      <c r="I146" s="102"/>
      <c r="J146" s="91"/>
      <c r="K146" s="41"/>
      <c r="L146" s="118"/>
      <c r="M146" s="39"/>
      <c r="N146" s="365"/>
      <c r="O146" s="365"/>
      <c r="P146" s="365"/>
      <c r="Q146" s="255"/>
      <c r="R146" s="121"/>
      <c r="S146" s="1"/>
      <c r="T146" s="398"/>
    </row>
    <row r="147" spans="1:196" s="274" customFormat="1" ht="9" customHeight="1">
      <c r="A147" s="612" t="s">
        <v>31</v>
      </c>
      <c r="B147" s="553"/>
      <c r="C147" s="553"/>
      <c r="D147" s="553"/>
      <c r="E147" s="553"/>
      <c r="F147" s="553"/>
      <c r="G147" s="554"/>
      <c r="H147" s="267"/>
      <c r="I147" s="267"/>
      <c r="J147" s="310"/>
      <c r="K147" s="282"/>
      <c r="L147" s="664"/>
      <c r="M147" s="375"/>
      <c r="N147" s="320"/>
      <c r="O147" s="320"/>
      <c r="P147" s="320"/>
      <c r="Q147" s="295"/>
      <c r="R147" s="338"/>
      <c r="S147" s="333"/>
      <c r="T147" s="398"/>
      <c r="U147" s="368"/>
      <c r="V147" s="368"/>
      <c r="W147" s="368"/>
      <c r="X147" s="368"/>
      <c r="Y147" s="368"/>
      <c r="Z147" s="368"/>
      <c r="AA147" s="368"/>
      <c r="AB147" s="368"/>
      <c r="AC147" s="368"/>
      <c r="AD147" s="368"/>
      <c r="AE147" s="368"/>
      <c r="AF147" s="368"/>
      <c r="AG147" s="368"/>
      <c r="AH147" s="368"/>
      <c r="AI147" s="368"/>
      <c r="AJ147" s="368"/>
      <c r="AK147" s="368"/>
      <c r="AL147" s="368"/>
      <c r="AM147" s="368"/>
      <c r="AN147" s="368"/>
      <c r="AO147" s="368"/>
      <c r="AP147" s="368"/>
      <c r="AQ147" s="368"/>
      <c r="AR147" s="368"/>
      <c r="AS147" s="368"/>
      <c r="AT147" s="368"/>
      <c r="AU147" s="368"/>
      <c r="AV147" s="368"/>
      <c r="AW147" s="368"/>
      <c r="AX147" s="368"/>
      <c r="AY147" s="368"/>
      <c r="AZ147" s="368"/>
      <c r="BA147" s="368"/>
      <c r="BB147" s="368"/>
      <c r="BC147" s="368"/>
      <c r="BD147" s="368"/>
      <c r="BE147" s="368"/>
      <c r="BF147" s="368"/>
      <c r="BG147" s="368"/>
      <c r="BH147" s="368"/>
      <c r="BI147" s="368"/>
      <c r="BJ147" s="368"/>
      <c r="BK147" s="368"/>
      <c r="BL147" s="368"/>
      <c r="BM147" s="368"/>
      <c r="BN147" s="368"/>
      <c r="BO147" s="368"/>
      <c r="BP147" s="368"/>
      <c r="BQ147" s="368"/>
      <c r="BR147" s="368"/>
      <c r="BS147" s="368"/>
      <c r="BT147" s="368"/>
      <c r="BU147" s="368"/>
      <c r="BV147" s="368"/>
      <c r="BW147" s="368"/>
      <c r="BX147" s="368"/>
      <c r="BY147" s="368"/>
      <c r="BZ147" s="368"/>
      <c r="CA147" s="368"/>
      <c r="CB147" s="368"/>
      <c r="CC147" s="368"/>
      <c r="CD147" s="368"/>
      <c r="CE147" s="368"/>
      <c r="CF147" s="368"/>
      <c r="CG147" s="368"/>
      <c r="CH147" s="368"/>
      <c r="CI147" s="368"/>
      <c r="CJ147" s="368"/>
      <c r="CK147" s="368"/>
      <c r="CL147" s="368"/>
      <c r="CM147" s="368"/>
      <c r="CN147" s="368"/>
      <c r="CO147" s="368"/>
      <c r="CP147" s="368"/>
      <c r="CQ147" s="368"/>
      <c r="CR147" s="368"/>
      <c r="CS147" s="368"/>
      <c r="CT147" s="368"/>
      <c r="CU147" s="368"/>
      <c r="CV147" s="368"/>
      <c r="CW147" s="368"/>
      <c r="CX147" s="368"/>
      <c r="CY147" s="368"/>
      <c r="CZ147" s="368"/>
      <c r="DA147" s="368"/>
      <c r="DB147" s="368"/>
      <c r="DC147" s="368"/>
      <c r="DD147" s="368"/>
      <c r="DE147" s="368"/>
      <c r="DF147" s="368"/>
      <c r="DG147" s="368"/>
      <c r="DH147" s="368"/>
      <c r="DI147" s="368"/>
      <c r="DJ147" s="368"/>
      <c r="DK147" s="368"/>
      <c r="DL147" s="368"/>
      <c r="DM147" s="368"/>
      <c r="DN147" s="368"/>
      <c r="DO147" s="368"/>
      <c r="DP147" s="368"/>
      <c r="DQ147" s="368"/>
      <c r="DR147" s="368"/>
      <c r="DS147" s="368"/>
      <c r="DT147" s="368"/>
      <c r="DU147" s="368"/>
      <c r="DV147" s="368"/>
      <c r="DW147" s="368"/>
      <c r="DX147" s="368"/>
      <c r="DY147" s="368"/>
      <c r="DZ147" s="368"/>
      <c r="EA147" s="368"/>
      <c r="EB147" s="368"/>
      <c r="EC147" s="368"/>
      <c r="ED147" s="368"/>
      <c r="EE147" s="368"/>
      <c r="EF147" s="368"/>
      <c r="EG147" s="368"/>
      <c r="EH147" s="368"/>
      <c r="EI147" s="368"/>
      <c r="EJ147" s="368"/>
      <c r="EK147" s="368"/>
      <c r="EL147" s="368"/>
      <c r="EM147" s="368"/>
      <c r="EN147" s="368"/>
      <c r="EO147" s="368"/>
      <c r="EP147" s="368"/>
      <c r="EQ147" s="368"/>
      <c r="ER147" s="368"/>
      <c r="ES147" s="368"/>
      <c r="ET147" s="368"/>
      <c r="EU147" s="368"/>
      <c r="EV147" s="368"/>
      <c r="EW147" s="368"/>
      <c r="EX147" s="368"/>
      <c r="EY147" s="368"/>
      <c r="EZ147" s="368"/>
      <c r="FA147" s="368"/>
      <c r="FB147" s="368"/>
      <c r="FC147" s="368"/>
      <c r="FD147" s="368"/>
      <c r="FE147" s="368"/>
      <c r="FF147" s="368"/>
      <c r="FG147" s="368"/>
      <c r="FH147" s="368"/>
      <c r="FI147" s="368"/>
      <c r="FJ147" s="368"/>
      <c r="FK147" s="368"/>
      <c r="FL147" s="368"/>
      <c r="FM147" s="368"/>
      <c r="FN147" s="368"/>
      <c r="FO147" s="368"/>
      <c r="FP147" s="368"/>
      <c r="FQ147" s="368"/>
      <c r="FR147" s="368"/>
      <c r="FS147" s="368"/>
      <c r="FT147" s="368"/>
      <c r="FU147" s="368"/>
      <c r="FV147" s="368"/>
      <c r="FW147" s="368"/>
      <c r="FX147" s="368"/>
      <c r="FY147" s="368"/>
      <c r="FZ147" s="368"/>
      <c r="GA147" s="368"/>
      <c r="GB147" s="368"/>
      <c r="GC147" s="368"/>
      <c r="GD147" s="368"/>
      <c r="GE147" s="368"/>
      <c r="GF147" s="368"/>
      <c r="GG147" s="368"/>
      <c r="GH147" s="368"/>
      <c r="GI147" s="368"/>
      <c r="GJ147" s="368"/>
      <c r="GK147" s="368"/>
      <c r="GL147" s="368"/>
      <c r="GM147" s="368"/>
      <c r="GN147" s="368"/>
    </row>
    <row r="148" spans="1:20" ht="15.75">
      <c r="A148" s="234" t="s">
        <v>147</v>
      </c>
      <c r="B148" s="197">
        <v>400</v>
      </c>
      <c r="C148" s="197">
        <v>570</v>
      </c>
      <c r="D148" s="187">
        <f>MAX(J156:K156:L156)/570*100</f>
        <v>11.824561403508772</v>
      </c>
      <c r="E148" s="33">
        <v>400</v>
      </c>
      <c r="F148" s="33">
        <v>570</v>
      </c>
      <c r="G148" s="46"/>
      <c r="H148" s="191">
        <f>(J148+K148+L148)/3</f>
        <v>234</v>
      </c>
      <c r="I148" s="72"/>
      <c r="J148" s="172">
        <v>232</v>
      </c>
      <c r="K148" s="173">
        <v>235</v>
      </c>
      <c r="L148" s="665">
        <v>235</v>
      </c>
      <c r="M148" s="67"/>
      <c r="N148" s="115"/>
      <c r="O148" s="115"/>
      <c r="P148" s="115"/>
      <c r="Q148" s="151"/>
      <c r="R148" s="124"/>
      <c r="S148" s="47"/>
      <c r="T148" s="398"/>
    </row>
    <row r="149" spans="1:20" ht="12.75">
      <c r="A149" s="84" t="s">
        <v>148</v>
      </c>
      <c r="B149" s="556"/>
      <c r="C149" s="540"/>
      <c r="D149" s="540"/>
      <c r="E149" s="541"/>
      <c r="F149" s="541"/>
      <c r="G149" s="541"/>
      <c r="H149" s="72"/>
      <c r="I149" s="72"/>
      <c r="J149" s="109">
        <v>0.2</v>
      </c>
      <c r="K149" s="106">
        <v>17.9</v>
      </c>
      <c r="L149" s="157">
        <v>10.7</v>
      </c>
      <c r="M149" s="54"/>
      <c r="N149" s="115"/>
      <c r="O149" s="115"/>
      <c r="P149" s="115"/>
      <c r="Q149" s="151"/>
      <c r="R149" s="124"/>
      <c r="S149" s="47"/>
      <c r="T149" s="398"/>
    </row>
    <row r="150" spans="1:20" ht="12.75">
      <c r="A150" s="84" t="s">
        <v>149</v>
      </c>
      <c r="B150" s="557"/>
      <c r="C150" s="521"/>
      <c r="D150" s="521"/>
      <c r="E150" s="523"/>
      <c r="F150" s="523"/>
      <c r="G150" s="523"/>
      <c r="H150" s="72"/>
      <c r="I150" s="72"/>
      <c r="J150" s="109">
        <v>47.7</v>
      </c>
      <c r="K150" s="106">
        <v>30.1</v>
      </c>
      <c r="L150" s="157">
        <v>35.8</v>
      </c>
      <c r="M150" s="54"/>
      <c r="N150" s="115"/>
      <c r="O150" s="115"/>
      <c r="P150" s="115"/>
      <c r="Q150" s="151"/>
      <c r="R150" s="124"/>
      <c r="S150" s="47"/>
      <c r="T150" s="398"/>
    </row>
    <row r="151" spans="1:20" ht="12.75">
      <c r="A151" s="84" t="s">
        <v>150</v>
      </c>
      <c r="B151" s="557"/>
      <c r="C151" s="521"/>
      <c r="D151" s="521"/>
      <c r="E151" s="523"/>
      <c r="F151" s="523"/>
      <c r="G151" s="523"/>
      <c r="H151" s="72"/>
      <c r="I151" s="72"/>
      <c r="J151" s="146">
        <v>3.3</v>
      </c>
      <c r="K151" s="106">
        <v>0.3</v>
      </c>
      <c r="L151" s="157">
        <v>1.7</v>
      </c>
      <c r="M151" s="54"/>
      <c r="N151" s="115"/>
      <c r="O151" s="115"/>
      <c r="P151" s="115"/>
      <c r="Q151" s="151"/>
      <c r="R151" s="124"/>
      <c r="S151" s="47"/>
      <c r="T151" s="398"/>
    </row>
    <row r="152" spans="1:20" ht="12.75">
      <c r="A152" s="84" t="s">
        <v>151</v>
      </c>
      <c r="B152" s="557"/>
      <c r="C152" s="521"/>
      <c r="D152" s="521"/>
      <c r="E152" s="523"/>
      <c r="F152" s="523"/>
      <c r="G152" s="523"/>
      <c r="H152" s="72"/>
      <c r="I152" s="72"/>
      <c r="J152" s="109">
        <v>6.6</v>
      </c>
      <c r="K152" s="106">
        <v>0.2</v>
      </c>
      <c r="L152" s="157">
        <v>0.3</v>
      </c>
      <c r="M152" s="54"/>
      <c r="N152" s="115"/>
      <c r="O152" s="115"/>
      <c r="P152" s="115"/>
      <c r="Q152" s="151"/>
      <c r="R152" s="124"/>
      <c r="S152" s="47"/>
      <c r="T152" s="398"/>
    </row>
    <row r="153" spans="1:20" ht="12.75">
      <c r="A153" s="84" t="s">
        <v>152</v>
      </c>
      <c r="B153" s="557"/>
      <c r="C153" s="521"/>
      <c r="D153" s="521"/>
      <c r="E153" s="523"/>
      <c r="F153" s="523"/>
      <c r="G153" s="523"/>
      <c r="H153" s="72"/>
      <c r="I153" s="72"/>
      <c r="J153" s="109">
        <v>5.6</v>
      </c>
      <c r="K153" s="106">
        <v>6.3</v>
      </c>
      <c r="L153" s="157">
        <v>8.4</v>
      </c>
      <c r="M153" s="54"/>
      <c r="N153" s="115"/>
      <c r="O153" s="115"/>
      <c r="P153" s="115"/>
      <c r="Q153" s="151"/>
      <c r="R153" s="124"/>
      <c r="S153" s="47"/>
      <c r="T153" s="398"/>
    </row>
    <row r="154" spans="1:20" ht="12.75">
      <c r="A154" s="84" t="s">
        <v>153</v>
      </c>
      <c r="B154" s="557"/>
      <c r="C154" s="521"/>
      <c r="D154" s="521"/>
      <c r="E154" s="523"/>
      <c r="F154" s="523"/>
      <c r="G154" s="523"/>
      <c r="H154" s="72"/>
      <c r="I154" s="72"/>
      <c r="J154" s="109">
        <v>3</v>
      </c>
      <c r="K154" s="106">
        <v>0.3</v>
      </c>
      <c r="L154" s="157">
        <v>0.4</v>
      </c>
      <c r="M154" s="54"/>
      <c r="N154" s="115"/>
      <c r="O154" s="115"/>
      <c r="P154" s="115"/>
      <c r="Q154" s="151"/>
      <c r="R154" s="124"/>
      <c r="S154" s="47"/>
      <c r="T154" s="398"/>
    </row>
    <row r="155" spans="1:20" ht="12.75">
      <c r="A155" s="84" t="s">
        <v>154</v>
      </c>
      <c r="B155" s="557"/>
      <c r="C155" s="521"/>
      <c r="D155" s="521"/>
      <c r="E155" s="523"/>
      <c r="F155" s="523"/>
      <c r="G155" s="523"/>
      <c r="H155" s="72"/>
      <c r="I155" s="72"/>
      <c r="J155" s="109">
        <v>1</v>
      </c>
      <c r="K155" s="157">
        <v>3</v>
      </c>
      <c r="L155" s="157" t="s">
        <v>155</v>
      </c>
      <c r="M155" s="54"/>
      <c r="N155" s="115"/>
      <c r="O155" s="115"/>
      <c r="P155" s="115"/>
      <c r="Q155" s="151"/>
      <c r="R155" s="124"/>
      <c r="S155" s="47"/>
      <c r="T155" s="398"/>
    </row>
    <row r="156" spans="1:196" s="274" customFormat="1" ht="10.5" customHeight="1">
      <c r="A156" s="612" t="s">
        <v>31</v>
      </c>
      <c r="B156" s="558"/>
      <c r="C156" s="331"/>
      <c r="D156" s="331"/>
      <c r="E156" s="331"/>
      <c r="F156" s="331"/>
      <c r="G156" s="331"/>
      <c r="H156" s="289"/>
      <c r="I156" s="289"/>
      <c r="J156" s="275">
        <f>SUM(J149:J155)</f>
        <v>67.4</v>
      </c>
      <c r="K156" s="276">
        <f>SUM(K149:K155)</f>
        <v>58.099999999999994</v>
      </c>
      <c r="L156" s="334">
        <f>SUM(L149:L155)</f>
        <v>57.3</v>
      </c>
      <c r="M156" s="314"/>
      <c r="N156" s="289"/>
      <c r="O156" s="289"/>
      <c r="P156" s="289"/>
      <c r="Q156" s="287"/>
      <c r="R156" s="279">
        <f>(J156+K156+L156)/3</f>
        <v>60.93333333333334</v>
      </c>
      <c r="S156" s="284"/>
      <c r="T156" s="398"/>
      <c r="U156" s="368"/>
      <c r="V156" s="368"/>
      <c r="W156" s="368"/>
      <c r="X156" s="368"/>
      <c r="Y156" s="368"/>
      <c r="Z156" s="368"/>
      <c r="AA156" s="368"/>
      <c r="AB156" s="368"/>
      <c r="AC156" s="368"/>
      <c r="AD156" s="368"/>
      <c r="AE156" s="368"/>
      <c r="AF156" s="368"/>
      <c r="AG156" s="368"/>
      <c r="AH156" s="368"/>
      <c r="AI156" s="368"/>
      <c r="AJ156" s="368"/>
      <c r="AK156" s="368"/>
      <c r="AL156" s="368"/>
      <c r="AM156" s="368"/>
      <c r="AN156" s="368"/>
      <c r="AO156" s="368"/>
      <c r="AP156" s="368"/>
      <c r="AQ156" s="368"/>
      <c r="AR156" s="368"/>
      <c r="AS156" s="368"/>
      <c r="AT156" s="368"/>
      <c r="AU156" s="368"/>
      <c r="AV156" s="368"/>
      <c r="AW156" s="368"/>
      <c r="AX156" s="368"/>
      <c r="AY156" s="368"/>
      <c r="AZ156" s="368"/>
      <c r="BA156" s="368"/>
      <c r="BB156" s="368"/>
      <c r="BC156" s="368"/>
      <c r="BD156" s="368"/>
      <c r="BE156" s="368"/>
      <c r="BF156" s="368"/>
      <c r="BG156" s="368"/>
      <c r="BH156" s="368"/>
      <c r="BI156" s="368"/>
      <c r="BJ156" s="368"/>
      <c r="BK156" s="368"/>
      <c r="BL156" s="368"/>
      <c r="BM156" s="368"/>
      <c r="BN156" s="368"/>
      <c r="BO156" s="368"/>
      <c r="BP156" s="368"/>
      <c r="BQ156" s="368"/>
      <c r="BR156" s="368"/>
      <c r="BS156" s="368"/>
      <c r="BT156" s="368"/>
      <c r="BU156" s="368"/>
      <c r="BV156" s="368"/>
      <c r="BW156" s="368"/>
      <c r="BX156" s="368"/>
      <c r="BY156" s="368"/>
      <c r="BZ156" s="368"/>
      <c r="CA156" s="368"/>
      <c r="CB156" s="368"/>
      <c r="CC156" s="368"/>
      <c r="CD156" s="368"/>
      <c r="CE156" s="368"/>
      <c r="CF156" s="368"/>
      <c r="CG156" s="368"/>
      <c r="CH156" s="368"/>
      <c r="CI156" s="368"/>
      <c r="CJ156" s="368"/>
      <c r="CK156" s="368"/>
      <c r="CL156" s="368"/>
      <c r="CM156" s="368"/>
      <c r="CN156" s="368"/>
      <c r="CO156" s="368"/>
      <c r="CP156" s="368"/>
      <c r="CQ156" s="368"/>
      <c r="CR156" s="368"/>
      <c r="CS156" s="368"/>
      <c r="CT156" s="368"/>
      <c r="CU156" s="368"/>
      <c r="CV156" s="368"/>
      <c r="CW156" s="368"/>
      <c r="CX156" s="368"/>
      <c r="CY156" s="368"/>
      <c r="CZ156" s="368"/>
      <c r="DA156" s="368"/>
      <c r="DB156" s="368"/>
      <c r="DC156" s="368"/>
      <c r="DD156" s="368"/>
      <c r="DE156" s="368"/>
      <c r="DF156" s="368"/>
      <c r="DG156" s="368"/>
      <c r="DH156" s="368"/>
      <c r="DI156" s="368"/>
      <c r="DJ156" s="368"/>
      <c r="DK156" s="368"/>
      <c r="DL156" s="368"/>
      <c r="DM156" s="368"/>
      <c r="DN156" s="368"/>
      <c r="DO156" s="368"/>
      <c r="DP156" s="368"/>
      <c r="DQ156" s="368"/>
      <c r="DR156" s="368"/>
      <c r="DS156" s="368"/>
      <c r="DT156" s="368"/>
      <c r="DU156" s="368"/>
      <c r="DV156" s="368"/>
      <c r="DW156" s="368"/>
      <c r="DX156" s="368"/>
      <c r="DY156" s="368"/>
      <c r="DZ156" s="368"/>
      <c r="EA156" s="368"/>
      <c r="EB156" s="368"/>
      <c r="EC156" s="368"/>
      <c r="ED156" s="368"/>
      <c r="EE156" s="368"/>
      <c r="EF156" s="368"/>
      <c r="EG156" s="368"/>
      <c r="EH156" s="368"/>
      <c r="EI156" s="368"/>
      <c r="EJ156" s="368"/>
      <c r="EK156" s="368"/>
      <c r="EL156" s="368"/>
      <c r="EM156" s="368"/>
      <c r="EN156" s="368"/>
      <c r="EO156" s="368"/>
      <c r="EP156" s="368"/>
      <c r="EQ156" s="368"/>
      <c r="ER156" s="368"/>
      <c r="ES156" s="368"/>
      <c r="ET156" s="368"/>
      <c r="EU156" s="368"/>
      <c r="EV156" s="368"/>
      <c r="EW156" s="368"/>
      <c r="EX156" s="368"/>
      <c r="EY156" s="368"/>
      <c r="EZ156" s="368"/>
      <c r="FA156" s="368"/>
      <c r="FB156" s="368"/>
      <c r="FC156" s="368"/>
      <c r="FD156" s="368"/>
      <c r="FE156" s="368"/>
      <c r="FF156" s="368"/>
      <c r="FG156" s="368"/>
      <c r="FH156" s="368"/>
      <c r="FI156" s="368"/>
      <c r="FJ156" s="368"/>
      <c r="FK156" s="368"/>
      <c r="FL156" s="368"/>
      <c r="FM156" s="368"/>
      <c r="FN156" s="368"/>
      <c r="FO156" s="368"/>
      <c r="FP156" s="368"/>
      <c r="FQ156" s="368"/>
      <c r="FR156" s="368"/>
      <c r="FS156" s="368"/>
      <c r="FT156" s="368"/>
      <c r="FU156" s="368"/>
      <c r="FV156" s="368"/>
      <c r="FW156" s="368"/>
      <c r="FX156" s="368"/>
      <c r="FY156" s="368"/>
      <c r="FZ156" s="368"/>
      <c r="GA156" s="368"/>
      <c r="GB156" s="368"/>
      <c r="GC156" s="368"/>
      <c r="GD156" s="368"/>
      <c r="GE156" s="368"/>
      <c r="GF156" s="368"/>
      <c r="GG156" s="368"/>
      <c r="GH156" s="368"/>
      <c r="GI156" s="368"/>
      <c r="GJ156" s="368"/>
      <c r="GK156" s="368"/>
      <c r="GL156" s="368"/>
      <c r="GM156" s="368"/>
      <c r="GN156" s="368"/>
    </row>
    <row r="157" spans="1:20" ht="15.75">
      <c r="A157" s="234" t="s">
        <v>156</v>
      </c>
      <c r="B157" s="197">
        <v>63</v>
      </c>
      <c r="C157" s="197">
        <v>91</v>
      </c>
      <c r="D157" s="187">
        <f>MAX(J159:K159:L159)/91*100</f>
        <v>38.46153846153847</v>
      </c>
      <c r="E157" s="33">
        <v>63</v>
      </c>
      <c r="F157" s="44">
        <v>90.72</v>
      </c>
      <c r="G157" s="46"/>
      <c r="H157" s="191">
        <f>(J157+K157+L157)/3</f>
        <v>231.33333333333334</v>
      </c>
      <c r="I157" s="72"/>
      <c r="J157" s="94">
        <v>232</v>
      </c>
      <c r="K157" s="89">
        <v>230</v>
      </c>
      <c r="L157" s="158">
        <v>232</v>
      </c>
      <c r="M157" s="54"/>
      <c r="N157" s="115"/>
      <c r="O157" s="115"/>
      <c r="P157" s="115"/>
      <c r="Q157" s="151"/>
      <c r="R157" s="124"/>
      <c r="S157" s="47"/>
      <c r="T157" s="398"/>
    </row>
    <row r="158" spans="1:20" ht="20.25" customHeight="1">
      <c r="A158" s="84" t="s">
        <v>157</v>
      </c>
      <c r="B158" s="540"/>
      <c r="C158" s="540"/>
      <c r="D158" s="540"/>
      <c r="E158" s="541"/>
      <c r="F158" s="541"/>
      <c r="G158" s="541"/>
      <c r="H158" s="72"/>
      <c r="I158" s="72"/>
      <c r="J158" s="109">
        <v>0</v>
      </c>
      <c r="K158" s="106">
        <v>0.8</v>
      </c>
      <c r="L158" s="157">
        <v>0.7</v>
      </c>
      <c r="M158" s="54"/>
      <c r="N158" s="115"/>
      <c r="O158" s="115"/>
      <c r="P158" s="115"/>
      <c r="Q158" s="151"/>
      <c r="R158" s="124"/>
      <c r="S158" s="47"/>
      <c r="T158" s="398"/>
    </row>
    <row r="159" spans="1:196" s="274" customFormat="1" ht="12" customHeight="1">
      <c r="A159" s="612" t="s">
        <v>31</v>
      </c>
      <c r="B159" s="331"/>
      <c r="C159" s="331"/>
      <c r="D159" s="331"/>
      <c r="E159" s="331"/>
      <c r="F159" s="331"/>
      <c r="G159" s="331"/>
      <c r="H159" s="289"/>
      <c r="I159" s="289"/>
      <c r="J159" s="275">
        <v>27</v>
      </c>
      <c r="K159" s="276">
        <v>35</v>
      </c>
      <c r="L159" s="334">
        <v>28</v>
      </c>
      <c r="M159" s="337">
        <f>M157+M158</f>
        <v>0</v>
      </c>
      <c r="N159" s="289"/>
      <c r="O159" s="289"/>
      <c r="P159" s="289"/>
      <c r="Q159" s="287"/>
      <c r="R159" s="279">
        <f>(J159+K159+L159)/3</f>
        <v>30</v>
      </c>
      <c r="S159" s="284"/>
      <c r="T159" s="398"/>
      <c r="U159" s="368"/>
      <c r="V159" s="368"/>
      <c r="W159" s="368"/>
      <c r="X159" s="368"/>
      <c r="Y159" s="368"/>
      <c r="Z159" s="368"/>
      <c r="AA159" s="368"/>
      <c r="AB159" s="368"/>
      <c r="AC159" s="368"/>
      <c r="AD159" s="368"/>
      <c r="AE159" s="368"/>
      <c r="AF159" s="368"/>
      <c r="AG159" s="368"/>
      <c r="AH159" s="368"/>
      <c r="AI159" s="368"/>
      <c r="AJ159" s="368"/>
      <c r="AK159" s="368"/>
      <c r="AL159" s="368"/>
      <c r="AM159" s="368"/>
      <c r="AN159" s="368"/>
      <c r="AO159" s="368"/>
      <c r="AP159" s="368"/>
      <c r="AQ159" s="368"/>
      <c r="AR159" s="368"/>
      <c r="AS159" s="368"/>
      <c r="AT159" s="368"/>
      <c r="AU159" s="368"/>
      <c r="AV159" s="368"/>
      <c r="AW159" s="368"/>
      <c r="AX159" s="368"/>
      <c r="AY159" s="368"/>
      <c r="AZ159" s="368"/>
      <c r="BA159" s="368"/>
      <c r="BB159" s="368"/>
      <c r="BC159" s="368"/>
      <c r="BD159" s="368"/>
      <c r="BE159" s="368"/>
      <c r="BF159" s="368"/>
      <c r="BG159" s="368"/>
      <c r="BH159" s="368"/>
      <c r="BI159" s="368"/>
      <c r="BJ159" s="368"/>
      <c r="BK159" s="368"/>
      <c r="BL159" s="368"/>
      <c r="BM159" s="368"/>
      <c r="BN159" s="368"/>
      <c r="BO159" s="368"/>
      <c r="BP159" s="368"/>
      <c r="BQ159" s="368"/>
      <c r="BR159" s="368"/>
      <c r="BS159" s="368"/>
      <c r="BT159" s="368"/>
      <c r="BU159" s="368"/>
      <c r="BV159" s="368"/>
      <c r="BW159" s="368"/>
      <c r="BX159" s="368"/>
      <c r="BY159" s="368"/>
      <c r="BZ159" s="368"/>
      <c r="CA159" s="368"/>
      <c r="CB159" s="368"/>
      <c r="CC159" s="368"/>
      <c r="CD159" s="368"/>
      <c r="CE159" s="368"/>
      <c r="CF159" s="368"/>
      <c r="CG159" s="368"/>
      <c r="CH159" s="368"/>
      <c r="CI159" s="368"/>
      <c r="CJ159" s="368"/>
      <c r="CK159" s="368"/>
      <c r="CL159" s="368"/>
      <c r="CM159" s="368"/>
      <c r="CN159" s="368"/>
      <c r="CO159" s="368"/>
      <c r="CP159" s="368"/>
      <c r="CQ159" s="368"/>
      <c r="CR159" s="368"/>
      <c r="CS159" s="368"/>
      <c r="CT159" s="368"/>
      <c r="CU159" s="368"/>
      <c r="CV159" s="368"/>
      <c r="CW159" s="368"/>
      <c r="CX159" s="368"/>
      <c r="CY159" s="368"/>
      <c r="CZ159" s="368"/>
      <c r="DA159" s="368"/>
      <c r="DB159" s="368"/>
      <c r="DC159" s="368"/>
      <c r="DD159" s="368"/>
      <c r="DE159" s="368"/>
      <c r="DF159" s="368"/>
      <c r="DG159" s="368"/>
      <c r="DH159" s="368"/>
      <c r="DI159" s="368"/>
      <c r="DJ159" s="368"/>
      <c r="DK159" s="368"/>
      <c r="DL159" s="368"/>
      <c r="DM159" s="368"/>
      <c r="DN159" s="368"/>
      <c r="DO159" s="368"/>
      <c r="DP159" s="368"/>
      <c r="DQ159" s="368"/>
      <c r="DR159" s="368"/>
      <c r="DS159" s="368"/>
      <c r="DT159" s="368"/>
      <c r="DU159" s="368"/>
      <c r="DV159" s="368"/>
      <c r="DW159" s="368"/>
      <c r="DX159" s="368"/>
      <c r="DY159" s="368"/>
      <c r="DZ159" s="368"/>
      <c r="EA159" s="368"/>
      <c r="EB159" s="368"/>
      <c r="EC159" s="368"/>
      <c r="ED159" s="368"/>
      <c r="EE159" s="368"/>
      <c r="EF159" s="368"/>
      <c r="EG159" s="368"/>
      <c r="EH159" s="368"/>
      <c r="EI159" s="368"/>
      <c r="EJ159" s="368"/>
      <c r="EK159" s="368"/>
      <c r="EL159" s="368"/>
      <c r="EM159" s="368"/>
      <c r="EN159" s="368"/>
      <c r="EO159" s="368"/>
      <c r="EP159" s="368"/>
      <c r="EQ159" s="368"/>
      <c r="ER159" s="368"/>
      <c r="ES159" s="368"/>
      <c r="ET159" s="368"/>
      <c r="EU159" s="368"/>
      <c r="EV159" s="368"/>
      <c r="EW159" s="368"/>
      <c r="EX159" s="368"/>
      <c r="EY159" s="368"/>
      <c r="EZ159" s="368"/>
      <c r="FA159" s="368"/>
      <c r="FB159" s="368"/>
      <c r="FC159" s="368"/>
      <c r="FD159" s="368"/>
      <c r="FE159" s="368"/>
      <c r="FF159" s="368"/>
      <c r="FG159" s="368"/>
      <c r="FH159" s="368"/>
      <c r="FI159" s="368"/>
      <c r="FJ159" s="368"/>
      <c r="FK159" s="368"/>
      <c r="FL159" s="368"/>
      <c r="FM159" s="368"/>
      <c r="FN159" s="368"/>
      <c r="FO159" s="368"/>
      <c r="FP159" s="368"/>
      <c r="FQ159" s="368"/>
      <c r="FR159" s="368"/>
      <c r="FS159" s="368"/>
      <c r="FT159" s="368"/>
      <c r="FU159" s="368"/>
      <c r="FV159" s="368"/>
      <c r="FW159" s="368"/>
      <c r="FX159" s="368"/>
      <c r="FY159" s="368"/>
      <c r="FZ159" s="368"/>
      <c r="GA159" s="368"/>
      <c r="GB159" s="368"/>
      <c r="GC159" s="368"/>
      <c r="GD159" s="368"/>
      <c r="GE159" s="368"/>
      <c r="GF159" s="368"/>
      <c r="GG159" s="368"/>
      <c r="GH159" s="368"/>
      <c r="GI159" s="368"/>
      <c r="GJ159" s="368"/>
      <c r="GK159" s="368"/>
      <c r="GL159" s="368"/>
      <c r="GM159" s="368"/>
      <c r="GN159" s="368"/>
    </row>
    <row r="160" spans="1:20" ht="15.75">
      <c r="A160" s="234" t="s">
        <v>158</v>
      </c>
      <c r="B160" s="197">
        <v>250</v>
      </c>
      <c r="C160" s="197">
        <v>362</v>
      </c>
      <c r="D160" s="187">
        <f>MAX(J164:K164:L164)/360*100</f>
        <v>24.72222222222222</v>
      </c>
      <c r="E160" s="58">
        <v>250</v>
      </c>
      <c r="F160" s="58">
        <v>360</v>
      </c>
      <c r="G160" s="46"/>
      <c r="H160" s="191">
        <f>(J160+K160+L160)/3</f>
        <v>239.33333333333334</v>
      </c>
      <c r="I160" s="72"/>
      <c r="J160" s="94">
        <v>237</v>
      </c>
      <c r="K160" s="89">
        <v>244</v>
      </c>
      <c r="L160" s="158">
        <v>237</v>
      </c>
      <c r="M160" s="54"/>
      <c r="N160" s="115"/>
      <c r="O160" s="115"/>
      <c r="P160" s="115"/>
      <c r="Q160" s="151"/>
      <c r="R160" s="124"/>
      <c r="S160" s="47"/>
      <c r="T160" s="398"/>
    </row>
    <row r="161" spans="1:20" ht="12.75">
      <c r="A161" s="84" t="s">
        <v>159</v>
      </c>
      <c r="B161" s="540"/>
      <c r="C161" s="540"/>
      <c r="D161" s="540"/>
      <c r="E161" s="541"/>
      <c r="F161" s="541"/>
      <c r="G161" s="541"/>
      <c r="H161" s="72"/>
      <c r="I161" s="72"/>
      <c r="J161" s="91">
        <v>25</v>
      </c>
      <c r="K161" s="41">
        <v>8</v>
      </c>
      <c r="L161" s="118">
        <v>9</v>
      </c>
      <c r="M161" s="39"/>
      <c r="N161" s="115"/>
      <c r="O161" s="115"/>
      <c r="P161" s="115"/>
      <c r="Q161" s="151"/>
      <c r="R161" s="124"/>
      <c r="S161" s="47"/>
      <c r="T161" s="398"/>
    </row>
    <row r="162" spans="1:20" ht="12.75">
      <c r="A162" s="84" t="s">
        <v>160</v>
      </c>
      <c r="B162" s="521"/>
      <c r="C162" s="521"/>
      <c r="D162" s="521"/>
      <c r="E162" s="523"/>
      <c r="F162" s="523"/>
      <c r="G162" s="523"/>
      <c r="H162" s="72"/>
      <c r="I162" s="72"/>
      <c r="J162" s="91">
        <v>51</v>
      </c>
      <c r="K162" s="41">
        <v>50</v>
      </c>
      <c r="L162" s="118">
        <v>71</v>
      </c>
      <c r="M162" s="39"/>
      <c r="N162" s="115"/>
      <c r="O162" s="115"/>
      <c r="P162" s="115"/>
      <c r="Q162" s="151"/>
      <c r="R162" s="124"/>
      <c r="S162" s="47"/>
      <c r="T162" s="398"/>
    </row>
    <row r="163" spans="1:20" ht="12.75">
      <c r="A163" s="84" t="s">
        <v>161</v>
      </c>
      <c r="B163" s="521"/>
      <c r="C163" s="521"/>
      <c r="D163" s="521"/>
      <c r="E163" s="523"/>
      <c r="F163" s="523"/>
      <c r="G163" s="523"/>
      <c r="H163" s="72"/>
      <c r="I163" s="72"/>
      <c r="J163" s="91">
        <v>13</v>
      </c>
      <c r="K163" s="41">
        <v>4</v>
      </c>
      <c r="L163" s="118">
        <v>1</v>
      </c>
      <c r="M163" s="39"/>
      <c r="N163" s="115"/>
      <c r="O163" s="115"/>
      <c r="P163" s="115"/>
      <c r="Q163" s="151"/>
      <c r="R163" s="124"/>
      <c r="S163" s="47"/>
      <c r="T163" s="398"/>
    </row>
    <row r="164" spans="1:196" s="274" customFormat="1" ht="11.25" customHeight="1">
      <c r="A164" s="612" t="s">
        <v>31</v>
      </c>
      <c r="B164" s="331"/>
      <c r="C164" s="331"/>
      <c r="D164" s="331"/>
      <c r="E164" s="331"/>
      <c r="F164" s="331"/>
      <c r="G164" s="331"/>
      <c r="H164" s="289"/>
      <c r="I164" s="289"/>
      <c r="J164" s="268">
        <f>SUM(J161:J163)</f>
        <v>89</v>
      </c>
      <c r="K164" s="269">
        <f>SUM(K161:K163)</f>
        <v>62</v>
      </c>
      <c r="L164" s="649">
        <f>SUM(L161:L163)</f>
        <v>81</v>
      </c>
      <c r="M164" s="345"/>
      <c r="N164" s="289"/>
      <c r="O164" s="289"/>
      <c r="P164" s="289"/>
      <c r="Q164" s="287"/>
      <c r="R164" s="279">
        <f>(J164+K164+L164)/3</f>
        <v>77.33333333333333</v>
      </c>
      <c r="S164" s="284"/>
      <c r="T164" s="398"/>
      <c r="U164" s="368"/>
      <c r="V164" s="368"/>
      <c r="W164" s="368"/>
      <c r="X164" s="368"/>
      <c r="Y164" s="368"/>
      <c r="Z164" s="368"/>
      <c r="AA164" s="368"/>
      <c r="AB164" s="368"/>
      <c r="AC164" s="368"/>
      <c r="AD164" s="368"/>
      <c r="AE164" s="368"/>
      <c r="AF164" s="368"/>
      <c r="AG164" s="368"/>
      <c r="AH164" s="368"/>
      <c r="AI164" s="368"/>
      <c r="AJ164" s="368"/>
      <c r="AK164" s="368"/>
      <c r="AL164" s="368"/>
      <c r="AM164" s="368"/>
      <c r="AN164" s="368"/>
      <c r="AO164" s="368"/>
      <c r="AP164" s="368"/>
      <c r="AQ164" s="368"/>
      <c r="AR164" s="368"/>
      <c r="AS164" s="368"/>
      <c r="AT164" s="368"/>
      <c r="AU164" s="368"/>
      <c r="AV164" s="368"/>
      <c r="AW164" s="368"/>
      <c r="AX164" s="368"/>
      <c r="AY164" s="368"/>
      <c r="AZ164" s="368"/>
      <c r="BA164" s="368"/>
      <c r="BB164" s="368"/>
      <c r="BC164" s="368"/>
      <c r="BD164" s="368"/>
      <c r="BE164" s="368"/>
      <c r="BF164" s="368"/>
      <c r="BG164" s="368"/>
      <c r="BH164" s="368"/>
      <c r="BI164" s="368"/>
      <c r="BJ164" s="368"/>
      <c r="BK164" s="368"/>
      <c r="BL164" s="368"/>
      <c r="BM164" s="368"/>
      <c r="BN164" s="368"/>
      <c r="BO164" s="368"/>
      <c r="BP164" s="368"/>
      <c r="BQ164" s="368"/>
      <c r="BR164" s="368"/>
      <c r="BS164" s="368"/>
      <c r="BT164" s="368"/>
      <c r="BU164" s="368"/>
      <c r="BV164" s="368"/>
      <c r="BW164" s="368"/>
      <c r="BX164" s="368"/>
      <c r="BY164" s="368"/>
      <c r="BZ164" s="368"/>
      <c r="CA164" s="368"/>
      <c r="CB164" s="368"/>
      <c r="CC164" s="368"/>
      <c r="CD164" s="368"/>
      <c r="CE164" s="368"/>
      <c r="CF164" s="368"/>
      <c r="CG164" s="368"/>
      <c r="CH164" s="368"/>
      <c r="CI164" s="368"/>
      <c r="CJ164" s="368"/>
      <c r="CK164" s="368"/>
      <c r="CL164" s="368"/>
      <c r="CM164" s="368"/>
      <c r="CN164" s="368"/>
      <c r="CO164" s="368"/>
      <c r="CP164" s="368"/>
      <c r="CQ164" s="368"/>
      <c r="CR164" s="368"/>
      <c r="CS164" s="368"/>
      <c r="CT164" s="368"/>
      <c r="CU164" s="368"/>
      <c r="CV164" s="368"/>
      <c r="CW164" s="368"/>
      <c r="CX164" s="368"/>
      <c r="CY164" s="368"/>
      <c r="CZ164" s="368"/>
      <c r="DA164" s="368"/>
      <c r="DB164" s="368"/>
      <c r="DC164" s="368"/>
      <c r="DD164" s="368"/>
      <c r="DE164" s="368"/>
      <c r="DF164" s="368"/>
      <c r="DG164" s="368"/>
      <c r="DH164" s="368"/>
      <c r="DI164" s="368"/>
      <c r="DJ164" s="368"/>
      <c r="DK164" s="368"/>
      <c r="DL164" s="368"/>
      <c r="DM164" s="368"/>
      <c r="DN164" s="368"/>
      <c r="DO164" s="368"/>
      <c r="DP164" s="368"/>
      <c r="DQ164" s="368"/>
      <c r="DR164" s="368"/>
      <c r="DS164" s="368"/>
      <c r="DT164" s="368"/>
      <c r="DU164" s="368"/>
      <c r="DV164" s="368"/>
      <c r="DW164" s="368"/>
      <c r="DX164" s="368"/>
      <c r="DY164" s="368"/>
      <c r="DZ164" s="368"/>
      <c r="EA164" s="368"/>
      <c r="EB164" s="368"/>
      <c r="EC164" s="368"/>
      <c r="ED164" s="368"/>
      <c r="EE164" s="368"/>
      <c r="EF164" s="368"/>
      <c r="EG164" s="368"/>
      <c r="EH164" s="368"/>
      <c r="EI164" s="368"/>
      <c r="EJ164" s="368"/>
      <c r="EK164" s="368"/>
      <c r="EL164" s="368"/>
      <c r="EM164" s="368"/>
      <c r="EN164" s="368"/>
      <c r="EO164" s="368"/>
      <c r="EP164" s="368"/>
      <c r="EQ164" s="368"/>
      <c r="ER164" s="368"/>
      <c r="ES164" s="368"/>
      <c r="ET164" s="368"/>
      <c r="EU164" s="368"/>
      <c r="EV164" s="368"/>
      <c r="EW164" s="368"/>
      <c r="EX164" s="368"/>
      <c r="EY164" s="368"/>
      <c r="EZ164" s="368"/>
      <c r="FA164" s="368"/>
      <c r="FB164" s="368"/>
      <c r="FC164" s="368"/>
      <c r="FD164" s="368"/>
      <c r="FE164" s="368"/>
      <c r="FF164" s="368"/>
      <c r="FG164" s="368"/>
      <c r="FH164" s="368"/>
      <c r="FI164" s="368"/>
      <c r="FJ164" s="368"/>
      <c r="FK164" s="368"/>
      <c r="FL164" s="368"/>
      <c r="FM164" s="368"/>
      <c r="FN164" s="368"/>
      <c r="FO164" s="368"/>
      <c r="FP164" s="368"/>
      <c r="FQ164" s="368"/>
      <c r="FR164" s="368"/>
      <c r="FS164" s="368"/>
      <c r="FT164" s="368"/>
      <c r="FU164" s="368"/>
      <c r="FV164" s="368"/>
      <c r="FW164" s="368"/>
      <c r="FX164" s="368"/>
      <c r="FY164" s="368"/>
      <c r="FZ164" s="368"/>
      <c r="GA164" s="368"/>
      <c r="GB164" s="368"/>
      <c r="GC164" s="368"/>
      <c r="GD164" s="368"/>
      <c r="GE164" s="368"/>
      <c r="GF164" s="368"/>
      <c r="GG164" s="368"/>
      <c r="GH164" s="368"/>
      <c r="GI164" s="368"/>
      <c r="GJ164" s="368"/>
      <c r="GK164" s="368"/>
      <c r="GL164" s="368"/>
      <c r="GM164" s="368"/>
      <c r="GN164" s="368"/>
    </row>
    <row r="165" spans="1:20" ht="15.75">
      <c r="A165" s="234" t="s">
        <v>162</v>
      </c>
      <c r="B165" s="197">
        <v>630</v>
      </c>
      <c r="C165" s="197">
        <v>910</v>
      </c>
      <c r="D165" s="187">
        <f>MAX(J168:K168:L168)/910*100</f>
        <v>28.263736263736263</v>
      </c>
      <c r="E165" s="58">
        <v>630</v>
      </c>
      <c r="F165" s="58">
        <v>910</v>
      </c>
      <c r="G165" s="46"/>
      <c r="H165" s="191">
        <f>(J165+K165+L165)/3</f>
        <v>231.33333333333334</v>
      </c>
      <c r="I165" s="72"/>
      <c r="J165" s="94">
        <v>232</v>
      </c>
      <c r="K165" s="89">
        <v>230</v>
      </c>
      <c r="L165" s="158">
        <v>232</v>
      </c>
      <c r="M165" s="54"/>
      <c r="N165" s="115"/>
      <c r="O165" s="115"/>
      <c r="P165" s="115"/>
      <c r="Q165" s="151"/>
      <c r="R165" s="124"/>
      <c r="S165" s="47"/>
      <c r="T165" s="398"/>
    </row>
    <row r="166" spans="1:20" ht="12.75">
      <c r="A166" s="84" t="s">
        <v>163</v>
      </c>
      <c r="B166" s="540"/>
      <c r="C166" s="540"/>
      <c r="D166" s="540"/>
      <c r="E166" s="541"/>
      <c r="F166" s="541"/>
      <c r="G166" s="541"/>
      <c r="H166" s="72"/>
      <c r="I166" s="72"/>
      <c r="J166" s="109">
        <v>257.2</v>
      </c>
      <c r="K166" s="106">
        <v>239</v>
      </c>
      <c r="L166" s="157">
        <v>251.6</v>
      </c>
      <c r="M166" s="54"/>
      <c r="N166" s="115"/>
      <c r="O166" s="58" t="s">
        <v>141</v>
      </c>
      <c r="P166" s="115"/>
      <c r="Q166" s="151"/>
      <c r="R166" s="124"/>
      <c r="S166" s="47"/>
      <c r="T166" s="398"/>
    </row>
    <row r="167" spans="1:20" ht="12.75">
      <c r="A167" s="84" t="s">
        <v>164</v>
      </c>
      <c r="B167" s="521"/>
      <c r="C167" s="521"/>
      <c r="D167" s="521"/>
      <c r="E167" s="523"/>
      <c r="F167" s="523"/>
      <c r="G167" s="523"/>
      <c r="H167" s="72"/>
      <c r="I167" s="72"/>
      <c r="J167" s="109"/>
      <c r="K167" s="106"/>
      <c r="L167" s="157"/>
      <c r="M167" s="54"/>
      <c r="N167" s="58"/>
      <c r="O167" s="58"/>
      <c r="P167" s="58"/>
      <c r="Q167" s="254"/>
      <c r="R167" s="124"/>
      <c r="S167" s="47"/>
      <c r="T167" s="398"/>
    </row>
    <row r="168" spans="1:196" s="274" customFormat="1" ht="12" customHeight="1">
      <c r="A168" s="612" t="s">
        <v>31</v>
      </c>
      <c r="B168" s="331"/>
      <c r="C168" s="331"/>
      <c r="D168" s="331"/>
      <c r="E168" s="331"/>
      <c r="F168" s="331"/>
      <c r="G168" s="331"/>
      <c r="H168" s="289"/>
      <c r="I168" s="289"/>
      <c r="J168" s="275">
        <f>SUM(J166:J167)</f>
        <v>257.2</v>
      </c>
      <c r="K168" s="276">
        <f>SUM(K166:K167)</f>
        <v>239</v>
      </c>
      <c r="L168" s="334">
        <f>SUM(L166:L167)</f>
        <v>251.6</v>
      </c>
      <c r="M168" s="314"/>
      <c r="N168" s="320"/>
      <c r="O168" s="320"/>
      <c r="P168" s="320"/>
      <c r="Q168" s="295"/>
      <c r="R168" s="279">
        <f>(J168+K168+L168)/3</f>
        <v>249.26666666666665</v>
      </c>
      <c r="S168" s="284"/>
      <c r="T168" s="398"/>
      <c r="U168" s="368"/>
      <c r="V168" s="368"/>
      <c r="W168" s="368"/>
      <c r="X168" s="368"/>
      <c r="Y168" s="368"/>
      <c r="Z168" s="368"/>
      <c r="AA168" s="368"/>
      <c r="AB168" s="368"/>
      <c r="AC168" s="368"/>
      <c r="AD168" s="368"/>
      <c r="AE168" s="368"/>
      <c r="AF168" s="368"/>
      <c r="AG168" s="368"/>
      <c r="AH168" s="368"/>
      <c r="AI168" s="368"/>
      <c r="AJ168" s="368"/>
      <c r="AK168" s="368"/>
      <c r="AL168" s="368"/>
      <c r="AM168" s="368"/>
      <c r="AN168" s="368"/>
      <c r="AO168" s="368"/>
      <c r="AP168" s="368"/>
      <c r="AQ168" s="368"/>
      <c r="AR168" s="368"/>
      <c r="AS168" s="368"/>
      <c r="AT168" s="368"/>
      <c r="AU168" s="368"/>
      <c r="AV168" s="368"/>
      <c r="AW168" s="368"/>
      <c r="AX168" s="368"/>
      <c r="AY168" s="368"/>
      <c r="AZ168" s="368"/>
      <c r="BA168" s="368"/>
      <c r="BB168" s="368"/>
      <c r="BC168" s="368"/>
      <c r="BD168" s="368"/>
      <c r="BE168" s="368"/>
      <c r="BF168" s="368"/>
      <c r="BG168" s="368"/>
      <c r="BH168" s="368"/>
      <c r="BI168" s="368"/>
      <c r="BJ168" s="368"/>
      <c r="BK168" s="368"/>
      <c r="BL168" s="368"/>
      <c r="BM168" s="368"/>
      <c r="BN168" s="368"/>
      <c r="BO168" s="368"/>
      <c r="BP168" s="368"/>
      <c r="BQ168" s="368"/>
      <c r="BR168" s="368"/>
      <c r="BS168" s="368"/>
      <c r="BT168" s="368"/>
      <c r="BU168" s="368"/>
      <c r="BV168" s="368"/>
      <c r="BW168" s="368"/>
      <c r="BX168" s="368"/>
      <c r="BY168" s="368"/>
      <c r="BZ168" s="368"/>
      <c r="CA168" s="368"/>
      <c r="CB168" s="368"/>
      <c r="CC168" s="368"/>
      <c r="CD168" s="368"/>
      <c r="CE168" s="368"/>
      <c r="CF168" s="368"/>
      <c r="CG168" s="368"/>
      <c r="CH168" s="368"/>
      <c r="CI168" s="368"/>
      <c r="CJ168" s="368"/>
      <c r="CK168" s="368"/>
      <c r="CL168" s="368"/>
      <c r="CM168" s="368"/>
      <c r="CN168" s="368"/>
      <c r="CO168" s="368"/>
      <c r="CP168" s="368"/>
      <c r="CQ168" s="368"/>
      <c r="CR168" s="368"/>
      <c r="CS168" s="368"/>
      <c r="CT168" s="368"/>
      <c r="CU168" s="368"/>
      <c r="CV168" s="368"/>
      <c r="CW168" s="368"/>
      <c r="CX168" s="368"/>
      <c r="CY168" s="368"/>
      <c r="CZ168" s="368"/>
      <c r="DA168" s="368"/>
      <c r="DB168" s="368"/>
      <c r="DC168" s="368"/>
      <c r="DD168" s="368"/>
      <c r="DE168" s="368"/>
      <c r="DF168" s="368"/>
      <c r="DG168" s="368"/>
      <c r="DH168" s="368"/>
      <c r="DI168" s="368"/>
      <c r="DJ168" s="368"/>
      <c r="DK168" s="368"/>
      <c r="DL168" s="368"/>
      <c r="DM168" s="368"/>
      <c r="DN168" s="368"/>
      <c r="DO168" s="368"/>
      <c r="DP168" s="368"/>
      <c r="DQ168" s="368"/>
      <c r="DR168" s="368"/>
      <c r="DS168" s="368"/>
      <c r="DT168" s="368"/>
      <c r="DU168" s="368"/>
      <c r="DV168" s="368"/>
      <c r="DW168" s="368"/>
      <c r="DX168" s="368"/>
      <c r="DY168" s="368"/>
      <c r="DZ168" s="368"/>
      <c r="EA168" s="368"/>
      <c r="EB168" s="368"/>
      <c r="EC168" s="368"/>
      <c r="ED168" s="368"/>
      <c r="EE168" s="368"/>
      <c r="EF168" s="368"/>
      <c r="EG168" s="368"/>
      <c r="EH168" s="368"/>
      <c r="EI168" s="368"/>
      <c r="EJ168" s="368"/>
      <c r="EK168" s="368"/>
      <c r="EL168" s="368"/>
      <c r="EM168" s="368"/>
      <c r="EN168" s="368"/>
      <c r="EO168" s="368"/>
      <c r="EP168" s="368"/>
      <c r="EQ168" s="368"/>
      <c r="ER168" s="368"/>
      <c r="ES168" s="368"/>
      <c r="ET168" s="368"/>
      <c r="EU168" s="368"/>
      <c r="EV168" s="368"/>
      <c r="EW168" s="368"/>
      <c r="EX168" s="368"/>
      <c r="EY168" s="368"/>
      <c r="EZ168" s="368"/>
      <c r="FA168" s="368"/>
      <c r="FB168" s="368"/>
      <c r="FC168" s="368"/>
      <c r="FD168" s="368"/>
      <c r="FE168" s="368"/>
      <c r="FF168" s="368"/>
      <c r="FG168" s="368"/>
      <c r="FH168" s="368"/>
      <c r="FI168" s="368"/>
      <c r="FJ168" s="368"/>
      <c r="FK168" s="368"/>
      <c r="FL168" s="368"/>
      <c r="FM168" s="368"/>
      <c r="FN168" s="368"/>
      <c r="FO168" s="368"/>
      <c r="FP168" s="368"/>
      <c r="FQ168" s="368"/>
      <c r="FR168" s="368"/>
      <c r="FS168" s="368"/>
      <c r="FT168" s="368"/>
      <c r="FU168" s="368"/>
      <c r="FV168" s="368"/>
      <c r="FW168" s="368"/>
      <c r="FX168" s="368"/>
      <c r="FY168" s="368"/>
      <c r="FZ168" s="368"/>
      <c r="GA168" s="368"/>
      <c r="GB168" s="368"/>
      <c r="GC168" s="368"/>
      <c r="GD168" s="368"/>
      <c r="GE168" s="368"/>
      <c r="GF168" s="368"/>
      <c r="GG168" s="368"/>
      <c r="GH168" s="368"/>
      <c r="GI168" s="368"/>
      <c r="GJ168" s="368"/>
      <c r="GK168" s="368"/>
      <c r="GL168" s="368"/>
      <c r="GM168" s="368"/>
      <c r="GN168" s="368"/>
    </row>
    <row r="169" spans="1:20" ht="15.75">
      <c r="A169" s="234" t="s">
        <v>165</v>
      </c>
      <c r="B169" s="197">
        <v>160</v>
      </c>
      <c r="C169" s="197">
        <v>232</v>
      </c>
      <c r="D169" s="187">
        <f>MAX(J175:K175:L175)/232*100</f>
        <v>16.681034482758623</v>
      </c>
      <c r="E169" s="33">
        <v>160</v>
      </c>
      <c r="F169" s="33">
        <v>232</v>
      </c>
      <c r="G169" s="46"/>
      <c r="H169" s="191">
        <f>(J169+K169+L169)/3</f>
        <v>233.66666666666666</v>
      </c>
      <c r="I169" s="72"/>
      <c r="J169" s="94">
        <v>233</v>
      </c>
      <c r="K169" s="89">
        <v>232</v>
      </c>
      <c r="L169" s="158">
        <v>236</v>
      </c>
      <c r="M169" s="54"/>
      <c r="N169" s="115"/>
      <c r="O169" s="115"/>
      <c r="P169" s="115"/>
      <c r="Q169" s="151"/>
      <c r="R169" s="124"/>
      <c r="S169" s="47"/>
      <c r="T169" s="398"/>
    </row>
    <row r="170" spans="1:20" ht="12.75">
      <c r="A170" s="84" t="s">
        <v>166</v>
      </c>
      <c r="B170" s="540"/>
      <c r="C170" s="540"/>
      <c r="D170" s="550"/>
      <c r="E170" s="541"/>
      <c r="F170" s="541"/>
      <c r="G170" s="541"/>
      <c r="H170" s="72"/>
      <c r="I170" s="72"/>
      <c r="J170" s="109">
        <v>15.7</v>
      </c>
      <c r="K170" s="106">
        <v>22.4</v>
      </c>
      <c r="L170" s="157">
        <v>20.7</v>
      </c>
      <c r="M170" s="54"/>
      <c r="N170" s="115"/>
      <c r="O170" s="115"/>
      <c r="P170" s="115"/>
      <c r="Q170" s="151"/>
      <c r="R170" s="124"/>
      <c r="S170" s="47"/>
      <c r="T170" s="398"/>
    </row>
    <row r="171" spans="1:20" ht="12.75">
      <c r="A171" s="84" t="s">
        <v>167</v>
      </c>
      <c r="B171" s="521"/>
      <c r="C171" s="521"/>
      <c r="D171" s="551"/>
      <c r="E171" s="523"/>
      <c r="F171" s="523"/>
      <c r="G171" s="523"/>
      <c r="H171" s="72"/>
      <c r="I171" s="72"/>
      <c r="J171" s="109">
        <v>1</v>
      </c>
      <c r="K171" s="106">
        <v>2.1</v>
      </c>
      <c r="L171" s="157">
        <v>0</v>
      </c>
      <c r="M171" s="54"/>
      <c r="N171" s="115"/>
      <c r="O171" s="115"/>
      <c r="P171" s="115"/>
      <c r="Q171" s="151"/>
      <c r="R171" s="124"/>
      <c r="S171" s="47"/>
      <c r="T171" s="398"/>
    </row>
    <row r="172" spans="1:20" ht="12.75">
      <c r="A172" s="84" t="s">
        <v>168</v>
      </c>
      <c r="B172" s="521"/>
      <c r="C172" s="521"/>
      <c r="D172" s="551"/>
      <c r="E172" s="523"/>
      <c r="F172" s="523"/>
      <c r="G172" s="523"/>
      <c r="H172" s="72"/>
      <c r="I172" s="72"/>
      <c r="J172" s="109">
        <v>5.4</v>
      </c>
      <c r="K172" s="106">
        <v>4.3</v>
      </c>
      <c r="L172" s="157">
        <v>3.2</v>
      </c>
      <c r="M172" s="54"/>
      <c r="N172" s="115"/>
      <c r="O172" s="115"/>
      <c r="P172" s="115"/>
      <c r="Q172" s="151"/>
      <c r="R172" s="124"/>
      <c r="S172" s="47"/>
      <c r="T172" s="398"/>
    </row>
    <row r="173" spans="1:20" ht="12.75">
      <c r="A173" s="84" t="s">
        <v>169</v>
      </c>
      <c r="B173" s="521"/>
      <c r="C173" s="521"/>
      <c r="D173" s="551"/>
      <c r="E173" s="523"/>
      <c r="F173" s="523"/>
      <c r="G173" s="523"/>
      <c r="H173" s="72"/>
      <c r="I173" s="72"/>
      <c r="J173" s="109">
        <v>1.6</v>
      </c>
      <c r="K173" s="106">
        <v>6.9</v>
      </c>
      <c r="L173" s="157">
        <v>1.3</v>
      </c>
      <c r="M173" s="54"/>
      <c r="N173" s="115"/>
      <c r="O173" s="115"/>
      <c r="P173" s="115"/>
      <c r="Q173" s="151"/>
      <c r="R173" s="124"/>
      <c r="S173" s="47"/>
      <c r="T173" s="398"/>
    </row>
    <row r="174" spans="1:20" ht="12.75">
      <c r="A174" s="84" t="s">
        <v>170</v>
      </c>
      <c r="B174" s="521"/>
      <c r="C174" s="521"/>
      <c r="D174" s="551"/>
      <c r="E174" s="523"/>
      <c r="F174" s="523"/>
      <c r="G174" s="523"/>
      <c r="H174" s="72"/>
      <c r="I174" s="72"/>
      <c r="J174" s="109">
        <v>6</v>
      </c>
      <c r="K174" s="106">
        <v>3</v>
      </c>
      <c r="L174" s="157">
        <v>5.5</v>
      </c>
      <c r="M174" s="54"/>
      <c r="N174" s="115"/>
      <c r="O174" s="115"/>
      <c r="P174" s="115"/>
      <c r="Q174" s="151"/>
      <c r="R174" s="124"/>
      <c r="S174" s="47"/>
      <c r="T174" s="398"/>
    </row>
    <row r="175" spans="1:196" s="274" customFormat="1" ht="12" customHeight="1">
      <c r="A175" s="612" t="s">
        <v>31</v>
      </c>
      <c r="B175" s="331"/>
      <c r="C175" s="331"/>
      <c r="D175" s="552"/>
      <c r="E175" s="331"/>
      <c r="F175" s="331"/>
      <c r="G175" s="331"/>
      <c r="H175" s="289"/>
      <c r="I175" s="289"/>
      <c r="J175" s="275">
        <f>SUM(J170:J174)</f>
        <v>29.700000000000003</v>
      </c>
      <c r="K175" s="316">
        <f>SUM(K170:K174)</f>
        <v>38.7</v>
      </c>
      <c r="L175" s="666">
        <f>SUM(L170:L174)</f>
        <v>30.7</v>
      </c>
      <c r="M175" s="376"/>
      <c r="N175" s="320"/>
      <c r="O175" s="320"/>
      <c r="P175" s="320"/>
      <c r="Q175" s="295"/>
      <c r="R175" s="279">
        <f>(J175+K175+L175)/3</f>
        <v>33.03333333333334</v>
      </c>
      <c r="S175" s="333"/>
      <c r="T175" s="398"/>
      <c r="U175" s="368"/>
      <c r="V175" s="368"/>
      <c r="W175" s="368"/>
      <c r="X175" s="368"/>
      <c r="Y175" s="368"/>
      <c r="Z175" s="368"/>
      <c r="AA175" s="368"/>
      <c r="AB175" s="368"/>
      <c r="AC175" s="368"/>
      <c r="AD175" s="368"/>
      <c r="AE175" s="368"/>
      <c r="AF175" s="368"/>
      <c r="AG175" s="368"/>
      <c r="AH175" s="368"/>
      <c r="AI175" s="368"/>
      <c r="AJ175" s="368"/>
      <c r="AK175" s="368"/>
      <c r="AL175" s="368"/>
      <c r="AM175" s="368"/>
      <c r="AN175" s="368"/>
      <c r="AO175" s="368"/>
      <c r="AP175" s="368"/>
      <c r="AQ175" s="368"/>
      <c r="AR175" s="368"/>
      <c r="AS175" s="368"/>
      <c r="AT175" s="368"/>
      <c r="AU175" s="368"/>
      <c r="AV175" s="368"/>
      <c r="AW175" s="368"/>
      <c r="AX175" s="368"/>
      <c r="AY175" s="368"/>
      <c r="AZ175" s="368"/>
      <c r="BA175" s="368"/>
      <c r="BB175" s="368"/>
      <c r="BC175" s="368"/>
      <c r="BD175" s="368"/>
      <c r="BE175" s="368"/>
      <c r="BF175" s="368"/>
      <c r="BG175" s="368"/>
      <c r="BH175" s="368"/>
      <c r="BI175" s="368"/>
      <c r="BJ175" s="368"/>
      <c r="BK175" s="368"/>
      <c r="BL175" s="368"/>
      <c r="BM175" s="368"/>
      <c r="BN175" s="368"/>
      <c r="BO175" s="368"/>
      <c r="BP175" s="368"/>
      <c r="BQ175" s="368"/>
      <c r="BR175" s="368"/>
      <c r="BS175" s="368"/>
      <c r="BT175" s="368"/>
      <c r="BU175" s="368"/>
      <c r="BV175" s="368"/>
      <c r="BW175" s="368"/>
      <c r="BX175" s="368"/>
      <c r="BY175" s="368"/>
      <c r="BZ175" s="368"/>
      <c r="CA175" s="368"/>
      <c r="CB175" s="368"/>
      <c r="CC175" s="368"/>
      <c r="CD175" s="368"/>
      <c r="CE175" s="368"/>
      <c r="CF175" s="368"/>
      <c r="CG175" s="368"/>
      <c r="CH175" s="368"/>
      <c r="CI175" s="368"/>
      <c r="CJ175" s="368"/>
      <c r="CK175" s="368"/>
      <c r="CL175" s="368"/>
      <c r="CM175" s="368"/>
      <c r="CN175" s="368"/>
      <c r="CO175" s="368"/>
      <c r="CP175" s="368"/>
      <c r="CQ175" s="368"/>
      <c r="CR175" s="368"/>
      <c r="CS175" s="368"/>
      <c r="CT175" s="368"/>
      <c r="CU175" s="368"/>
      <c r="CV175" s="368"/>
      <c r="CW175" s="368"/>
      <c r="CX175" s="368"/>
      <c r="CY175" s="368"/>
      <c r="CZ175" s="368"/>
      <c r="DA175" s="368"/>
      <c r="DB175" s="368"/>
      <c r="DC175" s="368"/>
      <c r="DD175" s="368"/>
      <c r="DE175" s="368"/>
      <c r="DF175" s="368"/>
      <c r="DG175" s="368"/>
      <c r="DH175" s="368"/>
      <c r="DI175" s="368"/>
      <c r="DJ175" s="368"/>
      <c r="DK175" s="368"/>
      <c r="DL175" s="368"/>
      <c r="DM175" s="368"/>
      <c r="DN175" s="368"/>
      <c r="DO175" s="368"/>
      <c r="DP175" s="368"/>
      <c r="DQ175" s="368"/>
      <c r="DR175" s="368"/>
      <c r="DS175" s="368"/>
      <c r="DT175" s="368"/>
      <c r="DU175" s="368"/>
      <c r="DV175" s="368"/>
      <c r="DW175" s="368"/>
      <c r="DX175" s="368"/>
      <c r="DY175" s="368"/>
      <c r="DZ175" s="368"/>
      <c r="EA175" s="368"/>
      <c r="EB175" s="368"/>
      <c r="EC175" s="368"/>
      <c r="ED175" s="368"/>
      <c r="EE175" s="368"/>
      <c r="EF175" s="368"/>
      <c r="EG175" s="368"/>
      <c r="EH175" s="368"/>
      <c r="EI175" s="368"/>
      <c r="EJ175" s="368"/>
      <c r="EK175" s="368"/>
      <c r="EL175" s="368"/>
      <c r="EM175" s="368"/>
      <c r="EN175" s="368"/>
      <c r="EO175" s="368"/>
      <c r="EP175" s="368"/>
      <c r="EQ175" s="368"/>
      <c r="ER175" s="368"/>
      <c r="ES175" s="368"/>
      <c r="ET175" s="368"/>
      <c r="EU175" s="368"/>
      <c r="EV175" s="368"/>
      <c r="EW175" s="368"/>
      <c r="EX175" s="368"/>
      <c r="EY175" s="368"/>
      <c r="EZ175" s="368"/>
      <c r="FA175" s="368"/>
      <c r="FB175" s="368"/>
      <c r="FC175" s="368"/>
      <c r="FD175" s="368"/>
      <c r="FE175" s="368"/>
      <c r="FF175" s="368"/>
      <c r="FG175" s="368"/>
      <c r="FH175" s="368"/>
      <c r="FI175" s="368"/>
      <c r="FJ175" s="368"/>
      <c r="FK175" s="368"/>
      <c r="FL175" s="368"/>
      <c r="FM175" s="368"/>
      <c r="FN175" s="368"/>
      <c r="FO175" s="368"/>
      <c r="FP175" s="368"/>
      <c r="FQ175" s="368"/>
      <c r="FR175" s="368"/>
      <c r="FS175" s="368"/>
      <c r="FT175" s="368"/>
      <c r="FU175" s="368"/>
      <c r="FV175" s="368"/>
      <c r="FW175" s="368"/>
      <c r="FX175" s="368"/>
      <c r="FY175" s="368"/>
      <c r="FZ175" s="368"/>
      <c r="GA175" s="368"/>
      <c r="GB175" s="368"/>
      <c r="GC175" s="368"/>
      <c r="GD175" s="368"/>
      <c r="GE175" s="368"/>
      <c r="GF175" s="368"/>
      <c r="GG175" s="368"/>
      <c r="GH175" s="368"/>
      <c r="GI175" s="368"/>
      <c r="GJ175" s="368"/>
      <c r="GK175" s="368"/>
      <c r="GL175" s="368"/>
      <c r="GM175" s="368"/>
      <c r="GN175" s="368"/>
    </row>
    <row r="176" spans="1:20" ht="15.75">
      <c r="A176" s="234" t="s">
        <v>171</v>
      </c>
      <c r="B176" s="197">
        <v>250</v>
      </c>
      <c r="C176" s="197">
        <v>362</v>
      </c>
      <c r="D176" s="187">
        <f>MAX(J180:K180:L180)/362*100</f>
        <v>5.441988950276243</v>
      </c>
      <c r="E176" s="44">
        <v>250</v>
      </c>
      <c r="F176" s="58">
        <v>362</v>
      </c>
      <c r="G176" s="46"/>
      <c r="H176" s="191">
        <f>(J176+K176+L176)/3</f>
        <v>235.66666666666666</v>
      </c>
      <c r="I176" s="72"/>
      <c r="J176" s="94">
        <v>236</v>
      </c>
      <c r="K176" s="89">
        <v>235</v>
      </c>
      <c r="L176" s="158">
        <v>236</v>
      </c>
      <c r="M176" s="54"/>
      <c r="N176" s="115"/>
      <c r="O176" s="115"/>
      <c r="P176" s="115"/>
      <c r="Q176" s="151"/>
      <c r="R176" s="124"/>
      <c r="S176" s="47"/>
      <c r="T176" s="398"/>
    </row>
    <row r="177" spans="1:20" ht="12.75">
      <c r="A177" s="84" t="s">
        <v>172</v>
      </c>
      <c r="B177" s="540"/>
      <c r="C177" s="540"/>
      <c r="D177" s="550"/>
      <c r="E177" s="541"/>
      <c r="F177" s="541"/>
      <c r="G177" s="541"/>
      <c r="H177" s="72"/>
      <c r="I177" s="72"/>
      <c r="J177" s="109">
        <v>7.7</v>
      </c>
      <c r="K177" s="106">
        <v>1.2</v>
      </c>
      <c r="L177" s="157">
        <v>2.5</v>
      </c>
      <c r="M177" s="70"/>
      <c r="N177" s="115"/>
      <c r="O177" s="115"/>
      <c r="P177" s="115"/>
      <c r="Q177" s="151"/>
      <c r="R177" s="124"/>
      <c r="S177" s="47"/>
      <c r="T177" s="398"/>
    </row>
    <row r="178" spans="1:20" ht="12.75">
      <c r="A178" s="84" t="s">
        <v>173</v>
      </c>
      <c r="B178" s="521"/>
      <c r="C178" s="521"/>
      <c r="D178" s="551"/>
      <c r="E178" s="523"/>
      <c r="F178" s="523"/>
      <c r="G178" s="523"/>
      <c r="H178" s="72"/>
      <c r="I178" s="72"/>
      <c r="J178" s="109">
        <v>8.7</v>
      </c>
      <c r="K178" s="106">
        <v>9.5</v>
      </c>
      <c r="L178" s="157">
        <v>4.9</v>
      </c>
      <c r="M178" s="70"/>
      <c r="N178" s="115"/>
      <c r="O178" s="115"/>
      <c r="P178" s="115"/>
      <c r="Q178" s="151"/>
      <c r="R178" s="124"/>
      <c r="S178" s="47"/>
      <c r="T178" s="398"/>
    </row>
    <row r="179" spans="1:20" ht="12.75">
      <c r="A179" s="84" t="s">
        <v>174</v>
      </c>
      <c r="B179" s="521"/>
      <c r="C179" s="521"/>
      <c r="D179" s="551"/>
      <c r="E179" s="523"/>
      <c r="F179" s="523"/>
      <c r="G179" s="523"/>
      <c r="H179" s="72"/>
      <c r="I179" s="72"/>
      <c r="J179" s="109">
        <v>3.3</v>
      </c>
      <c r="K179" s="106">
        <v>7.6</v>
      </c>
      <c r="L179" s="157">
        <v>0.9</v>
      </c>
      <c r="M179" s="70"/>
      <c r="N179" s="115"/>
      <c r="O179" s="115"/>
      <c r="P179" s="115"/>
      <c r="Q179" s="151"/>
      <c r="R179" s="124"/>
      <c r="S179" s="47"/>
      <c r="T179" s="398"/>
    </row>
    <row r="180" spans="1:20" s="274" customFormat="1" ht="12" customHeight="1">
      <c r="A180" s="612" t="s">
        <v>31</v>
      </c>
      <c r="B180" s="331"/>
      <c r="C180" s="331"/>
      <c r="D180" s="552"/>
      <c r="E180" s="331"/>
      <c r="F180" s="331"/>
      <c r="G180" s="331"/>
      <c r="H180" s="289"/>
      <c r="I180" s="289"/>
      <c r="J180" s="275">
        <f>SUM(J177:J179)</f>
        <v>19.7</v>
      </c>
      <c r="K180" s="316">
        <f>SUM(K177:K179)</f>
        <v>18.299999999999997</v>
      </c>
      <c r="L180" s="666">
        <f>SUM(L177:L179)</f>
        <v>8.3</v>
      </c>
      <c r="M180" s="376"/>
      <c r="N180" s="289"/>
      <c r="O180" s="289"/>
      <c r="P180" s="289"/>
      <c r="Q180" s="287"/>
      <c r="R180" s="279">
        <f>(J180+K180+L180)/3</f>
        <v>15.433333333333332</v>
      </c>
      <c r="S180" s="284"/>
      <c r="T180" s="398"/>
    </row>
    <row r="181" spans="1:20" ht="15.75">
      <c r="A181" s="236" t="s">
        <v>175</v>
      </c>
      <c r="B181" s="197">
        <v>630</v>
      </c>
      <c r="C181" s="197">
        <v>910</v>
      </c>
      <c r="D181" s="187">
        <f>MAX(J183:K183:L183)/910*100</f>
        <v>65.93406593406593</v>
      </c>
      <c r="E181" s="58">
        <v>630</v>
      </c>
      <c r="F181" s="58">
        <v>910</v>
      </c>
      <c r="G181" s="46"/>
      <c r="H181" s="191">
        <f>(J181+K181+L181)/3</f>
        <v>380</v>
      </c>
      <c r="I181" s="72"/>
      <c r="J181" s="94">
        <v>380</v>
      </c>
      <c r="K181" s="89">
        <v>380</v>
      </c>
      <c r="L181" s="158">
        <v>380</v>
      </c>
      <c r="M181" s="54"/>
      <c r="N181" s="115" t="s">
        <v>176</v>
      </c>
      <c r="O181" s="115"/>
      <c r="P181" s="115"/>
      <c r="Q181" s="151"/>
      <c r="R181" s="124"/>
      <c r="S181" s="47"/>
      <c r="T181" s="398"/>
    </row>
    <row r="182" spans="1:20" ht="15.75">
      <c r="A182" s="245" t="s">
        <v>177</v>
      </c>
      <c r="B182" s="197"/>
      <c r="C182" s="197"/>
      <c r="D182" s="187"/>
      <c r="E182" s="58"/>
      <c r="F182" s="58"/>
      <c r="G182" s="46"/>
      <c r="H182" s="72"/>
      <c r="I182" s="72"/>
      <c r="J182" s="109">
        <v>600</v>
      </c>
      <c r="K182" s="106">
        <v>600</v>
      </c>
      <c r="L182" s="157">
        <v>600</v>
      </c>
      <c r="M182" s="54"/>
      <c r="N182" s="115"/>
      <c r="O182" s="115"/>
      <c r="P182" s="115"/>
      <c r="Q182" s="151"/>
      <c r="R182" s="124"/>
      <c r="S182" s="47"/>
      <c r="T182" s="398"/>
    </row>
    <row r="183" spans="1:196" s="274" customFormat="1" ht="12" customHeight="1">
      <c r="A183" s="612" t="s">
        <v>31</v>
      </c>
      <c r="B183" s="320"/>
      <c r="C183" s="320"/>
      <c r="D183" s="300"/>
      <c r="E183" s="320"/>
      <c r="F183" s="320"/>
      <c r="G183" s="281"/>
      <c r="H183" s="289"/>
      <c r="I183" s="289"/>
      <c r="J183" s="275">
        <f>SUM(J182)</f>
        <v>600</v>
      </c>
      <c r="K183" s="276">
        <f>SUM(K182)</f>
        <v>600</v>
      </c>
      <c r="L183" s="334">
        <f>SUM(L182)</f>
        <v>600</v>
      </c>
      <c r="M183" s="336"/>
      <c r="N183" s="289"/>
      <c r="O183" s="289"/>
      <c r="P183" s="289"/>
      <c r="Q183" s="287"/>
      <c r="R183" s="279">
        <f>(J183+K183+L183)/3</f>
        <v>600</v>
      </c>
      <c r="S183" s="284"/>
      <c r="T183" s="398"/>
      <c r="U183" s="368"/>
      <c r="V183" s="368"/>
      <c r="W183" s="368"/>
      <c r="X183" s="368"/>
      <c r="Y183" s="368"/>
      <c r="Z183" s="368"/>
      <c r="AA183" s="368"/>
      <c r="AB183" s="368"/>
      <c r="AC183" s="368"/>
      <c r="AD183" s="368"/>
      <c r="AE183" s="368"/>
      <c r="AF183" s="368"/>
      <c r="AG183" s="368"/>
      <c r="AH183" s="368"/>
      <c r="AI183" s="368"/>
      <c r="AJ183" s="368"/>
      <c r="AK183" s="368"/>
      <c r="AL183" s="368"/>
      <c r="AM183" s="368"/>
      <c r="AN183" s="368"/>
      <c r="AO183" s="368"/>
      <c r="AP183" s="368"/>
      <c r="AQ183" s="368"/>
      <c r="AR183" s="368"/>
      <c r="AS183" s="368"/>
      <c r="AT183" s="368"/>
      <c r="AU183" s="368"/>
      <c r="AV183" s="368"/>
      <c r="AW183" s="368"/>
      <c r="AX183" s="368"/>
      <c r="AY183" s="368"/>
      <c r="AZ183" s="368"/>
      <c r="BA183" s="368"/>
      <c r="BB183" s="368"/>
      <c r="BC183" s="368"/>
      <c r="BD183" s="368"/>
      <c r="BE183" s="368"/>
      <c r="BF183" s="368"/>
      <c r="BG183" s="368"/>
      <c r="BH183" s="368"/>
      <c r="BI183" s="368"/>
      <c r="BJ183" s="368"/>
      <c r="BK183" s="368"/>
      <c r="BL183" s="368"/>
      <c r="BM183" s="368"/>
      <c r="BN183" s="368"/>
      <c r="BO183" s="368"/>
      <c r="BP183" s="368"/>
      <c r="BQ183" s="368"/>
      <c r="BR183" s="368"/>
      <c r="BS183" s="368"/>
      <c r="BT183" s="368"/>
      <c r="BU183" s="368"/>
      <c r="BV183" s="368"/>
      <c r="BW183" s="368"/>
      <c r="BX183" s="368"/>
      <c r="BY183" s="368"/>
      <c r="BZ183" s="368"/>
      <c r="CA183" s="368"/>
      <c r="CB183" s="368"/>
      <c r="CC183" s="368"/>
      <c r="CD183" s="368"/>
      <c r="CE183" s="368"/>
      <c r="CF183" s="368"/>
      <c r="CG183" s="368"/>
      <c r="CH183" s="368"/>
      <c r="CI183" s="368"/>
      <c r="CJ183" s="368"/>
      <c r="CK183" s="368"/>
      <c r="CL183" s="368"/>
      <c r="CM183" s="368"/>
      <c r="CN183" s="368"/>
      <c r="CO183" s="368"/>
      <c r="CP183" s="368"/>
      <c r="CQ183" s="368"/>
      <c r="CR183" s="368"/>
      <c r="CS183" s="368"/>
      <c r="CT183" s="368"/>
      <c r="CU183" s="368"/>
      <c r="CV183" s="368"/>
      <c r="CW183" s="368"/>
      <c r="CX183" s="368"/>
      <c r="CY183" s="368"/>
      <c r="CZ183" s="368"/>
      <c r="DA183" s="368"/>
      <c r="DB183" s="368"/>
      <c r="DC183" s="368"/>
      <c r="DD183" s="368"/>
      <c r="DE183" s="368"/>
      <c r="DF183" s="368"/>
      <c r="DG183" s="368"/>
      <c r="DH183" s="368"/>
      <c r="DI183" s="368"/>
      <c r="DJ183" s="368"/>
      <c r="DK183" s="368"/>
      <c r="DL183" s="368"/>
      <c r="DM183" s="368"/>
      <c r="DN183" s="368"/>
      <c r="DO183" s="368"/>
      <c r="DP183" s="368"/>
      <c r="DQ183" s="368"/>
      <c r="DR183" s="368"/>
      <c r="DS183" s="368"/>
      <c r="DT183" s="368"/>
      <c r="DU183" s="368"/>
      <c r="DV183" s="368"/>
      <c r="DW183" s="368"/>
      <c r="DX183" s="368"/>
      <c r="DY183" s="368"/>
      <c r="DZ183" s="368"/>
      <c r="EA183" s="368"/>
      <c r="EB183" s="368"/>
      <c r="EC183" s="368"/>
      <c r="ED183" s="368"/>
      <c r="EE183" s="368"/>
      <c r="EF183" s="368"/>
      <c r="EG183" s="368"/>
      <c r="EH183" s="368"/>
      <c r="EI183" s="368"/>
      <c r="EJ183" s="368"/>
      <c r="EK183" s="368"/>
      <c r="EL183" s="368"/>
      <c r="EM183" s="368"/>
      <c r="EN183" s="368"/>
      <c r="EO183" s="368"/>
      <c r="EP183" s="368"/>
      <c r="EQ183" s="368"/>
      <c r="ER183" s="368"/>
      <c r="ES183" s="368"/>
      <c r="ET183" s="368"/>
      <c r="EU183" s="368"/>
      <c r="EV183" s="368"/>
      <c r="EW183" s="368"/>
      <c r="EX183" s="368"/>
      <c r="EY183" s="368"/>
      <c r="EZ183" s="368"/>
      <c r="FA183" s="368"/>
      <c r="FB183" s="368"/>
      <c r="FC183" s="368"/>
      <c r="FD183" s="368"/>
      <c r="FE183" s="368"/>
      <c r="FF183" s="368"/>
      <c r="FG183" s="368"/>
      <c r="FH183" s="368"/>
      <c r="FI183" s="368"/>
      <c r="FJ183" s="368"/>
      <c r="FK183" s="368"/>
      <c r="FL183" s="368"/>
      <c r="FM183" s="368"/>
      <c r="FN183" s="368"/>
      <c r="FO183" s="368"/>
      <c r="FP183" s="368"/>
      <c r="FQ183" s="368"/>
      <c r="FR183" s="368"/>
      <c r="FS183" s="368"/>
      <c r="FT183" s="368"/>
      <c r="FU183" s="368"/>
      <c r="FV183" s="368"/>
      <c r="FW183" s="368"/>
      <c r="FX183" s="368"/>
      <c r="FY183" s="368"/>
      <c r="FZ183" s="368"/>
      <c r="GA183" s="368"/>
      <c r="GB183" s="368"/>
      <c r="GC183" s="368"/>
      <c r="GD183" s="368"/>
      <c r="GE183" s="368"/>
      <c r="GF183" s="368"/>
      <c r="GG183" s="368"/>
      <c r="GH183" s="368"/>
      <c r="GI183" s="368"/>
      <c r="GJ183" s="368"/>
      <c r="GK183" s="368"/>
      <c r="GL183" s="368"/>
      <c r="GM183" s="368"/>
      <c r="GN183" s="368"/>
    </row>
    <row r="184" spans="1:20" ht="15.75">
      <c r="A184" s="236" t="s">
        <v>178</v>
      </c>
      <c r="B184" s="197">
        <v>400</v>
      </c>
      <c r="C184" s="197">
        <v>570</v>
      </c>
      <c r="D184" s="187">
        <f>MAX(J188:K188:L188)/570*100</f>
        <v>0</v>
      </c>
      <c r="E184" s="58">
        <v>400</v>
      </c>
      <c r="F184" s="58">
        <v>570</v>
      </c>
      <c r="G184" s="46"/>
      <c r="H184" s="72"/>
      <c r="I184" s="72"/>
      <c r="J184" s="86"/>
      <c r="K184" s="76"/>
      <c r="L184" s="149"/>
      <c r="M184" s="54"/>
      <c r="N184" s="72"/>
      <c r="O184" s="72"/>
      <c r="P184" s="72"/>
      <c r="Q184" s="151"/>
      <c r="R184" s="124"/>
      <c r="S184" s="47"/>
      <c r="T184" s="398"/>
    </row>
    <row r="185" spans="1:20" ht="15">
      <c r="A185" s="246" t="s">
        <v>179</v>
      </c>
      <c r="B185" s="1302"/>
      <c r="C185" s="1302"/>
      <c r="D185" s="1322"/>
      <c r="E185" s="1306"/>
      <c r="F185" s="1306"/>
      <c r="G185" s="1311"/>
      <c r="H185" s="72"/>
      <c r="I185" s="72"/>
      <c r="J185" s="96" t="s">
        <v>180</v>
      </c>
      <c r="K185" s="69"/>
      <c r="L185" s="174"/>
      <c r="M185" s="54"/>
      <c r="N185" s="115"/>
      <c r="O185" s="115"/>
      <c r="P185" s="115"/>
      <c r="Q185" s="151"/>
      <c r="R185" s="124"/>
      <c r="S185" s="47"/>
      <c r="T185" s="398"/>
    </row>
    <row r="186" spans="1:20" ht="15">
      <c r="A186" s="246" t="s">
        <v>181</v>
      </c>
      <c r="B186" s="1321"/>
      <c r="C186" s="1321"/>
      <c r="D186" s="1323"/>
      <c r="E186" s="1310"/>
      <c r="F186" s="1310"/>
      <c r="G186" s="1312"/>
      <c r="H186" s="72"/>
      <c r="I186" s="72"/>
      <c r="J186" s="96"/>
      <c r="K186" s="69"/>
      <c r="L186" s="174"/>
      <c r="M186" s="54"/>
      <c r="N186" s="115"/>
      <c r="O186" s="115"/>
      <c r="P186" s="115"/>
      <c r="Q186" s="151"/>
      <c r="R186" s="124"/>
      <c r="S186" s="47"/>
      <c r="T186" s="398"/>
    </row>
    <row r="187" spans="1:20" ht="15">
      <c r="A187" s="246" t="s">
        <v>182</v>
      </c>
      <c r="B187" s="1303"/>
      <c r="C187" s="1303"/>
      <c r="D187" s="1324"/>
      <c r="E187" s="1307"/>
      <c r="F187" s="1307"/>
      <c r="G187" s="1313"/>
      <c r="H187" s="72"/>
      <c r="I187" s="72"/>
      <c r="J187" s="96" t="s">
        <v>176</v>
      </c>
      <c r="K187" s="69"/>
      <c r="L187" s="174"/>
      <c r="M187" s="54"/>
      <c r="N187" s="115"/>
      <c r="O187" s="115"/>
      <c r="P187" s="115"/>
      <c r="Q187" s="151"/>
      <c r="R187" s="124"/>
      <c r="S187" s="47"/>
      <c r="T187" s="398"/>
    </row>
    <row r="188" spans="1:196" s="274" customFormat="1" ht="14.25" customHeight="1">
      <c r="A188" s="612" t="s">
        <v>31</v>
      </c>
      <c r="B188" s="320"/>
      <c r="C188" s="320"/>
      <c r="D188" s="320"/>
      <c r="E188" s="320"/>
      <c r="F188" s="320"/>
      <c r="G188" s="281"/>
      <c r="H188" s="289"/>
      <c r="I188" s="289"/>
      <c r="J188" s="275">
        <f>SUM(J184)</f>
        <v>0</v>
      </c>
      <c r="K188" s="276">
        <f>SUM(K184)</f>
        <v>0</v>
      </c>
      <c r="L188" s="334">
        <f>SUM(L184)</f>
        <v>0</v>
      </c>
      <c r="M188" s="336"/>
      <c r="N188" s="289"/>
      <c r="O188" s="289"/>
      <c r="P188" s="289"/>
      <c r="Q188" s="287"/>
      <c r="R188" s="279">
        <f>(J188+K188+L188)/3</f>
        <v>0</v>
      </c>
      <c r="S188" s="284"/>
      <c r="T188" s="398"/>
      <c r="U188" s="368"/>
      <c r="V188" s="368"/>
      <c r="W188" s="368"/>
      <c r="X188" s="368"/>
      <c r="Y188" s="368"/>
      <c r="Z188" s="368"/>
      <c r="AA188" s="368"/>
      <c r="AB188" s="368"/>
      <c r="AC188" s="368"/>
      <c r="AD188" s="368"/>
      <c r="AE188" s="368"/>
      <c r="AF188" s="368"/>
      <c r="AG188" s="368"/>
      <c r="AH188" s="368"/>
      <c r="AI188" s="368"/>
      <c r="AJ188" s="368"/>
      <c r="AK188" s="368"/>
      <c r="AL188" s="368"/>
      <c r="AM188" s="368"/>
      <c r="AN188" s="368"/>
      <c r="AO188" s="368"/>
      <c r="AP188" s="368"/>
      <c r="AQ188" s="368"/>
      <c r="AR188" s="368"/>
      <c r="AS188" s="368"/>
      <c r="AT188" s="368"/>
      <c r="AU188" s="368"/>
      <c r="AV188" s="368"/>
      <c r="AW188" s="368"/>
      <c r="AX188" s="368"/>
      <c r="AY188" s="368"/>
      <c r="AZ188" s="368"/>
      <c r="BA188" s="368"/>
      <c r="BB188" s="368"/>
      <c r="BC188" s="368"/>
      <c r="BD188" s="368"/>
      <c r="BE188" s="368"/>
      <c r="BF188" s="368"/>
      <c r="BG188" s="368"/>
      <c r="BH188" s="368"/>
      <c r="BI188" s="368"/>
      <c r="BJ188" s="368"/>
      <c r="BK188" s="368"/>
      <c r="BL188" s="368"/>
      <c r="BM188" s="368"/>
      <c r="BN188" s="368"/>
      <c r="BO188" s="368"/>
      <c r="BP188" s="368"/>
      <c r="BQ188" s="368"/>
      <c r="BR188" s="368"/>
      <c r="BS188" s="368"/>
      <c r="BT188" s="368"/>
      <c r="BU188" s="368"/>
      <c r="BV188" s="368"/>
      <c r="BW188" s="368"/>
      <c r="BX188" s="368"/>
      <c r="BY188" s="368"/>
      <c r="BZ188" s="368"/>
      <c r="CA188" s="368"/>
      <c r="CB188" s="368"/>
      <c r="CC188" s="368"/>
      <c r="CD188" s="368"/>
      <c r="CE188" s="368"/>
      <c r="CF188" s="368"/>
      <c r="CG188" s="368"/>
      <c r="CH188" s="368"/>
      <c r="CI188" s="368"/>
      <c r="CJ188" s="368"/>
      <c r="CK188" s="368"/>
      <c r="CL188" s="368"/>
      <c r="CM188" s="368"/>
      <c r="CN188" s="368"/>
      <c r="CO188" s="368"/>
      <c r="CP188" s="368"/>
      <c r="CQ188" s="368"/>
      <c r="CR188" s="368"/>
      <c r="CS188" s="368"/>
      <c r="CT188" s="368"/>
      <c r="CU188" s="368"/>
      <c r="CV188" s="368"/>
      <c r="CW188" s="368"/>
      <c r="CX188" s="368"/>
      <c r="CY188" s="368"/>
      <c r="CZ188" s="368"/>
      <c r="DA188" s="368"/>
      <c r="DB188" s="368"/>
      <c r="DC188" s="368"/>
      <c r="DD188" s="368"/>
      <c r="DE188" s="368"/>
      <c r="DF188" s="368"/>
      <c r="DG188" s="368"/>
      <c r="DH188" s="368"/>
      <c r="DI188" s="368"/>
      <c r="DJ188" s="368"/>
      <c r="DK188" s="368"/>
      <c r="DL188" s="368"/>
      <c r="DM188" s="368"/>
      <c r="DN188" s="368"/>
      <c r="DO188" s="368"/>
      <c r="DP188" s="368"/>
      <c r="DQ188" s="368"/>
      <c r="DR188" s="368"/>
      <c r="DS188" s="368"/>
      <c r="DT188" s="368"/>
      <c r="DU188" s="368"/>
      <c r="DV188" s="368"/>
      <c r="DW188" s="368"/>
      <c r="DX188" s="368"/>
      <c r="DY188" s="368"/>
      <c r="DZ188" s="368"/>
      <c r="EA188" s="368"/>
      <c r="EB188" s="368"/>
      <c r="EC188" s="368"/>
      <c r="ED188" s="368"/>
      <c r="EE188" s="368"/>
      <c r="EF188" s="368"/>
      <c r="EG188" s="368"/>
      <c r="EH188" s="368"/>
      <c r="EI188" s="368"/>
      <c r="EJ188" s="368"/>
      <c r="EK188" s="368"/>
      <c r="EL188" s="368"/>
      <c r="EM188" s="368"/>
      <c r="EN188" s="368"/>
      <c r="EO188" s="368"/>
      <c r="EP188" s="368"/>
      <c r="EQ188" s="368"/>
      <c r="ER188" s="368"/>
      <c r="ES188" s="368"/>
      <c r="ET188" s="368"/>
      <c r="EU188" s="368"/>
      <c r="EV188" s="368"/>
      <c r="EW188" s="368"/>
      <c r="EX188" s="368"/>
      <c r="EY188" s="368"/>
      <c r="EZ188" s="368"/>
      <c r="FA188" s="368"/>
      <c r="FB188" s="368"/>
      <c r="FC188" s="368"/>
      <c r="FD188" s="368"/>
      <c r="FE188" s="368"/>
      <c r="FF188" s="368"/>
      <c r="FG188" s="368"/>
      <c r="FH188" s="368"/>
      <c r="FI188" s="368"/>
      <c r="FJ188" s="368"/>
      <c r="FK188" s="368"/>
      <c r="FL188" s="368"/>
      <c r="FM188" s="368"/>
      <c r="FN188" s="368"/>
      <c r="FO188" s="368"/>
      <c r="FP188" s="368"/>
      <c r="FQ188" s="368"/>
      <c r="FR188" s="368"/>
      <c r="FS188" s="368"/>
      <c r="FT188" s="368"/>
      <c r="FU188" s="368"/>
      <c r="FV188" s="368"/>
      <c r="FW188" s="368"/>
      <c r="FX188" s="368"/>
      <c r="FY188" s="368"/>
      <c r="FZ188" s="368"/>
      <c r="GA188" s="368"/>
      <c r="GB188" s="368"/>
      <c r="GC188" s="368"/>
      <c r="GD188" s="368"/>
      <c r="GE188" s="368"/>
      <c r="GF188" s="368"/>
      <c r="GG188" s="368"/>
      <c r="GH188" s="368"/>
      <c r="GI188" s="368"/>
      <c r="GJ188" s="368"/>
      <c r="GK188" s="368"/>
      <c r="GL188" s="368"/>
      <c r="GM188" s="368"/>
      <c r="GN188" s="368"/>
    </row>
    <row r="189" spans="1:20" ht="15.75">
      <c r="A189" s="234" t="s">
        <v>183</v>
      </c>
      <c r="B189" s="197">
        <v>250</v>
      </c>
      <c r="C189" s="197">
        <v>362</v>
      </c>
      <c r="D189" s="187">
        <f>MAX(J197:K197:L197)/362*100</f>
        <v>18.011049723756905</v>
      </c>
      <c r="E189" s="58">
        <v>250</v>
      </c>
      <c r="F189" s="58">
        <v>362</v>
      </c>
      <c r="G189" s="46"/>
      <c r="H189" s="191">
        <f>(J189+K189+L189)/3</f>
        <v>235.33333333333334</v>
      </c>
      <c r="I189" s="72"/>
      <c r="J189" s="86">
        <v>235</v>
      </c>
      <c r="K189" s="76">
        <v>231</v>
      </c>
      <c r="L189" s="149">
        <v>240</v>
      </c>
      <c r="M189" s="54"/>
      <c r="N189" s="115"/>
      <c r="O189" s="115"/>
      <c r="P189" s="115"/>
      <c r="Q189" s="151"/>
      <c r="R189" s="124"/>
      <c r="S189" s="47"/>
      <c r="T189" s="398"/>
    </row>
    <row r="190" spans="1:20" ht="12.75">
      <c r="A190" s="84" t="s">
        <v>184</v>
      </c>
      <c r="B190" s="540"/>
      <c r="C190" s="540"/>
      <c r="D190" s="540"/>
      <c r="E190" s="541"/>
      <c r="F190" s="541"/>
      <c r="G190" s="541"/>
      <c r="H190" s="72"/>
      <c r="I190" s="72"/>
      <c r="J190" s="96">
        <v>0.9</v>
      </c>
      <c r="K190" s="69">
        <v>0</v>
      </c>
      <c r="L190" s="174">
        <v>0</v>
      </c>
      <c r="M190" s="54"/>
      <c r="N190" s="115"/>
      <c r="O190" s="115"/>
      <c r="P190" s="115"/>
      <c r="Q190" s="151"/>
      <c r="R190" s="124"/>
      <c r="S190" s="47"/>
      <c r="T190" s="398"/>
    </row>
    <row r="191" spans="1:20" ht="12.75">
      <c r="A191" s="84" t="s">
        <v>185</v>
      </c>
      <c r="B191" s="521"/>
      <c r="C191" s="521"/>
      <c r="D191" s="521"/>
      <c r="E191" s="523"/>
      <c r="F191" s="523"/>
      <c r="G191" s="523"/>
      <c r="H191" s="72"/>
      <c r="I191" s="72"/>
      <c r="J191" s="96">
        <v>0</v>
      </c>
      <c r="K191" s="69">
        <v>0</v>
      </c>
      <c r="L191" s="174">
        <v>0</v>
      </c>
      <c r="M191" s="54"/>
      <c r="N191" s="115"/>
      <c r="O191" s="115"/>
      <c r="P191" s="115"/>
      <c r="Q191" s="151"/>
      <c r="R191" s="124"/>
      <c r="S191" s="47"/>
      <c r="T191" s="398"/>
    </row>
    <row r="192" spans="1:20" ht="12.75">
      <c r="A192" s="84" t="s">
        <v>186</v>
      </c>
      <c r="B192" s="521"/>
      <c r="C192" s="521"/>
      <c r="D192" s="521"/>
      <c r="E192" s="523"/>
      <c r="F192" s="523"/>
      <c r="G192" s="523"/>
      <c r="H192" s="72"/>
      <c r="I192" s="72"/>
      <c r="J192" s="96">
        <v>20.1</v>
      </c>
      <c r="K192" s="69">
        <v>20.3</v>
      </c>
      <c r="L192" s="174">
        <v>7.6</v>
      </c>
      <c r="M192" s="54"/>
      <c r="N192" s="115"/>
      <c r="O192" s="115"/>
      <c r="P192" s="115"/>
      <c r="Q192" s="151"/>
      <c r="R192" s="124"/>
      <c r="S192" s="47"/>
      <c r="T192" s="398"/>
    </row>
    <row r="193" spans="1:20" ht="12.75">
      <c r="A193" s="84" t="s">
        <v>187</v>
      </c>
      <c r="B193" s="521"/>
      <c r="C193" s="521"/>
      <c r="D193" s="521"/>
      <c r="E193" s="523"/>
      <c r="F193" s="523"/>
      <c r="G193" s="523"/>
      <c r="H193" s="72"/>
      <c r="I193" s="72"/>
      <c r="J193" s="96">
        <v>11.5</v>
      </c>
      <c r="K193" s="69">
        <v>0.2</v>
      </c>
      <c r="L193" s="174">
        <v>3.3</v>
      </c>
      <c r="M193" s="54"/>
      <c r="N193" s="115"/>
      <c r="O193" s="115"/>
      <c r="P193" s="115"/>
      <c r="Q193" s="151"/>
      <c r="R193" s="124"/>
      <c r="S193" s="47"/>
      <c r="T193" s="398"/>
    </row>
    <row r="194" spans="1:20" ht="12.75">
      <c r="A194" s="84" t="s">
        <v>188</v>
      </c>
      <c r="B194" s="521"/>
      <c r="C194" s="521"/>
      <c r="D194" s="521"/>
      <c r="E194" s="523"/>
      <c r="F194" s="523"/>
      <c r="G194" s="523"/>
      <c r="H194" s="72"/>
      <c r="I194" s="72"/>
      <c r="J194" s="96">
        <v>31.9</v>
      </c>
      <c r="K194" s="69">
        <v>42.9</v>
      </c>
      <c r="L194" s="174">
        <v>12.6</v>
      </c>
      <c r="M194" s="54"/>
      <c r="N194" s="115"/>
      <c r="O194" s="115"/>
      <c r="P194" s="115"/>
      <c r="Q194" s="151"/>
      <c r="R194" s="124"/>
      <c r="S194" s="47"/>
      <c r="T194" s="398"/>
    </row>
    <row r="195" spans="1:20" ht="12.75">
      <c r="A195" s="84" t="s">
        <v>189</v>
      </c>
      <c r="B195" s="521"/>
      <c r="C195" s="521"/>
      <c r="D195" s="521"/>
      <c r="E195" s="523"/>
      <c r="F195" s="523"/>
      <c r="G195" s="523"/>
      <c r="H195" s="72"/>
      <c r="I195" s="72"/>
      <c r="J195" s="96">
        <v>0</v>
      </c>
      <c r="K195" s="69">
        <v>0</v>
      </c>
      <c r="L195" s="174">
        <v>0</v>
      </c>
      <c r="M195" s="54"/>
      <c r="N195" s="115"/>
      <c r="O195" s="115"/>
      <c r="P195" s="115"/>
      <c r="Q195" s="151"/>
      <c r="R195" s="124"/>
      <c r="S195" s="47"/>
      <c r="T195" s="398"/>
    </row>
    <row r="196" spans="1:20" ht="12.75">
      <c r="A196" s="84" t="s">
        <v>190</v>
      </c>
      <c r="B196" s="521"/>
      <c r="C196" s="521"/>
      <c r="D196" s="521"/>
      <c r="E196" s="523"/>
      <c r="F196" s="523"/>
      <c r="G196" s="523"/>
      <c r="H196" s="72"/>
      <c r="I196" s="72"/>
      <c r="J196" s="96">
        <v>0.8</v>
      </c>
      <c r="K196" s="69">
        <v>0</v>
      </c>
      <c r="L196" s="174">
        <v>0</v>
      </c>
      <c r="M196" s="54"/>
      <c r="N196" s="115"/>
      <c r="O196" s="115"/>
      <c r="P196" s="115"/>
      <c r="Q196" s="151"/>
      <c r="R196" s="124"/>
      <c r="S196" s="47"/>
      <c r="T196" s="398"/>
    </row>
    <row r="197" spans="1:196" s="274" customFormat="1" ht="12.75" customHeight="1">
      <c r="A197" s="612" t="s">
        <v>31</v>
      </c>
      <c r="B197" s="331"/>
      <c r="C197" s="331"/>
      <c r="D197" s="331"/>
      <c r="E197" s="331"/>
      <c r="F197" s="331"/>
      <c r="G197" s="331"/>
      <c r="H197" s="289"/>
      <c r="I197" s="289"/>
      <c r="J197" s="275">
        <f>SUM(J190:J196)</f>
        <v>65.2</v>
      </c>
      <c r="K197" s="275">
        <f>SUM(K190:K196)</f>
        <v>63.4</v>
      </c>
      <c r="L197" s="662">
        <f>SUM(L190:L196)</f>
        <v>23.5</v>
      </c>
      <c r="M197" s="376"/>
      <c r="N197" s="320"/>
      <c r="O197" s="320"/>
      <c r="P197" s="320"/>
      <c r="Q197" s="295"/>
      <c r="R197" s="279">
        <f>(J197+K197+L197)/3</f>
        <v>50.699999999999996</v>
      </c>
      <c r="S197" s="333"/>
      <c r="T197" s="398"/>
      <c r="U197" s="368"/>
      <c r="V197" s="368"/>
      <c r="W197" s="368"/>
      <c r="X197" s="368"/>
      <c r="Y197" s="368"/>
      <c r="Z197" s="368"/>
      <c r="AA197" s="368"/>
      <c r="AB197" s="368"/>
      <c r="AC197" s="368"/>
      <c r="AD197" s="368"/>
      <c r="AE197" s="368"/>
      <c r="AF197" s="368"/>
      <c r="AG197" s="368"/>
      <c r="AH197" s="368"/>
      <c r="AI197" s="368"/>
      <c r="AJ197" s="368"/>
      <c r="AK197" s="368"/>
      <c r="AL197" s="368"/>
      <c r="AM197" s="368"/>
      <c r="AN197" s="368"/>
      <c r="AO197" s="368"/>
      <c r="AP197" s="368"/>
      <c r="AQ197" s="368"/>
      <c r="AR197" s="368"/>
      <c r="AS197" s="368"/>
      <c r="AT197" s="368"/>
      <c r="AU197" s="368"/>
      <c r="AV197" s="368"/>
      <c r="AW197" s="368"/>
      <c r="AX197" s="368"/>
      <c r="AY197" s="368"/>
      <c r="AZ197" s="368"/>
      <c r="BA197" s="368"/>
      <c r="BB197" s="368"/>
      <c r="BC197" s="368"/>
      <c r="BD197" s="368"/>
      <c r="BE197" s="368"/>
      <c r="BF197" s="368"/>
      <c r="BG197" s="368"/>
      <c r="BH197" s="368"/>
      <c r="BI197" s="368"/>
      <c r="BJ197" s="368"/>
      <c r="BK197" s="368"/>
      <c r="BL197" s="368"/>
      <c r="BM197" s="368"/>
      <c r="BN197" s="368"/>
      <c r="BO197" s="368"/>
      <c r="BP197" s="368"/>
      <c r="BQ197" s="368"/>
      <c r="BR197" s="368"/>
      <c r="BS197" s="368"/>
      <c r="BT197" s="368"/>
      <c r="BU197" s="368"/>
      <c r="BV197" s="368"/>
      <c r="BW197" s="368"/>
      <c r="BX197" s="368"/>
      <c r="BY197" s="368"/>
      <c r="BZ197" s="368"/>
      <c r="CA197" s="368"/>
      <c r="CB197" s="368"/>
      <c r="CC197" s="368"/>
      <c r="CD197" s="368"/>
      <c r="CE197" s="368"/>
      <c r="CF197" s="368"/>
      <c r="CG197" s="368"/>
      <c r="CH197" s="368"/>
      <c r="CI197" s="368"/>
      <c r="CJ197" s="368"/>
      <c r="CK197" s="368"/>
      <c r="CL197" s="368"/>
      <c r="CM197" s="368"/>
      <c r="CN197" s="368"/>
      <c r="CO197" s="368"/>
      <c r="CP197" s="368"/>
      <c r="CQ197" s="368"/>
      <c r="CR197" s="368"/>
      <c r="CS197" s="368"/>
      <c r="CT197" s="368"/>
      <c r="CU197" s="368"/>
      <c r="CV197" s="368"/>
      <c r="CW197" s="368"/>
      <c r="CX197" s="368"/>
      <c r="CY197" s="368"/>
      <c r="CZ197" s="368"/>
      <c r="DA197" s="368"/>
      <c r="DB197" s="368"/>
      <c r="DC197" s="368"/>
      <c r="DD197" s="368"/>
      <c r="DE197" s="368"/>
      <c r="DF197" s="368"/>
      <c r="DG197" s="368"/>
      <c r="DH197" s="368"/>
      <c r="DI197" s="368"/>
      <c r="DJ197" s="368"/>
      <c r="DK197" s="368"/>
      <c r="DL197" s="368"/>
      <c r="DM197" s="368"/>
      <c r="DN197" s="368"/>
      <c r="DO197" s="368"/>
      <c r="DP197" s="368"/>
      <c r="DQ197" s="368"/>
      <c r="DR197" s="368"/>
      <c r="DS197" s="368"/>
      <c r="DT197" s="368"/>
      <c r="DU197" s="368"/>
      <c r="DV197" s="368"/>
      <c r="DW197" s="368"/>
      <c r="DX197" s="368"/>
      <c r="DY197" s="368"/>
      <c r="DZ197" s="368"/>
      <c r="EA197" s="368"/>
      <c r="EB197" s="368"/>
      <c r="EC197" s="368"/>
      <c r="ED197" s="368"/>
      <c r="EE197" s="368"/>
      <c r="EF197" s="368"/>
      <c r="EG197" s="368"/>
      <c r="EH197" s="368"/>
      <c r="EI197" s="368"/>
      <c r="EJ197" s="368"/>
      <c r="EK197" s="368"/>
      <c r="EL197" s="368"/>
      <c r="EM197" s="368"/>
      <c r="EN197" s="368"/>
      <c r="EO197" s="368"/>
      <c r="EP197" s="368"/>
      <c r="EQ197" s="368"/>
      <c r="ER197" s="368"/>
      <c r="ES197" s="368"/>
      <c r="ET197" s="368"/>
      <c r="EU197" s="368"/>
      <c r="EV197" s="368"/>
      <c r="EW197" s="368"/>
      <c r="EX197" s="368"/>
      <c r="EY197" s="368"/>
      <c r="EZ197" s="368"/>
      <c r="FA197" s="368"/>
      <c r="FB197" s="368"/>
      <c r="FC197" s="368"/>
      <c r="FD197" s="368"/>
      <c r="FE197" s="368"/>
      <c r="FF197" s="368"/>
      <c r="FG197" s="368"/>
      <c r="FH197" s="368"/>
      <c r="FI197" s="368"/>
      <c r="FJ197" s="368"/>
      <c r="FK197" s="368"/>
      <c r="FL197" s="368"/>
      <c r="FM197" s="368"/>
      <c r="FN197" s="368"/>
      <c r="FO197" s="368"/>
      <c r="FP197" s="368"/>
      <c r="FQ197" s="368"/>
      <c r="FR197" s="368"/>
      <c r="FS197" s="368"/>
      <c r="FT197" s="368"/>
      <c r="FU197" s="368"/>
      <c r="FV197" s="368"/>
      <c r="FW197" s="368"/>
      <c r="FX197" s="368"/>
      <c r="FY197" s="368"/>
      <c r="FZ197" s="368"/>
      <c r="GA197" s="368"/>
      <c r="GB197" s="368"/>
      <c r="GC197" s="368"/>
      <c r="GD197" s="368"/>
      <c r="GE197" s="368"/>
      <c r="GF197" s="368"/>
      <c r="GG197" s="368"/>
      <c r="GH197" s="368"/>
      <c r="GI197" s="368"/>
      <c r="GJ197" s="368"/>
      <c r="GK197" s="368"/>
      <c r="GL197" s="368"/>
      <c r="GM197" s="368"/>
      <c r="GN197" s="368"/>
    </row>
    <row r="198" spans="1:20" ht="15" customHeight="1">
      <c r="A198" s="234" t="s">
        <v>191</v>
      </c>
      <c r="B198" s="197">
        <v>110</v>
      </c>
      <c r="C198" s="197">
        <v>144</v>
      </c>
      <c r="D198" s="187">
        <f>MAX(J200:K200:L200)/144*100</f>
        <v>0.763888888888889</v>
      </c>
      <c r="E198" s="44">
        <v>100</v>
      </c>
      <c r="F198" s="44">
        <v>144</v>
      </c>
      <c r="G198" s="46"/>
      <c r="H198" s="191">
        <f>(J198+K198+L198)/3</f>
        <v>234.66666666666666</v>
      </c>
      <c r="I198" s="72"/>
      <c r="J198" s="86">
        <v>234</v>
      </c>
      <c r="K198" s="76">
        <v>235</v>
      </c>
      <c r="L198" s="149">
        <v>235</v>
      </c>
      <c r="M198" s="54"/>
      <c r="N198" s="115"/>
      <c r="O198" s="115"/>
      <c r="P198" s="115"/>
      <c r="Q198" s="151"/>
      <c r="R198" s="124"/>
      <c r="S198" s="47"/>
      <c r="T198" s="398"/>
    </row>
    <row r="199" spans="1:20" ht="18" customHeight="1">
      <c r="A199" s="84" t="s">
        <v>192</v>
      </c>
      <c r="B199" s="540"/>
      <c r="C199" s="540"/>
      <c r="D199" s="540"/>
      <c r="E199" s="541"/>
      <c r="F199" s="541"/>
      <c r="G199" s="541"/>
      <c r="H199" s="72"/>
      <c r="I199" s="72"/>
      <c r="J199" s="96">
        <v>1.1</v>
      </c>
      <c r="K199" s="69">
        <v>0.2</v>
      </c>
      <c r="L199" s="174">
        <v>0.2</v>
      </c>
      <c r="M199" s="54"/>
      <c r="N199" s="115"/>
      <c r="O199" s="115"/>
      <c r="P199" s="115"/>
      <c r="Q199" s="151"/>
      <c r="R199" s="124"/>
      <c r="S199" s="47"/>
      <c r="T199" s="398"/>
    </row>
    <row r="200" spans="1:196" s="274" customFormat="1" ht="12" customHeight="1">
      <c r="A200" s="612" t="s">
        <v>31</v>
      </c>
      <c r="B200" s="331"/>
      <c r="C200" s="331"/>
      <c r="D200" s="331"/>
      <c r="E200" s="331"/>
      <c r="F200" s="331"/>
      <c r="G200" s="331"/>
      <c r="H200" s="289"/>
      <c r="I200" s="289"/>
      <c r="J200" s="316">
        <f>SUM(J199:J199)</f>
        <v>1.1</v>
      </c>
      <c r="K200" s="316">
        <f>SUM(K199:K199)</f>
        <v>0.2</v>
      </c>
      <c r="L200" s="666">
        <f>SUM(L199:L199)</f>
        <v>0.2</v>
      </c>
      <c r="M200" s="377"/>
      <c r="N200" s="289"/>
      <c r="O200" s="289"/>
      <c r="P200" s="289"/>
      <c r="Q200" s="287"/>
      <c r="R200" s="279">
        <f>(J200+K200+L200)/3</f>
        <v>0.5</v>
      </c>
      <c r="S200" s="284"/>
      <c r="T200" s="398"/>
      <c r="U200" s="368"/>
      <c r="V200" s="368"/>
      <c r="W200" s="368"/>
      <c r="X200" s="368"/>
      <c r="Y200" s="368"/>
      <c r="Z200" s="368"/>
      <c r="AA200" s="368"/>
      <c r="AB200" s="368"/>
      <c r="AC200" s="368"/>
      <c r="AD200" s="368"/>
      <c r="AE200" s="368"/>
      <c r="AF200" s="368"/>
      <c r="AG200" s="368"/>
      <c r="AH200" s="368"/>
      <c r="AI200" s="368"/>
      <c r="AJ200" s="368"/>
      <c r="AK200" s="368"/>
      <c r="AL200" s="368"/>
      <c r="AM200" s="368"/>
      <c r="AN200" s="368"/>
      <c r="AO200" s="368"/>
      <c r="AP200" s="368"/>
      <c r="AQ200" s="368"/>
      <c r="AR200" s="368"/>
      <c r="AS200" s="368"/>
      <c r="AT200" s="368"/>
      <c r="AU200" s="368"/>
      <c r="AV200" s="368"/>
      <c r="AW200" s="368"/>
      <c r="AX200" s="368"/>
      <c r="AY200" s="368"/>
      <c r="AZ200" s="368"/>
      <c r="BA200" s="368"/>
      <c r="BB200" s="368"/>
      <c r="BC200" s="368"/>
      <c r="BD200" s="368"/>
      <c r="BE200" s="368"/>
      <c r="BF200" s="368"/>
      <c r="BG200" s="368"/>
      <c r="BH200" s="368"/>
      <c r="BI200" s="368"/>
      <c r="BJ200" s="368"/>
      <c r="BK200" s="368"/>
      <c r="BL200" s="368"/>
      <c r="BM200" s="368"/>
      <c r="BN200" s="368"/>
      <c r="BO200" s="368"/>
      <c r="BP200" s="368"/>
      <c r="BQ200" s="368"/>
      <c r="BR200" s="368"/>
      <c r="BS200" s="368"/>
      <c r="BT200" s="368"/>
      <c r="BU200" s="368"/>
      <c r="BV200" s="368"/>
      <c r="BW200" s="368"/>
      <c r="BX200" s="368"/>
      <c r="BY200" s="368"/>
      <c r="BZ200" s="368"/>
      <c r="CA200" s="368"/>
      <c r="CB200" s="368"/>
      <c r="CC200" s="368"/>
      <c r="CD200" s="368"/>
      <c r="CE200" s="368"/>
      <c r="CF200" s="368"/>
      <c r="CG200" s="368"/>
      <c r="CH200" s="368"/>
      <c r="CI200" s="368"/>
      <c r="CJ200" s="368"/>
      <c r="CK200" s="368"/>
      <c r="CL200" s="368"/>
      <c r="CM200" s="368"/>
      <c r="CN200" s="368"/>
      <c r="CO200" s="368"/>
      <c r="CP200" s="368"/>
      <c r="CQ200" s="368"/>
      <c r="CR200" s="368"/>
      <c r="CS200" s="368"/>
      <c r="CT200" s="368"/>
      <c r="CU200" s="368"/>
      <c r="CV200" s="368"/>
      <c r="CW200" s="368"/>
      <c r="CX200" s="368"/>
      <c r="CY200" s="368"/>
      <c r="CZ200" s="368"/>
      <c r="DA200" s="368"/>
      <c r="DB200" s="368"/>
      <c r="DC200" s="368"/>
      <c r="DD200" s="368"/>
      <c r="DE200" s="368"/>
      <c r="DF200" s="368"/>
      <c r="DG200" s="368"/>
      <c r="DH200" s="368"/>
      <c r="DI200" s="368"/>
      <c r="DJ200" s="368"/>
      <c r="DK200" s="368"/>
      <c r="DL200" s="368"/>
      <c r="DM200" s="368"/>
      <c r="DN200" s="368"/>
      <c r="DO200" s="368"/>
      <c r="DP200" s="368"/>
      <c r="DQ200" s="368"/>
      <c r="DR200" s="368"/>
      <c r="DS200" s="368"/>
      <c r="DT200" s="368"/>
      <c r="DU200" s="368"/>
      <c r="DV200" s="368"/>
      <c r="DW200" s="368"/>
      <c r="DX200" s="368"/>
      <c r="DY200" s="368"/>
      <c r="DZ200" s="368"/>
      <c r="EA200" s="368"/>
      <c r="EB200" s="368"/>
      <c r="EC200" s="368"/>
      <c r="ED200" s="368"/>
      <c r="EE200" s="368"/>
      <c r="EF200" s="368"/>
      <c r="EG200" s="368"/>
      <c r="EH200" s="368"/>
      <c r="EI200" s="368"/>
      <c r="EJ200" s="368"/>
      <c r="EK200" s="368"/>
      <c r="EL200" s="368"/>
      <c r="EM200" s="368"/>
      <c r="EN200" s="368"/>
      <c r="EO200" s="368"/>
      <c r="EP200" s="368"/>
      <c r="EQ200" s="368"/>
      <c r="ER200" s="368"/>
      <c r="ES200" s="368"/>
      <c r="ET200" s="368"/>
      <c r="EU200" s="368"/>
      <c r="EV200" s="368"/>
      <c r="EW200" s="368"/>
      <c r="EX200" s="368"/>
      <c r="EY200" s="368"/>
      <c r="EZ200" s="368"/>
      <c r="FA200" s="368"/>
      <c r="FB200" s="368"/>
      <c r="FC200" s="368"/>
      <c r="FD200" s="368"/>
      <c r="FE200" s="368"/>
      <c r="FF200" s="368"/>
      <c r="FG200" s="368"/>
      <c r="FH200" s="368"/>
      <c r="FI200" s="368"/>
      <c r="FJ200" s="368"/>
      <c r="FK200" s="368"/>
      <c r="FL200" s="368"/>
      <c r="FM200" s="368"/>
      <c r="FN200" s="368"/>
      <c r="FO200" s="368"/>
      <c r="FP200" s="368"/>
      <c r="FQ200" s="368"/>
      <c r="FR200" s="368"/>
      <c r="FS200" s="368"/>
      <c r="FT200" s="368"/>
      <c r="FU200" s="368"/>
      <c r="FV200" s="368"/>
      <c r="FW200" s="368"/>
      <c r="FX200" s="368"/>
      <c r="FY200" s="368"/>
      <c r="FZ200" s="368"/>
      <c r="GA200" s="368"/>
      <c r="GB200" s="368"/>
      <c r="GC200" s="368"/>
      <c r="GD200" s="368"/>
      <c r="GE200" s="368"/>
      <c r="GF200" s="368"/>
      <c r="GG200" s="368"/>
      <c r="GH200" s="368"/>
      <c r="GI200" s="368"/>
      <c r="GJ200" s="368"/>
      <c r="GK200" s="368"/>
      <c r="GL200" s="368"/>
      <c r="GM200" s="368"/>
      <c r="GN200" s="368"/>
    </row>
    <row r="201" spans="1:20" ht="16.5" customHeight="1">
      <c r="A201" s="234" t="s">
        <v>193</v>
      </c>
      <c r="B201" s="197">
        <v>160</v>
      </c>
      <c r="C201" s="197">
        <v>232</v>
      </c>
      <c r="D201" s="187">
        <f>MAX(J204:K204:L204)/232*100</f>
        <v>8.75</v>
      </c>
      <c r="E201" s="44">
        <v>160</v>
      </c>
      <c r="F201" s="44">
        <v>232</v>
      </c>
      <c r="G201" s="46"/>
      <c r="H201" s="191">
        <f>(J201+K201+L201)/3</f>
        <v>235.33333333333334</v>
      </c>
      <c r="I201" s="72"/>
      <c r="J201" s="86">
        <v>235</v>
      </c>
      <c r="K201" s="76">
        <v>236</v>
      </c>
      <c r="L201" s="149">
        <v>235</v>
      </c>
      <c r="M201" s="54"/>
      <c r="N201" s="115"/>
      <c r="O201" s="115"/>
      <c r="P201" s="115"/>
      <c r="Q201" s="151"/>
      <c r="R201" s="124"/>
      <c r="S201" s="47"/>
      <c r="T201" s="398"/>
    </row>
    <row r="202" spans="1:20" ht="18" customHeight="1">
      <c r="A202" s="84" t="s">
        <v>194</v>
      </c>
      <c r="B202" s="540"/>
      <c r="C202" s="540"/>
      <c r="D202" s="540"/>
      <c r="E202" s="541"/>
      <c r="F202" s="541"/>
      <c r="G202" s="541"/>
      <c r="H202" s="72"/>
      <c r="I202" s="72"/>
      <c r="J202" s="96">
        <v>13.3</v>
      </c>
      <c r="K202" s="69">
        <v>6</v>
      </c>
      <c r="L202" s="174">
        <v>9.1</v>
      </c>
      <c r="M202" s="54"/>
      <c r="N202" s="115"/>
      <c r="O202" s="115"/>
      <c r="P202" s="115"/>
      <c r="Q202" s="151"/>
      <c r="R202" s="124"/>
      <c r="S202" s="47"/>
      <c r="T202" s="398"/>
    </row>
    <row r="203" spans="1:20" ht="12.75">
      <c r="A203" s="84" t="s">
        <v>195</v>
      </c>
      <c r="B203" s="521"/>
      <c r="C203" s="521"/>
      <c r="D203" s="521"/>
      <c r="E203" s="523"/>
      <c r="F203" s="523"/>
      <c r="G203" s="523"/>
      <c r="H203" s="72"/>
      <c r="I203" s="72"/>
      <c r="J203" s="96">
        <v>1.5</v>
      </c>
      <c r="K203" s="69">
        <v>0.2</v>
      </c>
      <c r="L203" s="174">
        <v>11.2</v>
      </c>
      <c r="M203" s="54"/>
      <c r="N203" s="115"/>
      <c r="O203" s="115"/>
      <c r="P203" s="115"/>
      <c r="Q203" s="151"/>
      <c r="R203" s="124"/>
      <c r="S203" s="47"/>
      <c r="T203" s="398"/>
    </row>
    <row r="204" spans="1:196" s="274" customFormat="1" ht="12" customHeight="1">
      <c r="A204" s="612" t="s">
        <v>31</v>
      </c>
      <c r="B204" s="331"/>
      <c r="C204" s="331"/>
      <c r="D204" s="331"/>
      <c r="E204" s="331"/>
      <c r="F204" s="331"/>
      <c r="G204" s="331"/>
      <c r="H204" s="289"/>
      <c r="I204" s="289"/>
      <c r="J204" s="316">
        <f>SUM(J202:J203)</f>
        <v>14.8</v>
      </c>
      <c r="K204" s="316">
        <f>SUM(K202:K203)</f>
        <v>6.2</v>
      </c>
      <c r="L204" s="666">
        <f>SUM(L202:L203)</f>
        <v>20.299999999999997</v>
      </c>
      <c r="M204" s="377"/>
      <c r="N204" s="289"/>
      <c r="O204" s="289"/>
      <c r="P204" s="289"/>
      <c r="Q204" s="287"/>
      <c r="R204" s="279">
        <f>(J204+K204+L204)/3</f>
        <v>13.766666666666666</v>
      </c>
      <c r="S204" s="284"/>
      <c r="T204" s="398"/>
      <c r="U204" s="368"/>
      <c r="V204" s="368"/>
      <c r="W204" s="368"/>
      <c r="X204" s="368"/>
      <c r="Y204" s="368"/>
      <c r="Z204" s="368"/>
      <c r="AA204" s="368"/>
      <c r="AB204" s="368"/>
      <c r="AC204" s="368"/>
      <c r="AD204" s="368"/>
      <c r="AE204" s="368"/>
      <c r="AF204" s="368"/>
      <c r="AG204" s="368"/>
      <c r="AH204" s="368"/>
      <c r="AI204" s="368"/>
      <c r="AJ204" s="368"/>
      <c r="AK204" s="368"/>
      <c r="AL204" s="368"/>
      <c r="AM204" s="368"/>
      <c r="AN204" s="368"/>
      <c r="AO204" s="368"/>
      <c r="AP204" s="368"/>
      <c r="AQ204" s="368"/>
      <c r="AR204" s="368"/>
      <c r="AS204" s="368"/>
      <c r="AT204" s="368"/>
      <c r="AU204" s="368"/>
      <c r="AV204" s="368"/>
      <c r="AW204" s="368"/>
      <c r="AX204" s="368"/>
      <c r="AY204" s="368"/>
      <c r="AZ204" s="368"/>
      <c r="BA204" s="368"/>
      <c r="BB204" s="368"/>
      <c r="BC204" s="368"/>
      <c r="BD204" s="368"/>
      <c r="BE204" s="368"/>
      <c r="BF204" s="368"/>
      <c r="BG204" s="368"/>
      <c r="BH204" s="368"/>
      <c r="BI204" s="368"/>
      <c r="BJ204" s="368"/>
      <c r="BK204" s="368"/>
      <c r="BL204" s="368"/>
      <c r="BM204" s="368"/>
      <c r="BN204" s="368"/>
      <c r="BO204" s="368"/>
      <c r="BP204" s="368"/>
      <c r="BQ204" s="368"/>
      <c r="BR204" s="368"/>
      <c r="BS204" s="368"/>
      <c r="BT204" s="368"/>
      <c r="BU204" s="368"/>
      <c r="BV204" s="368"/>
      <c r="BW204" s="368"/>
      <c r="BX204" s="368"/>
      <c r="BY204" s="368"/>
      <c r="BZ204" s="368"/>
      <c r="CA204" s="368"/>
      <c r="CB204" s="368"/>
      <c r="CC204" s="368"/>
      <c r="CD204" s="368"/>
      <c r="CE204" s="368"/>
      <c r="CF204" s="368"/>
      <c r="CG204" s="368"/>
      <c r="CH204" s="368"/>
      <c r="CI204" s="368"/>
      <c r="CJ204" s="368"/>
      <c r="CK204" s="368"/>
      <c r="CL204" s="368"/>
      <c r="CM204" s="368"/>
      <c r="CN204" s="368"/>
      <c r="CO204" s="368"/>
      <c r="CP204" s="368"/>
      <c r="CQ204" s="368"/>
      <c r="CR204" s="368"/>
      <c r="CS204" s="368"/>
      <c r="CT204" s="368"/>
      <c r="CU204" s="368"/>
      <c r="CV204" s="368"/>
      <c r="CW204" s="368"/>
      <c r="CX204" s="368"/>
      <c r="CY204" s="368"/>
      <c r="CZ204" s="368"/>
      <c r="DA204" s="368"/>
      <c r="DB204" s="368"/>
      <c r="DC204" s="368"/>
      <c r="DD204" s="368"/>
      <c r="DE204" s="368"/>
      <c r="DF204" s="368"/>
      <c r="DG204" s="368"/>
      <c r="DH204" s="368"/>
      <c r="DI204" s="368"/>
      <c r="DJ204" s="368"/>
      <c r="DK204" s="368"/>
      <c r="DL204" s="368"/>
      <c r="DM204" s="368"/>
      <c r="DN204" s="368"/>
      <c r="DO204" s="368"/>
      <c r="DP204" s="368"/>
      <c r="DQ204" s="368"/>
      <c r="DR204" s="368"/>
      <c r="DS204" s="368"/>
      <c r="DT204" s="368"/>
      <c r="DU204" s="368"/>
      <c r="DV204" s="368"/>
      <c r="DW204" s="368"/>
      <c r="DX204" s="368"/>
      <c r="DY204" s="368"/>
      <c r="DZ204" s="368"/>
      <c r="EA204" s="368"/>
      <c r="EB204" s="368"/>
      <c r="EC204" s="368"/>
      <c r="ED204" s="368"/>
      <c r="EE204" s="368"/>
      <c r="EF204" s="368"/>
      <c r="EG204" s="368"/>
      <c r="EH204" s="368"/>
      <c r="EI204" s="368"/>
      <c r="EJ204" s="368"/>
      <c r="EK204" s="368"/>
      <c r="EL204" s="368"/>
      <c r="EM204" s="368"/>
      <c r="EN204" s="368"/>
      <c r="EO204" s="368"/>
      <c r="EP204" s="368"/>
      <c r="EQ204" s="368"/>
      <c r="ER204" s="368"/>
      <c r="ES204" s="368"/>
      <c r="ET204" s="368"/>
      <c r="EU204" s="368"/>
      <c r="EV204" s="368"/>
      <c r="EW204" s="368"/>
      <c r="EX204" s="368"/>
      <c r="EY204" s="368"/>
      <c r="EZ204" s="368"/>
      <c r="FA204" s="368"/>
      <c r="FB204" s="368"/>
      <c r="FC204" s="368"/>
      <c r="FD204" s="368"/>
      <c r="FE204" s="368"/>
      <c r="FF204" s="368"/>
      <c r="FG204" s="368"/>
      <c r="FH204" s="368"/>
      <c r="FI204" s="368"/>
      <c r="FJ204" s="368"/>
      <c r="FK204" s="368"/>
      <c r="FL204" s="368"/>
      <c r="FM204" s="368"/>
      <c r="FN204" s="368"/>
      <c r="FO204" s="368"/>
      <c r="FP204" s="368"/>
      <c r="FQ204" s="368"/>
      <c r="FR204" s="368"/>
      <c r="FS204" s="368"/>
      <c r="FT204" s="368"/>
      <c r="FU204" s="368"/>
      <c r="FV204" s="368"/>
      <c r="FW204" s="368"/>
      <c r="FX204" s="368"/>
      <c r="FY204" s="368"/>
      <c r="FZ204" s="368"/>
      <c r="GA204" s="368"/>
      <c r="GB204" s="368"/>
      <c r="GC204" s="368"/>
      <c r="GD204" s="368"/>
      <c r="GE204" s="368"/>
      <c r="GF204" s="368"/>
      <c r="GG204" s="368"/>
      <c r="GH204" s="368"/>
      <c r="GI204" s="368"/>
      <c r="GJ204" s="368"/>
      <c r="GK204" s="368"/>
      <c r="GL204" s="368"/>
      <c r="GM204" s="368"/>
      <c r="GN204" s="368"/>
    </row>
    <row r="205" spans="1:20" ht="15.75">
      <c r="A205" s="234" t="s">
        <v>196</v>
      </c>
      <c r="B205" s="197">
        <v>250</v>
      </c>
      <c r="C205" s="197">
        <v>362</v>
      </c>
      <c r="D205" s="187">
        <f>MAX(J208:K208:L208)/362*100</f>
        <v>0</v>
      </c>
      <c r="E205" s="58">
        <v>250</v>
      </c>
      <c r="F205" s="58">
        <v>360</v>
      </c>
      <c r="G205" s="46"/>
      <c r="H205" s="72"/>
      <c r="I205" s="72"/>
      <c r="J205" s="96"/>
      <c r="K205" s="69"/>
      <c r="L205" s="174"/>
      <c r="M205" s="71"/>
      <c r="N205" s="115"/>
      <c r="O205" s="115"/>
      <c r="P205" s="115"/>
      <c r="Q205" s="151"/>
      <c r="R205" s="124"/>
      <c r="S205" s="47"/>
      <c r="T205" s="398"/>
    </row>
    <row r="206" spans="1:20" ht="12.75">
      <c r="A206" s="84" t="s">
        <v>197</v>
      </c>
      <c r="B206" s="540"/>
      <c r="C206" s="540"/>
      <c r="D206" s="540"/>
      <c r="E206" s="541"/>
      <c r="F206" s="541"/>
      <c r="G206" s="541"/>
      <c r="H206" s="72"/>
      <c r="I206" s="72"/>
      <c r="J206" s="96"/>
      <c r="K206" s="174"/>
      <c r="L206" s="667"/>
      <c r="M206" s="54"/>
      <c r="N206" s="115"/>
      <c r="O206" s="115"/>
      <c r="P206" s="115"/>
      <c r="Q206" s="151"/>
      <c r="R206" s="124"/>
      <c r="S206" s="47"/>
      <c r="T206" s="398"/>
    </row>
    <row r="207" spans="1:20" ht="12.75">
      <c r="A207" s="84" t="s">
        <v>198</v>
      </c>
      <c r="B207" s="521"/>
      <c r="C207" s="521"/>
      <c r="D207" s="521"/>
      <c r="E207" s="523"/>
      <c r="F207" s="523"/>
      <c r="G207" s="523"/>
      <c r="H207" s="72"/>
      <c r="I207" s="72"/>
      <c r="J207" s="96"/>
      <c r="K207" s="174"/>
      <c r="L207" s="667"/>
      <c r="M207" s="54"/>
      <c r="N207" s="115"/>
      <c r="O207" s="115"/>
      <c r="P207" s="115"/>
      <c r="Q207" s="151"/>
      <c r="R207" s="124"/>
      <c r="S207" s="47"/>
      <c r="T207" s="398"/>
    </row>
    <row r="208" spans="1:196" s="317" customFormat="1" ht="11.25" customHeight="1">
      <c r="A208" s="612" t="s">
        <v>31</v>
      </c>
      <c r="B208" s="331"/>
      <c r="C208" s="331"/>
      <c r="D208" s="331"/>
      <c r="E208" s="331"/>
      <c r="F208" s="331"/>
      <c r="G208" s="331"/>
      <c r="H208" s="289"/>
      <c r="I208" s="289"/>
      <c r="J208" s="275">
        <f>SUM(J206:J207)</f>
        <v>0</v>
      </c>
      <c r="K208" s="334">
        <f>SUM(K206:K207)</f>
        <v>0</v>
      </c>
      <c r="L208" s="662">
        <f>SUM(L206:L207)</f>
        <v>0</v>
      </c>
      <c r="M208" s="314"/>
      <c r="N208" s="289"/>
      <c r="O208" s="289"/>
      <c r="P208" s="289"/>
      <c r="Q208" s="287"/>
      <c r="R208" s="279">
        <f>(J208+K208+L208)/3</f>
        <v>0</v>
      </c>
      <c r="S208" s="335" t="s">
        <v>199</v>
      </c>
      <c r="T208" s="398"/>
      <c r="U208" s="369"/>
      <c r="V208" s="369"/>
      <c r="W208" s="369"/>
      <c r="X208" s="369"/>
      <c r="Y208" s="369"/>
      <c r="Z208" s="369"/>
      <c r="AA208" s="369"/>
      <c r="AB208" s="369"/>
      <c r="AC208" s="369"/>
      <c r="AD208" s="369"/>
      <c r="AE208" s="369"/>
      <c r="AF208" s="369"/>
      <c r="AG208" s="369"/>
      <c r="AH208" s="369"/>
      <c r="AI208" s="369"/>
      <c r="AJ208" s="369"/>
      <c r="AK208" s="369"/>
      <c r="AL208" s="369"/>
      <c r="AM208" s="369"/>
      <c r="AN208" s="369"/>
      <c r="AO208" s="369"/>
      <c r="AP208" s="369"/>
      <c r="AQ208" s="369"/>
      <c r="AR208" s="369"/>
      <c r="AS208" s="369"/>
      <c r="AT208" s="369"/>
      <c r="AU208" s="369"/>
      <c r="AV208" s="369"/>
      <c r="AW208" s="369"/>
      <c r="AX208" s="369"/>
      <c r="AY208" s="369"/>
      <c r="AZ208" s="369"/>
      <c r="BA208" s="369"/>
      <c r="BB208" s="369"/>
      <c r="BC208" s="369"/>
      <c r="BD208" s="369"/>
      <c r="BE208" s="369"/>
      <c r="BF208" s="369"/>
      <c r="BG208" s="369"/>
      <c r="BH208" s="369"/>
      <c r="BI208" s="369"/>
      <c r="BJ208" s="369"/>
      <c r="BK208" s="369"/>
      <c r="BL208" s="369"/>
      <c r="BM208" s="369"/>
      <c r="BN208" s="369"/>
      <c r="BO208" s="369"/>
      <c r="BP208" s="369"/>
      <c r="BQ208" s="369"/>
      <c r="BR208" s="369"/>
      <c r="BS208" s="369"/>
      <c r="BT208" s="369"/>
      <c r="BU208" s="369"/>
      <c r="BV208" s="369"/>
      <c r="BW208" s="369"/>
      <c r="BX208" s="369"/>
      <c r="BY208" s="369"/>
      <c r="BZ208" s="369"/>
      <c r="CA208" s="369"/>
      <c r="CB208" s="369"/>
      <c r="CC208" s="369"/>
      <c r="CD208" s="369"/>
      <c r="CE208" s="369"/>
      <c r="CF208" s="369"/>
      <c r="CG208" s="369"/>
      <c r="CH208" s="369"/>
      <c r="CI208" s="369"/>
      <c r="CJ208" s="369"/>
      <c r="CK208" s="369"/>
      <c r="CL208" s="369"/>
      <c r="CM208" s="369"/>
      <c r="CN208" s="369"/>
      <c r="CO208" s="369"/>
      <c r="CP208" s="369"/>
      <c r="CQ208" s="369"/>
      <c r="CR208" s="369"/>
      <c r="CS208" s="369"/>
      <c r="CT208" s="369"/>
      <c r="CU208" s="369"/>
      <c r="CV208" s="369"/>
      <c r="CW208" s="369"/>
      <c r="CX208" s="369"/>
      <c r="CY208" s="369"/>
      <c r="CZ208" s="369"/>
      <c r="DA208" s="369"/>
      <c r="DB208" s="369"/>
      <c r="DC208" s="369"/>
      <c r="DD208" s="369"/>
      <c r="DE208" s="369"/>
      <c r="DF208" s="369"/>
      <c r="DG208" s="369"/>
      <c r="DH208" s="369"/>
      <c r="DI208" s="369"/>
      <c r="DJ208" s="369"/>
      <c r="DK208" s="369"/>
      <c r="DL208" s="369"/>
      <c r="DM208" s="369"/>
      <c r="DN208" s="369"/>
      <c r="DO208" s="369"/>
      <c r="DP208" s="369"/>
      <c r="DQ208" s="369"/>
      <c r="DR208" s="369"/>
      <c r="DS208" s="369"/>
      <c r="DT208" s="369"/>
      <c r="DU208" s="369"/>
      <c r="DV208" s="369"/>
      <c r="DW208" s="369"/>
      <c r="DX208" s="369"/>
      <c r="DY208" s="369"/>
      <c r="DZ208" s="369"/>
      <c r="EA208" s="369"/>
      <c r="EB208" s="369"/>
      <c r="EC208" s="369"/>
      <c r="ED208" s="369"/>
      <c r="EE208" s="369"/>
      <c r="EF208" s="369"/>
      <c r="EG208" s="369"/>
      <c r="EH208" s="369"/>
      <c r="EI208" s="369"/>
      <c r="EJ208" s="369"/>
      <c r="EK208" s="369"/>
      <c r="EL208" s="369"/>
      <c r="EM208" s="369"/>
      <c r="EN208" s="369"/>
      <c r="EO208" s="369"/>
      <c r="EP208" s="369"/>
      <c r="EQ208" s="369"/>
      <c r="ER208" s="369"/>
      <c r="ES208" s="369"/>
      <c r="ET208" s="369"/>
      <c r="EU208" s="369"/>
      <c r="EV208" s="369"/>
      <c r="EW208" s="369"/>
      <c r="EX208" s="369"/>
      <c r="EY208" s="369"/>
      <c r="EZ208" s="369"/>
      <c r="FA208" s="369"/>
      <c r="FB208" s="369"/>
      <c r="FC208" s="369"/>
      <c r="FD208" s="369"/>
      <c r="FE208" s="369"/>
      <c r="FF208" s="369"/>
      <c r="FG208" s="369"/>
      <c r="FH208" s="369"/>
      <c r="FI208" s="369"/>
      <c r="FJ208" s="369"/>
      <c r="FK208" s="369"/>
      <c r="FL208" s="369"/>
      <c r="FM208" s="369"/>
      <c r="FN208" s="369"/>
      <c r="FO208" s="369"/>
      <c r="FP208" s="369"/>
      <c r="FQ208" s="369"/>
      <c r="FR208" s="369"/>
      <c r="FS208" s="369"/>
      <c r="FT208" s="369"/>
      <c r="FU208" s="369"/>
      <c r="FV208" s="369"/>
      <c r="FW208" s="369"/>
      <c r="FX208" s="369"/>
      <c r="FY208" s="369"/>
      <c r="FZ208" s="369"/>
      <c r="GA208" s="369"/>
      <c r="GB208" s="369"/>
      <c r="GC208" s="369"/>
      <c r="GD208" s="369"/>
      <c r="GE208" s="369"/>
      <c r="GF208" s="369"/>
      <c r="GG208" s="369"/>
      <c r="GH208" s="369"/>
      <c r="GI208" s="369"/>
      <c r="GJ208" s="369"/>
      <c r="GK208" s="369"/>
      <c r="GL208" s="369"/>
      <c r="GM208" s="369"/>
      <c r="GN208" s="369"/>
    </row>
    <row r="209" spans="1:20" ht="22.5" customHeight="1">
      <c r="A209" s="84" t="s">
        <v>97</v>
      </c>
      <c r="B209" s="197">
        <f>B132+B148+B157+B160+B165+B169+B181+E181+B184+E184+B189+B201+B205</f>
        <v>4623</v>
      </c>
      <c r="C209" s="57">
        <f>C205+C189+C184+C176+C169+C165+C160+C141++C132</f>
        <v>4300</v>
      </c>
      <c r="D209" s="69"/>
      <c r="E209" s="58">
        <f>E205+E189+E184+E176+E169+E165+E160+E141++E132</f>
        <v>2590</v>
      </c>
      <c r="F209" s="115">
        <f>F205+F189+F184+F176+F169+F165+F160+F141++F132</f>
        <v>3726</v>
      </c>
      <c r="G209" s="46"/>
      <c r="H209" s="72"/>
      <c r="I209" s="72"/>
      <c r="J209" s="141">
        <f>J140+J147+J156+J159+J164+J168+J175+J180+J183+J188+J197+J200+J204+J208</f>
        <v>1269.3</v>
      </c>
      <c r="K209" s="141">
        <f>K140+K147+K156+K159+K164+K168+K175+K180+K183+K188+K197+K200+K204+K208</f>
        <v>1237.8000000000002</v>
      </c>
      <c r="L209" s="668">
        <f>L140+L147+L156+L159+L164+L168+L175+L180+L183+L188+L197+L200+L204+L208</f>
        <v>1253.4</v>
      </c>
      <c r="M209" s="54"/>
      <c r="N209" s="115"/>
      <c r="O209" s="115"/>
      <c r="P209" s="115"/>
      <c r="Q209" s="151"/>
      <c r="R209" s="129">
        <f>(J209+K209+L209)/3</f>
        <v>1253.5000000000002</v>
      </c>
      <c r="S209" s="60">
        <f>R209</f>
        <v>1253.5000000000002</v>
      </c>
      <c r="T209" s="398"/>
    </row>
    <row r="210" spans="1:20" ht="21" customHeight="1" thickBot="1">
      <c r="A210" s="84" t="s">
        <v>200</v>
      </c>
      <c r="B210" s="198">
        <f>B209/1000</f>
        <v>4.623</v>
      </c>
      <c r="C210" s="57"/>
      <c r="D210" s="69"/>
      <c r="E210" s="115"/>
      <c r="F210" s="115"/>
      <c r="G210" s="46"/>
      <c r="H210" s="72"/>
      <c r="I210" s="72"/>
      <c r="J210" s="96"/>
      <c r="K210" s="69"/>
      <c r="L210" s="174"/>
      <c r="M210" s="59"/>
      <c r="N210" s="115"/>
      <c r="O210" s="115"/>
      <c r="P210" s="115"/>
      <c r="Q210" s="151"/>
      <c r="R210" s="130"/>
      <c r="S210" s="380"/>
      <c r="T210" s="399"/>
    </row>
    <row r="211" spans="1:196" s="36" customFormat="1" ht="31.5" customHeight="1">
      <c r="A211" s="462" t="s">
        <v>201</v>
      </c>
      <c r="B211" s="170"/>
      <c r="C211" s="170"/>
      <c r="D211" s="170"/>
      <c r="E211" s="170"/>
      <c r="F211" s="170"/>
      <c r="G211" s="170"/>
      <c r="H211" s="73"/>
      <c r="I211" s="73"/>
      <c r="J211" s="169"/>
      <c r="K211" s="170"/>
      <c r="L211" s="669"/>
      <c r="M211" s="164"/>
      <c r="N211" s="379"/>
      <c r="O211" s="379"/>
      <c r="P211" s="379"/>
      <c r="Q211" s="488"/>
      <c r="R211" s="394">
        <f>S367</f>
        <v>1684.71</v>
      </c>
      <c r="S211" s="62" t="s">
        <v>529</v>
      </c>
      <c r="T211" s="102" t="s">
        <v>502</v>
      </c>
      <c r="U211" s="368"/>
      <c r="V211" s="368"/>
      <c r="W211" s="368"/>
      <c r="X211" s="368"/>
      <c r="Y211" s="368"/>
      <c r="Z211" s="368"/>
      <c r="AA211" s="368"/>
      <c r="AB211" s="368"/>
      <c r="AC211" s="368"/>
      <c r="AD211" s="368"/>
      <c r="AE211" s="368"/>
      <c r="AF211" s="368"/>
      <c r="AG211" s="368"/>
      <c r="AH211" s="368"/>
      <c r="AI211" s="368"/>
      <c r="AJ211" s="368"/>
      <c r="AK211" s="368"/>
      <c r="AL211" s="368"/>
      <c r="AM211" s="368"/>
      <c r="AN211" s="368"/>
      <c r="AO211" s="368"/>
      <c r="AP211" s="368"/>
      <c r="AQ211" s="368"/>
      <c r="AR211" s="368"/>
      <c r="AS211" s="368"/>
      <c r="AT211" s="368"/>
      <c r="AU211" s="368"/>
      <c r="AV211" s="368"/>
      <c r="AW211" s="368"/>
      <c r="AX211" s="368"/>
      <c r="AY211" s="368"/>
      <c r="AZ211" s="368"/>
      <c r="BA211" s="368"/>
      <c r="BB211" s="368"/>
      <c r="BC211" s="368"/>
      <c r="BD211" s="368"/>
      <c r="BE211" s="368"/>
      <c r="BF211" s="368"/>
      <c r="BG211" s="368"/>
      <c r="BH211" s="368"/>
      <c r="BI211" s="368"/>
      <c r="BJ211" s="368"/>
      <c r="BK211" s="368"/>
      <c r="BL211" s="368"/>
      <c r="BM211" s="368"/>
      <c r="BN211" s="368"/>
      <c r="BO211" s="368"/>
      <c r="BP211" s="368"/>
      <c r="BQ211" s="368"/>
      <c r="BR211" s="368"/>
      <c r="BS211" s="368"/>
      <c r="BT211" s="368"/>
      <c r="BU211" s="368"/>
      <c r="BV211" s="368"/>
      <c r="BW211" s="368"/>
      <c r="BX211" s="368"/>
      <c r="BY211" s="368"/>
      <c r="BZ211" s="368"/>
      <c r="CA211" s="368"/>
      <c r="CB211" s="368"/>
      <c r="CC211" s="368"/>
      <c r="CD211" s="368"/>
      <c r="CE211" s="368"/>
      <c r="CF211" s="368"/>
      <c r="CG211" s="368"/>
      <c r="CH211" s="368"/>
      <c r="CI211" s="368"/>
      <c r="CJ211" s="368"/>
      <c r="CK211" s="368"/>
      <c r="CL211" s="368"/>
      <c r="CM211" s="368"/>
      <c r="CN211" s="368"/>
      <c r="CO211" s="368"/>
      <c r="CP211" s="368"/>
      <c r="CQ211" s="368"/>
      <c r="CR211" s="368"/>
      <c r="CS211" s="368"/>
      <c r="CT211" s="368"/>
      <c r="CU211" s="368"/>
      <c r="CV211" s="368"/>
      <c r="CW211" s="368"/>
      <c r="CX211" s="368"/>
      <c r="CY211" s="368"/>
      <c r="CZ211" s="368"/>
      <c r="DA211" s="368"/>
      <c r="DB211" s="368"/>
      <c r="DC211" s="368"/>
      <c r="DD211" s="368"/>
      <c r="DE211" s="368"/>
      <c r="DF211" s="368"/>
      <c r="DG211" s="368"/>
      <c r="DH211" s="368"/>
      <c r="DI211" s="368"/>
      <c r="DJ211" s="368"/>
      <c r="DK211" s="368"/>
      <c r="DL211" s="368"/>
      <c r="DM211" s="368"/>
      <c r="DN211" s="368"/>
      <c r="DO211" s="368"/>
      <c r="DP211" s="368"/>
      <c r="DQ211" s="368"/>
      <c r="DR211" s="368"/>
      <c r="DS211" s="368"/>
      <c r="DT211" s="368"/>
      <c r="DU211" s="368"/>
      <c r="DV211" s="368"/>
      <c r="DW211" s="368"/>
      <c r="DX211" s="368"/>
      <c r="DY211" s="368"/>
      <c r="DZ211" s="368"/>
      <c r="EA211" s="368"/>
      <c r="EB211" s="368"/>
      <c r="EC211" s="368"/>
      <c r="ED211" s="368"/>
      <c r="EE211" s="368"/>
      <c r="EF211" s="368"/>
      <c r="EG211" s="368"/>
      <c r="EH211" s="368"/>
      <c r="EI211" s="368"/>
      <c r="EJ211" s="368"/>
      <c r="EK211" s="368"/>
      <c r="EL211" s="368"/>
      <c r="EM211" s="368"/>
      <c r="EN211" s="368"/>
      <c r="EO211" s="368"/>
      <c r="EP211" s="368"/>
      <c r="EQ211" s="368"/>
      <c r="ER211" s="368"/>
      <c r="ES211" s="368"/>
      <c r="ET211" s="368"/>
      <c r="EU211" s="368"/>
      <c r="EV211" s="368"/>
      <c r="EW211" s="368"/>
      <c r="EX211" s="368"/>
      <c r="EY211" s="368"/>
      <c r="EZ211" s="368"/>
      <c r="FA211" s="368"/>
      <c r="FB211" s="368"/>
      <c r="FC211" s="368"/>
      <c r="FD211" s="368"/>
      <c r="FE211" s="368"/>
      <c r="FF211" s="368"/>
      <c r="FG211" s="368"/>
      <c r="FH211" s="368"/>
      <c r="FI211" s="368"/>
      <c r="FJ211" s="368"/>
      <c r="FK211" s="368"/>
      <c r="FL211" s="368"/>
      <c r="FM211" s="368"/>
      <c r="FN211" s="368"/>
      <c r="FO211" s="368"/>
      <c r="FP211" s="368"/>
      <c r="FQ211" s="368"/>
      <c r="FR211" s="368"/>
      <c r="FS211" s="368"/>
      <c r="FT211" s="368"/>
      <c r="FU211" s="368"/>
      <c r="FV211" s="368"/>
      <c r="FW211" s="368"/>
      <c r="FX211" s="368"/>
      <c r="FY211" s="368"/>
      <c r="FZ211" s="368"/>
      <c r="GA211" s="368"/>
      <c r="GB211" s="368"/>
      <c r="GC211" s="368"/>
      <c r="GD211" s="368"/>
      <c r="GE211" s="368"/>
      <c r="GF211" s="368"/>
      <c r="GG211" s="368"/>
      <c r="GH211" s="368"/>
      <c r="GI211" s="368"/>
      <c r="GJ211" s="368"/>
      <c r="GK211" s="368"/>
      <c r="GL211" s="368"/>
      <c r="GM211" s="368"/>
      <c r="GN211" s="368"/>
    </row>
    <row r="212" spans="1:19" ht="15.75">
      <c r="A212" s="236" t="s">
        <v>545</v>
      </c>
      <c r="B212" s="179">
        <v>250</v>
      </c>
      <c r="C212" s="179">
        <v>360</v>
      </c>
      <c r="D212" s="187">
        <f>MAX(J218:K218:L218)/362*100</f>
        <v>13.756906077348066</v>
      </c>
      <c r="E212" s="25"/>
      <c r="F212" s="25"/>
      <c r="G212" s="25"/>
      <c r="H212" s="191">
        <f>(J212+K212+L212)/3</f>
        <v>237.66666666666666</v>
      </c>
      <c r="I212" s="53"/>
      <c r="J212" s="94">
        <v>238</v>
      </c>
      <c r="K212" s="89">
        <v>238</v>
      </c>
      <c r="L212" s="158">
        <v>237</v>
      </c>
      <c r="M212" s="257"/>
      <c r="N212" s="366"/>
      <c r="O212" s="366"/>
      <c r="P212" s="366"/>
      <c r="Q212" s="253"/>
      <c r="R212" s="128"/>
      <c r="S212" s="64"/>
    </row>
    <row r="213" spans="1:19" ht="12.75">
      <c r="A213" s="84" t="s">
        <v>202</v>
      </c>
      <c r="B213" s="583"/>
      <c r="C213" s="583"/>
      <c r="D213" s="550"/>
      <c r="E213" s="581"/>
      <c r="F213" s="581"/>
      <c r="G213" s="581"/>
      <c r="H213" s="62"/>
      <c r="I213" s="53"/>
      <c r="J213" s="91">
        <v>17</v>
      </c>
      <c r="K213" s="41">
        <v>18.3</v>
      </c>
      <c r="L213" s="118">
        <v>11.2</v>
      </c>
      <c r="M213" s="257"/>
      <c r="N213" s="366"/>
      <c r="O213" s="366"/>
      <c r="P213" s="366"/>
      <c r="Q213" s="253"/>
      <c r="R213" s="128"/>
      <c r="S213" s="64"/>
    </row>
    <row r="214" spans="1:19" ht="12.75">
      <c r="A214" s="84" t="s">
        <v>203</v>
      </c>
      <c r="B214" s="584"/>
      <c r="C214" s="584"/>
      <c r="D214" s="551"/>
      <c r="E214" s="582"/>
      <c r="F214" s="582"/>
      <c r="G214" s="582"/>
      <c r="H214" s="62"/>
      <c r="I214" s="53"/>
      <c r="J214" s="91">
        <v>5.7</v>
      </c>
      <c r="K214" s="41">
        <v>12.6</v>
      </c>
      <c r="L214" s="118">
        <v>2.9</v>
      </c>
      <c r="M214" s="257"/>
      <c r="N214" s="366"/>
      <c r="O214" s="366"/>
      <c r="P214" s="366"/>
      <c r="Q214" s="253"/>
      <c r="R214" s="128"/>
      <c r="S214" s="64"/>
    </row>
    <row r="215" spans="1:19" ht="12.75">
      <c r="A215" s="84" t="s">
        <v>204</v>
      </c>
      <c r="B215" s="584"/>
      <c r="C215" s="584"/>
      <c r="D215" s="551"/>
      <c r="E215" s="582"/>
      <c r="F215" s="582"/>
      <c r="G215" s="582"/>
      <c r="H215" s="62"/>
      <c r="I215" s="53"/>
      <c r="J215" s="91"/>
      <c r="K215" s="41"/>
      <c r="L215" s="118"/>
      <c r="M215" s="257"/>
      <c r="N215" s="366"/>
      <c r="O215" s="366"/>
      <c r="P215" s="366"/>
      <c r="Q215" s="253"/>
      <c r="R215" s="128"/>
      <c r="S215" s="64"/>
    </row>
    <row r="216" spans="1:19" ht="12.75">
      <c r="A216" s="84" t="s">
        <v>205</v>
      </c>
      <c r="B216" s="584"/>
      <c r="C216" s="584"/>
      <c r="D216" s="551"/>
      <c r="E216" s="582"/>
      <c r="F216" s="582"/>
      <c r="G216" s="582"/>
      <c r="H216" s="62"/>
      <c r="I216" s="53"/>
      <c r="J216" s="91">
        <v>24.1</v>
      </c>
      <c r="K216" s="41">
        <v>14.7</v>
      </c>
      <c r="L216" s="118">
        <v>9.3</v>
      </c>
      <c r="M216" s="257"/>
      <c r="N216" s="366"/>
      <c r="O216" s="366"/>
      <c r="P216" s="366"/>
      <c r="Q216" s="253"/>
      <c r="R216" s="128"/>
      <c r="S216" s="64"/>
    </row>
    <row r="217" spans="1:19" ht="12.75">
      <c r="A217" s="84" t="s">
        <v>206</v>
      </c>
      <c r="B217" s="584"/>
      <c r="C217" s="584"/>
      <c r="D217" s="551"/>
      <c r="E217" s="582"/>
      <c r="F217" s="582"/>
      <c r="G217" s="582"/>
      <c r="H217" s="62"/>
      <c r="I217" s="53"/>
      <c r="J217" s="91">
        <v>3</v>
      </c>
      <c r="K217" s="41">
        <v>3.2</v>
      </c>
      <c r="L217" s="118">
        <v>4.5</v>
      </c>
      <c r="M217" s="257"/>
      <c r="N217" s="366"/>
      <c r="O217" s="366"/>
      <c r="P217" s="366"/>
      <c r="Q217" s="253"/>
      <c r="R217" s="128"/>
      <c r="S217" s="64"/>
    </row>
    <row r="218" spans="1:196" s="274" customFormat="1" ht="10.5" customHeight="1">
      <c r="A218" s="612" t="s">
        <v>31</v>
      </c>
      <c r="B218" s="585"/>
      <c r="C218" s="585"/>
      <c r="D218" s="552"/>
      <c r="E218" s="552"/>
      <c r="F218" s="552"/>
      <c r="G218" s="552"/>
      <c r="H218" s="300"/>
      <c r="I218" s="326"/>
      <c r="J218" s="268">
        <f>SUM(J213:J217)</f>
        <v>49.8</v>
      </c>
      <c r="K218" s="332">
        <f>SUM(K213:K217)</f>
        <v>48.8</v>
      </c>
      <c r="L218" s="653">
        <f>SUM(L213:L217)</f>
        <v>27.9</v>
      </c>
      <c r="M218" s="378"/>
      <c r="N218" s="319"/>
      <c r="O218" s="319"/>
      <c r="P218" s="319"/>
      <c r="Q218" s="295"/>
      <c r="R218" s="296">
        <f>(J218+K218+L218)/3</f>
        <v>42.166666666666664</v>
      </c>
      <c r="S218" s="333"/>
      <c r="U218" s="368"/>
      <c r="V218" s="368"/>
      <c r="W218" s="368"/>
      <c r="X218" s="368"/>
      <c r="Y218" s="368"/>
      <c r="Z218" s="368"/>
      <c r="AA218" s="368"/>
      <c r="AB218" s="368"/>
      <c r="AC218" s="368"/>
      <c r="AD218" s="368"/>
      <c r="AE218" s="368"/>
      <c r="AF218" s="368"/>
      <c r="AG218" s="368"/>
      <c r="AH218" s="368"/>
      <c r="AI218" s="368"/>
      <c r="AJ218" s="368"/>
      <c r="AK218" s="368"/>
      <c r="AL218" s="368"/>
      <c r="AM218" s="368"/>
      <c r="AN218" s="368"/>
      <c r="AO218" s="368"/>
      <c r="AP218" s="368"/>
      <c r="AQ218" s="368"/>
      <c r="AR218" s="368"/>
      <c r="AS218" s="368"/>
      <c r="AT218" s="368"/>
      <c r="AU218" s="368"/>
      <c r="AV218" s="368"/>
      <c r="AW218" s="368"/>
      <c r="AX218" s="368"/>
      <c r="AY218" s="368"/>
      <c r="AZ218" s="368"/>
      <c r="BA218" s="368"/>
      <c r="BB218" s="368"/>
      <c r="BC218" s="368"/>
      <c r="BD218" s="368"/>
      <c r="BE218" s="368"/>
      <c r="BF218" s="368"/>
      <c r="BG218" s="368"/>
      <c r="BH218" s="368"/>
      <c r="BI218" s="368"/>
      <c r="BJ218" s="368"/>
      <c r="BK218" s="368"/>
      <c r="BL218" s="368"/>
      <c r="BM218" s="368"/>
      <c r="BN218" s="368"/>
      <c r="BO218" s="368"/>
      <c r="BP218" s="368"/>
      <c r="BQ218" s="368"/>
      <c r="BR218" s="368"/>
      <c r="BS218" s="368"/>
      <c r="BT218" s="368"/>
      <c r="BU218" s="368"/>
      <c r="BV218" s="368"/>
      <c r="BW218" s="368"/>
      <c r="BX218" s="368"/>
      <c r="BY218" s="368"/>
      <c r="BZ218" s="368"/>
      <c r="CA218" s="368"/>
      <c r="CB218" s="368"/>
      <c r="CC218" s="368"/>
      <c r="CD218" s="368"/>
      <c r="CE218" s="368"/>
      <c r="CF218" s="368"/>
      <c r="CG218" s="368"/>
      <c r="CH218" s="368"/>
      <c r="CI218" s="368"/>
      <c r="CJ218" s="368"/>
      <c r="CK218" s="368"/>
      <c r="CL218" s="368"/>
      <c r="CM218" s="368"/>
      <c r="CN218" s="368"/>
      <c r="CO218" s="368"/>
      <c r="CP218" s="368"/>
      <c r="CQ218" s="368"/>
      <c r="CR218" s="368"/>
      <c r="CS218" s="368"/>
      <c r="CT218" s="368"/>
      <c r="CU218" s="368"/>
      <c r="CV218" s="368"/>
      <c r="CW218" s="368"/>
      <c r="CX218" s="368"/>
      <c r="CY218" s="368"/>
      <c r="CZ218" s="368"/>
      <c r="DA218" s="368"/>
      <c r="DB218" s="368"/>
      <c r="DC218" s="368"/>
      <c r="DD218" s="368"/>
      <c r="DE218" s="368"/>
      <c r="DF218" s="368"/>
      <c r="DG218" s="368"/>
      <c r="DH218" s="368"/>
      <c r="DI218" s="368"/>
      <c r="DJ218" s="368"/>
      <c r="DK218" s="368"/>
      <c r="DL218" s="368"/>
      <c r="DM218" s="368"/>
      <c r="DN218" s="368"/>
      <c r="DO218" s="368"/>
      <c r="DP218" s="368"/>
      <c r="DQ218" s="368"/>
      <c r="DR218" s="368"/>
      <c r="DS218" s="368"/>
      <c r="DT218" s="368"/>
      <c r="DU218" s="368"/>
      <c r="DV218" s="368"/>
      <c r="DW218" s="368"/>
      <c r="DX218" s="368"/>
      <c r="DY218" s="368"/>
      <c r="DZ218" s="368"/>
      <c r="EA218" s="368"/>
      <c r="EB218" s="368"/>
      <c r="EC218" s="368"/>
      <c r="ED218" s="368"/>
      <c r="EE218" s="368"/>
      <c r="EF218" s="368"/>
      <c r="EG218" s="368"/>
      <c r="EH218" s="368"/>
      <c r="EI218" s="368"/>
      <c r="EJ218" s="368"/>
      <c r="EK218" s="368"/>
      <c r="EL218" s="368"/>
      <c r="EM218" s="368"/>
      <c r="EN218" s="368"/>
      <c r="EO218" s="368"/>
      <c r="EP218" s="368"/>
      <c r="EQ218" s="368"/>
      <c r="ER218" s="368"/>
      <c r="ES218" s="368"/>
      <c r="ET218" s="368"/>
      <c r="EU218" s="368"/>
      <c r="EV218" s="368"/>
      <c r="EW218" s="368"/>
      <c r="EX218" s="368"/>
      <c r="EY218" s="368"/>
      <c r="EZ218" s="368"/>
      <c r="FA218" s="368"/>
      <c r="FB218" s="368"/>
      <c r="FC218" s="368"/>
      <c r="FD218" s="368"/>
      <c r="FE218" s="368"/>
      <c r="FF218" s="368"/>
      <c r="FG218" s="368"/>
      <c r="FH218" s="368"/>
      <c r="FI218" s="368"/>
      <c r="FJ218" s="368"/>
      <c r="FK218" s="368"/>
      <c r="FL218" s="368"/>
      <c r="FM218" s="368"/>
      <c r="FN218" s="368"/>
      <c r="FO218" s="368"/>
      <c r="FP218" s="368"/>
      <c r="FQ218" s="368"/>
      <c r="FR218" s="368"/>
      <c r="FS218" s="368"/>
      <c r="FT218" s="368"/>
      <c r="FU218" s="368"/>
      <c r="FV218" s="368"/>
      <c r="FW218" s="368"/>
      <c r="FX218" s="368"/>
      <c r="FY218" s="368"/>
      <c r="FZ218" s="368"/>
      <c r="GA218" s="368"/>
      <c r="GB218" s="368"/>
      <c r="GC218" s="368"/>
      <c r="GD218" s="368"/>
      <c r="GE218" s="368"/>
      <c r="GF218" s="368"/>
      <c r="GG218" s="368"/>
      <c r="GH218" s="368"/>
      <c r="GI218" s="368"/>
      <c r="GJ218" s="368"/>
      <c r="GK218" s="368"/>
      <c r="GL218" s="368"/>
      <c r="GM218" s="368"/>
      <c r="GN218" s="368"/>
    </row>
    <row r="219" spans="1:19" ht="15.75">
      <c r="A219" s="236" t="s">
        <v>207</v>
      </c>
      <c r="B219" s="197">
        <v>160</v>
      </c>
      <c r="C219" s="197">
        <v>232</v>
      </c>
      <c r="D219" s="187">
        <f>MAX(J228:K228:L228)/232*100</f>
        <v>51.637931034482754</v>
      </c>
      <c r="E219" s="58">
        <v>160</v>
      </c>
      <c r="F219" s="58">
        <v>232</v>
      </c>
      <c r="G219" s="205">
        <f>MAX(N228:O228:P228)/232*100</f>
        <v>20.862068965517242</v>
      </c>
      <c r="H219" s="191">
        <f>(J219+K219+L219)/3</f>
        <v>234</v>
      </c>
      <c r="I219" s="203">
        <f>(N219+O219+P219)/3</f>
        <v>232.66666666666666</v>
      </c>
      <c r="J219" s="86">
        <v>241</v>
      </c>
      <c r="K219" s="76">
        <v>236</v>
      </c>
      <c r="L219" s="149">
        <v>225</v>
      </c>
      <c r="M219" s="258"/>
      <c r="N219" s="72">
        <v>242</v>
      </c>
      <c r="O219" s="72">
        <v>235</v>
      </c>
      <c r="P219" s="72">
        <v>221</v>
      </c>
      <c r="Q219" s="151"/>
      <c r="R219" s="124"/>
      <c r="S219" s="47"/>
    </row>
    <row r="220" spans="1:19" ht="12.75">
      <c r="A220" s="84" t="s">
        <v>516</v>
      </c>
      <c r="B220" s="206"/>
      <c r="C220" s="206"/>
      <c r="D220" s="206"/>
      <c r="E220" s="207"/>
      <c r="F220" s="207"/>
      <c r="G220" s="207"/>
      <c r="H220" s="102"/>
      <c r="I220" s="199"/>
      <c r="J220" s="109">
        <v>52</v>
      </c>
      <c r="K220" s="106">
        <v>29</v>
      </c>
      <c r="L220" s="157">
        <v>9</v>
      </c>
      <c r="M220" s="258"/>
      <c r="N220" s="115"/>
      <c r="O220" s="115"/>
      <c r="P220" s="115"/>
      <c r="Q220" s="151"/>
      <c r="R220" s="124"/>
      <c r="S220" s="47"/>
    </row>
    <row r="221" spans="1:19" ht="12.75">
      <c r="A221" s="84" t="s">
        <v>517</v>
      </c>
      <c r="B221" s="206"/>
      <c r="C221" s="206"/>
      <c r="D221" s="206"/>
      <c r="E221" s="207"/>
      <c r="F221" s="207"/>
      <c r="G221" s="207"/>
      <c r="H221" s="102"/>
      <c r="I221" s="199"/>
      <c r="J221" s="109">
        <v>15</v>
      </c>
      <c r="K221" s="106">
        <v>45</v>
      </c>
      <c r="L221" s="157">
        <v>10</v>
      </c>
      <c r="M221" s="258"/>
      <c r="N221" s="115"/>
      <c r="O221" s="115"/>
      <c r="P221" s="115"/>
      <c r="Q221" s="151"/>
      <c r="R221" s="124"/>
      <c r="S221" s="47"/>
    </row>
    <row r="222" spans="1:19" ht="12.75">
      <c r="A222" s="84" t="s">
        <v>520</v>
      </c>
      <c r="B222" s="206"/>
      <c r="C222" s="206"/>
      <c r="D222" s="206"/>
      <c r="E222" s="207"/>
      <c r="F222" s="207"/>
      <c r="G222" s="207"/>
      <c r="H222" s="102"/>
      <c r="I222" s="199"/>
      <c r="J222" s="109"/>
      <c r="K222" s="106"/>
      <c r="L222" s="157"/>
      <c r="M222" s="258"/>
      <c r="N222" s="115"/>
      <c r="O222" s="115">
        <v>0.2</v>
      </c>
      <c r="P222" s="115"/>
      <c r="Q222" s="151"/>
      <c r="R222" s="124"/>
      <c r="S222" s="47"/>
    </row>
    <row r="223" spans="1:19" ht="12.75">
      <c r="A223" s="84" t="s">
        <v>208</v>
      </c>
      <c r="B223" s="206"/>
      <c r="C223" s="206"/>
      <c r="D223" s="206"/>
      <c r="E223" s="207"/>
      <c r="F223" s="207"/>
      <c r="G223" s="207"/>
      <c r="H223" s="102"/>
      <c r="I223" s="199"/>
      <c r="J223" s="109">
        <v>52.8</v>
      </c>
      <c r="K223" s="106">
        <v>11.4</v>
      </c>
      <c r="L223" s="157">
        <v>49</v>
      </c>
      <c r="M223" s="258"/>
      <c r="N223" s="115"/>
      <c r="O223" s="115"/>
      <c r="P223" s="115"/>
      <c r="Q223" s="151"/>
      <c r="R223" s="124"/>
      <c r="S223" s="47"/>
    </row>
    <row r="224" spans="1:19" ht="12.75">
      <c r="A224" s="84" t="s">
        <v>209</v>
      </c>
      <c r="B224" s="206"/>
      <c r="C224" s="206"/>
      <c r="D224" s="206"/>
      <c r="E224" s="207"/>
      <c r="F224" s="207"/>
      <c r="G224" s="207"/>
      <c r="H224" s="102"/>
      <c r="I224" s="199"/>
      <c r="J224" s="116"/>
      <c r="K224" s="106"/>
      <c r="L224" s="157"/>
      <c r="M224" s="258"/>
      <c r="N224" s="220">
        <v>25</v>
      </c>
      <c r="O224" s="115">
        <v>9.6</v>
      </c>
      <c r="P224" s="115">
        <v>17.4</v>
      </c>
      <c r="Q224" s="151"/>
      <c r="R224" s="124"/>
      <c r="S224" s="47"/>
    </row>
    <row r="225" spans="1:19" ht="12.75">
      <c r="A225" s="84" t="s">
        <v>521</v>
      </c>
      <c r="B225" s="206"/>
      <c r="C225" s="206"/>
      <c r="D225" s="206"/>
      <c r="E225" s="207"/>
      <c r="F225" s="207"/>
      <c r="G225" s="207"/>
      <c r="H225" s="102"/>
      <c r="I225" s="199"/>
      <c r="J225" s="109"/>
      <c r="K225" s="106"/>
      <c r="L225" s="157"/>
      <c r="M225" s="258"/>
      <c r="N225" s="115">
        <v>3</v>
      </c>
      <c r="O225" s="115">
        <v>6.4</v>
      </c>
      <c r="P225" s="115">
        <v>4</v>
      </c>
      <c r="Q225" s="151"/>
      <c r="R225" s="124"/>
      <c r="S225" s="47"/>
    </row>
    <row r="226" spans="1:19" ht="12.75">
      <c r="A226" s="84" t="s">
        <v>518</v>
      </c>
      <c r="B226" s="206"/>
      <c r="C226" s="206"/>
      <c r="D226" s="206"/>
      <c r="E226" s="207"/>
      <c r="F226" s="207"/>
      <c r="G226" s="207"/>
      <c r="H226" s="102"/>
      <c r="I226" s="199"/>
      <c r="J226" s="109"/>
      <c r="K226" s="106"/>
      <c r="L226" s="157"/>
      <c r="M226" s="258"/>
      <c r="N226" s="115">
        <v>14</v>
      </c>
      <c r="O226" s="115">
        <v>12.5</v>
      </c>
      <c r="P226" s="115">
        <v>27</v>
      </c>
      <c r="Q226" s="151"/>
      <c r="R226" s="124"/>
      <c r="S226" s="47"/>
    </row>
    <row r="227" spans="1:19" ht="12.75">
      <c r="A227" s="84" t="s">
        <v>519</v>
      </c>
      <c r="B227" s="206"/>
      <c r="C227" s="206"/>
      <c r="D227" s="206"/>
      <c r="E227" s="207"/>
      <c r="F227" s="207"/>
      <c r="G227" s="207"/>
      <c r="H227" s="102"/>
      <c r="I227" s="199"/>
      <c r="J227" s="109"/>
      <c r="K227" s="106"/>
      <c r="L227" s="157"/>
      <c r="M227" s="258"/>
      <c r="N227" s="115">
        <v>0</v>
      </c>
      <c r="O227" s="115">
        <v>4.5</v>
      </c>
      <c r="P227" s="115">
        <v>0.3</v>
      </c>
      <c r="Q227" s="151"/>
      <c r="R227" s="124"/>
      <c r="S227" s="47"/>
    </row>
    <row r="228" spans="1:196" s="274" customFormat="1" ht="15" customHeight="1">
      <c r="A228" s="612" t="s">
        <v>31</v>
      </c>
      <c r="B228" s="331"/>
      <c r="C228" s="331"/>
      <c r="D228" s="331"/>
      <c r="E228" s="331"/>
      <c r="F228" s="331"/>
      <c r="G228" s="331"/>
      <c r="H228" s="267"/>
      <c r="I228" s="323"/>
      <c r="J228" s="275">
        <f>SUM(J220:J226)</f>
        <v>119.8</v>
      </c>
      <c r="K228" s="276">
        <f>SUM(K220:K226)</f>
        <v>85.4</v>
      </c>
      <c r="L228" s="334">
        <f>SUM(L220:L226)</f>
        <v>68</v>
      </c>
      <c r="M228" s="280"/>
      <c r="N228" s="321">
        <f>SUM(N222:N226)</f>
        <v>42</v>
      </c>
      <c r="O228" s="321">
        <f>SUM(O222:O226)</f>
        <v>28.7</v>
      </c>
      <c r="P228" s="321">
        <f>SUM(P222:P226)</f>
        <v>48.4</v>
      </c>
      <c r="Q228" s="287"/>
      <c r="R228" s="279">
        <f>(J228+K228+L228)/3</f>
        <v>91.06666666666666</v>
      </c>
      <c r="S228" s="310">
        <f>(N228+O228+P228)/3</f>
        <v>39.699999999999996</v>
      </c>
      <c r="U228" s="368"/>
      <c r="V228" s="368"/>
      <c r="W228" s="368"/>
      <c r="X228" s="368"/>
      <c r="Y228" s="368"/>
      <c r="Z228" s="368"/>
      <c r="AA228" s="368"/>
      <c r="AB228" s="368"/>
      <c r="AC228" s="368"/>
      <c r="AD228" s="368"/>
      <c r="AE228" s="368"/>
      <c r="AF228" s="368"/>
      <c r="AG228" s="368"/>
      <c r="AH228" s="368"/>
      <c r="AI228" s="368"/>
      <c r="AJ228" s="368"/>
      <c r="AK228" s="368"/>
      <c r="AL228" s="368"/>
      <c r="AM228" s="368"/>
      <c r="AN228" s="368"/>
      <c r="AO228" s="368"/>
      <c r="AP228" s="368"/>
      <c r="AQ228" s="368"/>
      <c r="AR228" s="368"/>
      <c r="AS228" s="368"/>
      <c r="AT228" s="368"/>
      <c r="AU228" s="368"/>
      <c r="AV228" s="368"/>
      <c r="AW228" s="368"/>
      <c r="AX228" s="368"/>
      <c r="AY228" s="368"/>
      <c r="AZ228" s="368"/>
      <c r="BA228" s="368"/>
      <c r="BB228" s="368"/>
      <c r="BC228" s="368"/>
      <c r="BD228" s="368"/>
      <c r="BE228" s="368"/>
      <c r="BF228" s="368"/>
      <c r="BG228" s="368"/>
      <c r="BH228" s="368"/>
      <c r="BI228" s="368"/>
      <c r="BJ228" s="368"/>
      <c r="BK228" s="368"/>
      <c r="BL228" s="368"/>
      <c r="BM228" s="368"/>
      <c r="BN228" s="368"/>
      <c r="BO228" s="368"/>
      <c r="BP228" s="368"/>
      <c r="BQ228" s="368"/>
      <c r="BR228" s="368"/>
      <c r="BS228" s="368"/>
      <c r="BT228" s="368"/>
      <c r="BU228" s="368"/>
      <c r="BV228" s="368"/>
      <c r="BW228" s="368"/>
      <c r="BX228" s="368"/>
      <c r="BY228" s="368"/>
      <c r="BZ228" s="368"/>
      <c r="CA228" s="368"/>
      <c r="CB228" s="368"/>
      <c r="CC228" s="368"/>
      <c r="CD228" s="368"/>
      <c r="CE228" s="368"/>
      <c r="CF228" s="368"/>
      <c r="CG228" s="368"/>
      <c r="CH228" s="368"/>
      <c r="CI228" s="368"/>
      <c r="CJ228" s="368"/>
      <c r="CK228" s="368"/>
      <c r="CL228" s="368"/>
      <c r="CM228" s="368"/>
      <c r="CN228" s="368"/>
      <c r="CO228" s="368"/>
      <c r="CP228" s="368"/>
      <c r="CQ228" s="368"/>
      <c r="CR228" s="368"/>
      <c r="CS228" s="368"/>
      <c r="CT228" s="368"/>
      <c r="CU228" s="368"/>
      <c r="CV228" s="368"/>
      <c r="CW228" s="368"/>
      <c r="CX228" s="368"/>
      <c r="CY228" s="368"/>
      <c r="CZ228" s="368"/>
      <c r="DA228" s="368"/>
      <c r="DB228" s="368"/>
      <c r="DC228" s="368"/>
      <c r="DD228" s="368"/>
      <c r="DE228" s="368"/>
      <c r="DF228" s="368"/>
      <c r="DG228" s="368"/>
      <c r="DH228" s="368"/>
      <c r="DI228" s="368"/>
      <c r="DJ228" s="368"/>
      <c r="DK228" s="368"/>
      <c r="DL228" s="368"/>
      <c r="DM228" s="368"/>
      <c r="DN228" s="368"/>
      <c r="DO228" s="368"/>
      <c r="DP228" s="368"/>
      <c r="DQ228" s="368"/>
      <c r="DR228" s="368"/>
      <c r="DS228" s="368"/>
      <c r="DT228" s="368"/>
      <c r="DU228" s="368"/>
      <c r="DV228" s="368"/>
      <c r="DW228" s="368"/>
      <c r="DX228" s="368"/>
      <c r="DY228" s="368"/>
      <c r="DZ228" s="368"/>
      <c r="EA228" s="368"/>
      <c r="EB228" s="368"/>
      <c r="EC228" s="368"/>
      <c r="ED228" s="368"/>
      <c r="EE228" s="368"/>
      <c r="EF228" s="368"/>
      <c r="EG228" s="368"/>
      <c r="EH228" s="368"/>
      <c r="EI228" s="368"/>
      <c r="EJ228" s="368"/>
      <c r="EK228" s="368"/>
      <c r="EL228" s="368"/>
      <c r="EM228" s="368"/>
      <c r="EN228" s="368"/>
      <c r="EO228" s="368"/>
      <c r="EP228" s="368"/>
      <c r="EQ228" s="368"/>
      <c r="ER228" s="368"/>
      <c r="ES228" s="368"/>
      <c r="ET228" s="368"/>
      <c r="EU228" s="368"/>
      <c r="EV228" s="368"/>
      <c r="EW228" s="368"/>
      <c r="EX228" s="368"/>
      <c r="EY228" s="368"/>
      <c r="EZ228" s="368"/>
      <c r="FA228" s="368"/>
      <c r="FB228" s="368"/>
      <c r="FC228" s="368"/>
      <c r="FD228" s="368"/>
      <c r="FE228" s="368"/>
      <c r="FF228" s="368"/>
      <c r="FG228" s="368"/>
      <c r="FH228" s="368"/>
      <c r="FI228" s="368"/>
      <c r="FJ228" s="368"/>
      <c r="FK228" s="368"/>
      <c r="FL228" s="368"/>
      <c r="FM228" s="368"/>
      <c r="FN228" s="368"/>
      <c r="FO228" s="368"/>
      <c r="FP228" s="368"/>
      <c r="FQ228" s="368"/>
      <c r="FR228" s="368"/>
      <c r="FS228" s="368"/>
      <c r="FT228" s="368"/>
      <c r="FU228" s="368"/>
      <c r="FV228" s="368"/>
      <c r="FW228" s="368"/>
      <c r="FX228" s="368"/>
      <c r="FY228" s="368"/>
      <c r="FZ228" s="368"/>
      <c r="GA228" s="368"/>
      <c r="GB228" s="368"/>
      <c r="GC228" s="368"/>
      <c r="GD228" s="368"/>
      <c r="GE228" s="368"/>
      <c r="GF228" s="368"/>
      <c r="GG228" s="368"/>
      <c r="GH228" s="368"/>
      <c r="GI228" s="368"/>
      <c r="GJ228" s="368"/>
      <c r="GK228" s="368"/>
      <c r="GL228" s="368"/>
      <c r="GM228" s="368"/>
      <c r="GN228" s="368"/>
    </row>
    <row r="229" spans="1:19" ht="15.75">
      <c r="A229" s="236" t="s">
        <v>211</v>
      </c>
      <c r="B229" s="197">
        <v>400</v>
      </c>
      <c r="C229" s="197">
        <v>570</v>
      </c>
      <c r="D229" s="208">
        <f>MAX(J239:K239:L239)/570*100</f>
        <v>37.10526315789473</v>
      </c>
      <c r="E229" s="46"/>
      <c r="F229" s="46"/>
      <c r="G229" s="46"/>
      <c r="H229" s="191">
        <f>(J229+K229+L229)/3</f>
        <v>227.66666666666666</v>
      </c>
      <c r="I229" s="199"/>
      <c r="J229" s="86">
        <v>233</v>
      </c>
      <c r="K229" s="76">
        <v>225</v>
      </c>
      <c r="L229" s="149">
        <v>225</v>
      </c>
      <c r="M229" s="260"/>
      <c r="N229" s="446"/>
      <c r="O229" s="446"/>
      <c r="P229" s="446"/>
      <c r="Q229" s="151"/>
      <c r="R229" s="124"/>
      <c r="S229" s="47"/>
    </row>
    <row r="230" spans="1:19" ht="12.75">
      <c r="A230" s="84" t="s">
        <v>212</v>
      </c>
      <c r="B230" s="540"/>
      <c r="C230" s="540"/>
      <c r="D230" s="540"/>
      <c r="E230" s="541"/>
      <c r="F230" s="541"/>
      <c r="G230" s="541"/>
      <c r="H230" s="102"/>
      <c r="I230" s="199"/>
      <c r="J230" s="109">
        <v>1.7</v>
      </c>
      <c r="K230" s="106">
        <v>3.6</v>
      </c>
      <c r="L230" s="157">
        <v>27.2</v>
      </c>
      <c r="M230" s="258"/>
      <c r="N230" s="115"/>
      <c r="O230" s="115"/>
      <c r="P230" s="115"/>
      <c r="Q230" s="151"/>
      <c r="R230" s="124"/>
      <c r="S230" s="47"/>
    </row>
    <row r="231" spans="1:19" ht="12.75">
      <c r="A231" s="84" t="s">
        <v>213</v>
      </c>
      <c r="B231" s="521"/>
      <c r="C231" s="521"/>
      <c r="D231" s="521"/>
      <c r="E231" s="523"/>
      <c r="F231" s="523"/>
      <c r="G231" s="523"/>
      <c r="H231" s="102"/>
      <c r="I231" s="199"/>
      <c r="J231" s="109">
        <v>2.5</v>
      </c>
      <c r="K231" s="106">
        <v>25.8</v>
      </c>
      <c r="L231" s="157">
        <v>30</v>
      </c>
      <c r="M231" s="258"/>
      <c r="N231" s="115"/>
      <c r="O231" s="115"/>
      <c r="P231" s="115"/>
      <c r="Q231" s="151"/>
      <c r="R231" s="124"/>
      <c r="S231" s="47"/>
    </row>
    <row r="232" spans="1:19" ht="12.75">
      <c r="A232" s="84" t="s">
        <v>214</v>
      </c>
      <c r="B232" s="521"/>
      <c r="C232" s="521"/>
      <c r="D232" s="521"/>
      <c r="E232" s="523"/>
      <c r="F232" s="523"/>
      <c r="G232" s="523"/>
      <c r="H232" s="102"/>
      <c r="I232" s="199"/>
      <c r="J232" s="109">
        <v>0</v>
      </c>
      <c r="K232" s="106">
        <v>0</v>
      </c>
      <c r="L232" s="157">
        <v>0</v>
      </c>
      <c r="M232" s="258"/>
      <c r="N232" s="115"/>
      <c r="O232" s="115"/>
      <c r="P232" s="115"/>
      <c r="Q232" s="151"/>
      <c r="R232" s="124"/>
      <c r="S232" s="47"/>
    </row>
    <row r="233" spans="1:19" ht="12.75">
      <c r="A233" s="84" t="s">
        <v>215</v>
      </c>
      <c r="B233" s="521"/>
      <c r="C233" s="521"/>
      <c r="D233" s="521"/>
      <c r="E233" s="523"/>
      <c r="F233" s="523"/>
      <c r="G233" s="523"/>
      <c r="H233" s="102"/>
      <c r="I233" s="199"/>
      <c r="J233" s="109">
        <v>17.6</v>
      </c>
      <c r="K233" s="106">
        <v>15.5</v>
      </c>
      <c r="L233" s="157">
        <v>39.2</v>
      </c>
      <c r="M233" s="258"/>
      <c r="N233" s="115"/>
      <c r="O233" s="115"/>
      <c r="P233" s="115"/>
      <c r="Q233" s="151"/>
      <c r="R233" s="124"/>
      <c r="S233" s="47"/>
    </row>
    <row r="234" spans="1:19" ht="12.75">
      <c r="A234" s="84" t="s">
        <v>216</v>
      </c>
      <c r="B234" s="521"/>
      <c r="C234" s="521"/>
      <c r="D234" s="521"/>
      <c r="E234" s="523"/>
      <c r="F234" s="523"/>
      <c r="G234" s="523"/>
      <c r="H234" s="102"/>
      <c r="I234" s="199"/>
      <c r="J234" s="109">
        <v>18.1</v>
      </c>
      <c r="K234" s="106">
        <v>28.3</v>
      </c>
      <c r="L234" s="157">
        <v>18.4</v>
      </c>
      <c r="M234" s="258"/>
      <c r="N234" s="115"/>
      <c r="O234" s="115"/>
      <c r="P234" s="115"/>
      <c r="Q234" s="151"/>
      <c r="R234" s="124"/>
      <c r="S234" s="47"/>
    </row>
    <row r="235" spans="1:19" ht="12.75">
      <c r="A235" s="84" t="s">
        <v>217</v>
      </c>
      <c r="B235" s="521"/>
      <c r="C235" s="521"/>
      <c r="D235" s="521"/>
      <c r="E235" s="523"/>
      <c r="F235" s="523"/>
      <c r="G235" s="523"/>
      <c r="H235" s="102"/>
      <c r="I235" s="199"/>
      <c r="J235" s="109">
        <v>37.1</v>
      </c>
      <c r="K235" s="106">
        <v>35.8</v>
      </c>
      <c r="L235" s="157">
        <v>51.1</v>
      </c>
      <c r="M235" s="258"/>
      <c r="N235" s="115"/>
      <c r="O235" s="115"/>
      <c r="P235" s="115"/>
      <c r="Q235" s="151"/>
      <c r="R235" s="124"/>
      <c r="S235" s="47"/>
    </row>
    <row r="236" spans="1:19" ht="12.75">
      <c r="A236" s="84" t="s">
        <v>218</v>
      </c>
      <c r="B236" s="521"/>
      <c r="C236" s="521"/>
      <c r="D236" s="521"/>
      <c r="E236" s="523"/>
      <c r="F236" s="523"/>
      <c r="G236" s="523"/>
      <c r="H236" s="102"/>
      <c r="I236" s="199"/>
      <c r="J236" s="109">
        <v>25</v>
      </c>
      <c r="K236" s="106">
        <v>26.2</v>
      </c>
      <c r="L236" s="157">
        <v>10.9</v>
      </c>
      <c r="M236" s="258"/>
      <c r="N236" s="115"/>
      <c r="O236" s="115"/>
      <c r="P236" s="115"/>
      <c r="Q236" s="151"/>
      <c r="R236" s="124"/>
      <c r="S236" s="47"/>
    </row>
    <row r="237" spans="1:19" ht="12.75">
      <c r="A237" s="84" t="s">
        <v>219</v>
      </c>
      <c r="B237" s="521"/>
      <c r="C237" s="521"/>
      <c r="D237" s="521"/>
      <c r="E237" s="523"/>
      <c r="F237" s="523"/>
      <c r="G237" s="523"/>
      <c r="H237" s="102"/>
      <c r="I237" s="199"/>
      <c r="J237" s="109">
        <v>30.4</v>
      </c>
      <c r="K237" s="106">
        <v>22.5</v>
      </c>
      <c r="L237" s="157">
        <v>34.7</v>
      </c>
      <c r="M237" s="258"/>
      <c r="N237" s="115"/>
      <c r="O237" s="115"/>
      <c r="P237" s="115"/>
      <c r="Q237" s="151"/>
      <c r="R237" s="124"/>
      <c r="S237" s="47"/>
    </row>
    <row r="238" spans="1:19" ht="12.75">
      <c r="A238" s="84" t="s">
        <v>220</v>
      </c>
      <c r="B238" s="521"/>
      <c r="C238" s="521"/>
      <c r="D238" s="521"/>
      <c r="E238" s="523"/>
      <c r="F238" s="523"/>
      <c r="G238" s="523"/>
      <c r="H238" s="102"/>
      <c r="I238" s="199"/>
      <c r="J238" s="109"/>
      <c r="K238" s="106"/>
      <c r="L238" s="157"/>
      <c r="M238" s="258"/>
      <c r="N238" s="115"/>
      <c r="O238" s="115"/>
      <c r="P238" s="115"/>
      <c r="Q238" s="151"/>
      <c r="R238" s="124"/>
      <c r="S238" s="47"/>
    </row>
    <row r="239" spans="1:196" s="274" customFormat="1" ht="15" customHeight="1">
      <c r="A239" s="612" t="s">
        <v>31</v>
      </c>
      <c r="B239" s="331"/>
      <c r="C239" s="331"/>
      <c r="D239" s="331"/>
      <c r="E239" s="331"/>
      <c r="F239" s="331"/>
      <c r="G239" s="331"/>
      <c r="H239" s="267"/>
      <c r="I239" s="323"/>
      <c r="J239" s="275">
        <f>SUM(J230:J237)</f>
        <v>132.4</v>
      </c>
      <c r="K239" s="276">
        <f>SUM(K230:K237)</f>
        <v>157.7</v>
      </c>
      <c r="L239" s="334">
        <f>SUM(L230:L237)</f>
        <v>211.5</v>
      </c>
      <c r="M239" s="280"/>
      <c r="N239" s="289"/>
      <c r="O239" s="289"/>
      <c r="P239" s="289"/>
      <c r="Q239" s="287"/>
      <c r="R239" s="279">
        <f>(J239+K239+L239)/3</f>
        <v>167.20000000000002</v>
      </c>
      <c r="S239" s="284"/>
      <c r="U239" s="368"/>
      <c r="V239" s="368"/>
      <c r="W239" s="368"/>
      <c r="X239" s="368"/>
      <c r="Y239" s="368"/>
      <c r="Z239" s="368"/>
      <c r="AA239" s="368"/>
      <c r="AB239" s="368"/>
      <c r="AC239" s="368"/>
      <c r="AD239" s="368"/>
      <c r="AE239" s="368"/>
      <c r="AF239" s="368"/>
      <c r="AG239" s="368"/>
      <c r="AH239" s="368"/>
      <c r="AI239" s="368"/>
      <c r="AJ239" s="368"/>
      <c r="AK239" s="368"/>
      <c r="AL239" s="368"/>
      <c r="AM239" s="368"/>
      <c r="AN239" s="368"/>
      <c r="AO239" s="368"/>
      <c r="AP239" s="368"/>
      <c r="AQ239" s="368"/>
      <c r="AR239" s="368"/>
      <c r="AS239" s="368"/>
      <c r="AT239" s="368"/>
      <c r="AU239" s="368"/>
      <c r="AV239" s="368"/>
      <c r="AW239" s="368"/>
      <c r="AX239" s="368"/>
      <c r="AY239" s="368"/>
      <c r="AZ239" s="368"/>
      <c r="BA239" s="368"/>
      <c r="BB239" s="368"/>
      <c r="BC239" s="368"/>
      <c r="BD239" s="368"/>
      <c r="BE239" s="368"/>
      <c r="BF239" s="368"/>
      <c r="BG239" s="368"/>
      <c r="BH239" s="368"/>
      <c r="BI239" s="368"/>
      <c r="BJ239" s="368"/>
      <c r="BK239" s="368"/>
      <c r="BL239" s="368"/>
      <c r="BM239" s="368"/>
      <c r="BN239" s="368"/>
      <c r="BO239" s="368"/>
      <c r="BP239" s="368"/>
      <c r="BQ239" s="368"/>
      <c r="BR239" s="368"/>
      <c r="BS239" s="368"/>
      <c r="BT239" s="368"/>
      <c r="BU239" s="368"/>
      <c r="BV239" s="368"/>
      <c r="BW239" s="368"/>
      <c r="BX239" s="368"/>
      <c r="BY239" s="368"/>
      <c r="BZ239" s="368"/>
      <c r="CA239" s="368"/>
      <c r="CB239" s="368"/>
      <c r="CC239" s="368"/>
      <c r="CD239" s="368"/>
      <c r="CE239" s="368"/>
      <c r="CF239" s="368"/>
      <c r="CG239" s="368"/>
      <c r="CH239" s="368"/>
      <c r="CI239" s="368"/>
      <c r="CJ239" s="368"/>
      <c r="CK239" s="368"/>
      <c r="CL239" s="368"/>
      <c r="CM239" s="368"/>
      <c r="CN239" s="368"/>
      <c r="CO239" s="368"/>
      <c r="CP239" s="368"/>
      <c r="CQ239" s="368"/>
      <c r="CR239" s="368"/>
      <c r="CS239" s="368"/>
      <c r="CT239" s="368"/>
      <c r="CU239" s="368"/>
      <c r="CV239" s="368"/>
      <c r="CW239" s="368"/>
      <c r="CX239" s="368"/>
      <c r="CY239" s="368"/>
      <c r="CZ239" s="368"/>
      <c r="DA239" s="368"/>
      <c r="DB239" s="368"/>
      <c r="DC239" s="368"/>
      <c r="DD239" s="368"/>
      <c r="DE239" s="368"/>
      <c r="DF239" s="368"/>
      <c r="DG239" s="368"/>
      <c r="DH239" s="368"/>
      <c r="DI239" s="368"/>
      <c r="DJ239" s="368"/>
      <c r="DK239" s="368"/>
      <c r="DL239" s="368"/>
      <c r="DM239" s="368"/>
      <c r="DN239" s="368"/>
      <c r="DO239" s="368"/>
      <c r="DP239" s="368"/>
      <c r="DQ239" s="368"/>
      <c r="DR239" s="368"/>
      <c r="DS239" s="368"/>
      <c r="DT239" s="368"/>
      <c r="DU239" s="368"/>
      <c r="DV239" s="368"/>
      <c r="DW239" s="368"/>
      <c r="DX239" s="368"/>
      <c r="DY239" s="368"/>
      <c r="DZ239" s="368"/>
      <c r="EA239" s="368"/>
      <c r="EB239" s="368"/>
      <c r="EC239" s="368"/>
      <c r="ED239" s="368"/>
      <c r="EE239" s="368"/>
      <c r="EF239" s="368"/>
      <c r="EG239" s="368"/>
      <c r="EH239" s="368"/>
      <c r="EI239" s="368"/>
      <c r="EJ239" s="368"/>
      <c r="EK239" s="368"/>
      <c r="EL239" s="368"/>
      <c r="EM239" s="368"/>
      <c r="EN239" s="368"/>
      <c r="EO239" s="368"/>
      <c r="EP239" s="368"/>
      <c r="EQ239" s="368"/>
      <c r="ER239" s="368"/>
      <c r="ES239" s="368"/>
      <c r="ET239" s="368"/>
      <c r="EU239" s="368"/>
      <c r="EV239" s="368"/>
      <c r="EW239" s="368"/>
      <c r="EX239" s="368"/>
      <c r="EY239" s="368"/>
      <c r="EZ239" s="368"/>
      <c r="FA239" s="368"/>
      <c r="FB239" s="368"/>
      <c r="FC239" s="368"/>
      <c r="FD239" s="368"/>
      <c r="FE239" s="368"/>
      <c r="FF239" s="368"/>
      <c r="FG239" s="368"/>
      <c r="FH239" s="368"/>
      <c r="FI239" s="368"/>
      <c r="FJ239" s="368"/>
      <c r="FK239" s="368"/>
      <c r="FL239" s="368"/>
      <c r="FM239" s="368"/>
      <c r="FN239" s="368"/>
      <c r="FO239" s="368"/>
      <c r="FP239" s="368"/>
      <c r="FQ239" s="368"/>
      <c r="FR239" s="368"/>
      <c r="FS239" s="368"/>
      <c r="FT239" s="368"/>
      <c r="FU239" s="368"/>
      <c r="FV239" s="368"/>
      <c r="FW239" s="368"/>
      <c r="FX239" s="368"/>
      <c r="FY239" s="368"/>
      <c r="FZ239" s="368"/>
      <c r="GA239" s="368"/>
      <c r="GB239" s="368"/>
      <c r="GC239" s="368"/>
      <c r="GD239" s="368"/>
      <c r="GE239" s="368"/>
      <c r="GF239" s="368"/>
      <c r="GG239" s="368"/>
      <c r="GH239" s="368"/>
      <c r="GI239" s="368"/>
      <c r="GJ239" s="368"/>
      <c r="GK239" s="368"/>
      <c r="GL239" s="368"/>
      <c r="GM239" s="368"/>
      <c r="GN239" s="368"/>
    </row>
    <row r="240" spans="1:19" ht="15.75">
      <c r="A240" s="236" t="s">
        <v>532</v>
      </c>
      <c r="B240" s="197">
        <v>400</v>
      </c>
      <c r="C240" s="197">
        <v>570</v>
      </c>
      <c r="D240" s="69" t="s">
        <v>221</v>
      </c>
      <c r="E240" s="58">
        <v>400</v>
      </c>
      <c r="F240" s="58">
        <v>570</v>
      </c>
      <c r="G240" s="81">
        <f>MAX(N248:O248:P248)/570*100</f>
        <v>75.96491228070175</v>
      </c>
      <c r="H240" s="102" t="s">
        <v>534</v>
      </c>
      <c r="I240" s="203">
        <f>(N240+O240+P240)/3</f>
        <v>228</v>
      </c>
      <c r="J240" s="143"/>
      <c r="K240" s="77"/>
      <c r="L240" s="670"/>
      <c r="M240" s="259"/>
      <c r="N240" s="72">
        <v>232</v>
      </c>
      <c r="O240" s="72">
        <v>222</v>
      </c>
      <c r="P240" s="72">
        <v>230</v>
      </c>
      <c r="Q240" s="151"/>
      <c r="R240" s="124"/>
      <c r="S240" s="47"/>
    </row>
    <row r="241" spans="1:19" ht="12.75">
      <c r="A241" s="84" t="s">
        <v>133</v>
      </c>
      <c r="B241" s="540"/>
      <c r="C241" s="540"/>
      <c r="D241" s="540"/>
      <c r="E241" s="541"/>
      <c r="F241" s="541"/>
      <c r="G241" s="541"/>
      <c r="H241" s="102"/>
      <c r="I241" s="199"/>
      <c r="J241" s="96"/>
      <c r="K241" s="69"/>
      <c r="L241" s="174"/>
      <c r="M241" s="258"/>
      <c r="N241" s="115"/>
      <c r="O241" s="115"/>
      <c r="P241" s="115"/>
      <c r="Q241" s="151"/>
      <c r="R241" s="124"/>
      <c r="S241" s="47"/>
    </row>
    <row r="242" spans="1:19" ht="12.75">
      <c r="A242" s="84" t="s">
        <v>134</v>
      </c>
      <c r="B242" s="521"/>
      <c r="C242" s="521"/>
      <c r="D242" s="521"/>
      <c r="E242" s="523"/>
      <c r="F242" s="523"/>
      <c r="G242" s="523"/>
      <c r="H242" s="102"/>
      <c r="I242" s="199"/>
      <c r="J242" s="96"/>
      <c r="K242" s="69"/>
      <c r="L242" s="174"/>
      <c r="M242" s="258"/>
      <c r="N242" s="115"/>
      <c r="O242" s="115"/>
      <c r="P242" s="115"/>
      <c r="Q242" s="151"/>
      <c r="R242" s="124"/>
      <c r="S242" s="47"/>
    </row>
    <row r="243" spans="1:19" ht="12.75">
      <c r="A243" s="84" t="s">
        <v>135</v>
      </c>
      <c r="B243" s="521"/>
      <c r="C243" s="521"/>
      <c r="D243" s="521"/>
      <c r="E243" s="523"/>
      <c r="F243" s="523"/>
      <c r="G243" s="523"/>
      <c r="H243" s="102"/>
      <c r="I243" s="199"/>
      <c r="J243" s="96"/>
      <c r="K243" s="69"/>
      <c r="L243" s="174"/>
      <c r="M243" s="258"/>
      <c r="N243" s="115">
        <v>16</v>
      </c>
      <c r="O243" s="115">
        <v>9</v>
      </c>
      <c r="P243" s="115">
        <v>37</v>
      </c>
      <c r="Q243" s="151"/>
      <c r="R243" s="124"/>
      <c r="S243" s="47"/>
    </row>
    <row r="244" spans="1:19" ht="12.75">
      <c r="A244" s="84" t="s">
        <v>222</v>
      </c>
      <c r="B244" s="521"/>
      <c r="C244" s="521"/>
      <c r="D244" s="521"/>
      <c r="E244" s="523"/>
      <c r="F244" s="523"/>
      <c r="G244" s="523"/>
      <c r="H244" s="102"/>
      <c r="I244" s="199"/>
      <c r="J244" s="96"/>
      <c r="K244" s="69"/>
      <c r="L244" s="174"/>
      <c r="M244" s="258"/>
      <c r="N244" s="115">
        <v>81</v>
      </c>
      <c r="O244" s="115">
        <v>105</v>
      </c>
      <c r="P244" s="115">
        <v>49</v>
      </c>
      <c r="Q244" s="151"/>
      <c r="R244" s="124"/>
      <c r="S244" s="47"/>
    </row>
    <row r="245" spans="1:19" ht="12.75">
      <c r="A245" s="84" t="s">
        <v>137</v>
      </c>
      <c r="B245" s="521"/>
      <c r="C245" s="521"/>
      <c r="D245" s="521"/>
      <c r="E245" s="523"/>
      <c r="F245" s="523"/>
      <c r="G245" s="523"/>
      <c r="H245" s="102"/>
      <c r="I245" s="199"/>
      <c r="J245" s="96"/>
      <c r="K245" s="69"/>
      <c r="L245" s="174"/>
      <c r="M245" s="258"/>
      <c r="N245" s="115">
        <v>180</v>
      </c>
      <c r="O245" s="115">
        <v>176</v>
      </c>
      <c r="P245" s="115">
        <v>184</v>
      </c>
      <c r="Q245" s="151"/>
      <c r="R245" s="124"/>
      <c r="S245" s="47"/>
    </row>
    <row r="246" spans="1:19" ht="12.75">
      <c r="A246" s="84" t="s">
        <v>533</v>
      </c>
      <c r="B246" s="521"/>
      <c r="C246" s="521"/>
      <c r="D246" s="521"/>
      <c r="E246" s="523"/>
      <c r="F246" s="523"/>
      <c r="G246" s="523"/>
      <c r="H246" s="102"/>
      <c r="I246" s="199"/>
      <c r="J246" s="96"/>
      <c r="K246" s="69"/>
      <c r="L246" s="174"/>
      <c r="M246" s="258"/>
      <c r="N246" s="115">
        <v>68</v>
      </c>
      <c r="O246" s="115">
        <v>50</v>
      </c>
      <c r="P246" s="115">
        <v>61</v>
      </c>
      <c r="Q246" s="151"/>
      <c r="R246" s="124"/>
      <c r="S246" s="47"/>
    </row>
    <row r="247" spans="1:19" ht="12.75">
      <c r="A247" s="84" t="s">
        <v>223</v>
      </c>
      <c r="B247" s="521"/>
      <c r="C247" s="521"/>
      <c r="D247" s="521"/>
      <c r="E247" s="523"/>
      <c r="F247" s="523"/>
      <c r="G247" s="523"/>
      <c r="H247" s="102"/>
      <c r="I247" s="199"/>
      <c r="J247" s="96"/>
      <c r="K247" s="69"/>
      <c r="L247" s="174"/>
      <c r="M247" s="258"/>
      <c r="N247" s="115">
        <v>65</v>
      </c>
      <c r="O247" s="115">
        <v>93</v>
      </c>
      <c r="P247" s="115">
        <v>47</v>
      </c>
      <c r="Q247" s="151"/>
      <c r="R247" s="124"/>
      <c r="S247" s="47"/>
    </row>
    <row r="248" spans="1:196" s="274" customFormat="1" ht="15" customHeight="1">
      <c r="A248" s="612" t="s">
        <v>31</v>
      </c>
      <c r="B248" s="331"/>
      <c r="C248" s="331"/>
      <c r="D248" s="331"/>
      <c r="E248" s="331"/>
      <c r="F248" s="331"/>
      <c r="G248" s="331"/>
      <c r="H248" s="267"/>
      <c r="I248" s="323"/>
      <c r="J248" s="275"/>
      <c r="K248" s="276"/>
      <c r="L248" s="334"/>
      <c r="M248" s="301"/>
      <c r="N248" s="321">
        <f>SUM(N241:N247)</f>
        <v>410</v>
      </c>
      <c r="O248" s="321">
        <f>SUM(O241:O247)</f>
        <v>433</v>
      </c>
      <c r="P248" s="321">
        <f>SUM(P241:P247)</f>
        <v>378</v>
      </c>
      <c r="Q248" s="287"/>
      <c r="R248" s="299"/>
      <c r="S248" s="310">
        <f>(N248+O248+P248)/3</f>
        <v>407</v>
      </c>
      <c r="U248" s="368"/>
      <c r="V248" s="368"/>
      <c r="W248" s="368"/>
      <c r="X248" s="368"/>
      <c r="Y248" s="368"/>
      <c r="Z248" s="368"/>
      <c r="AA248" s="368"/>
      <c r="AB248" s="368"/>
      <c r="AC248" s="368"/>
      <c r="AD248" s="368"/>
      <c r="AE248" s="368"/>
      <c r="AF248" s="368"/>
      <c r="AG248" s="368"/>
      <c r="AH248" s="368"/>
      <c r="AI248" s="368"/>
      <c r="AJ248" s="368"/>
      <c r="AK248" s="368"/>
      <c r="AL248" s="368"/>
      <c r="AM248" s="368"/>
      <c r="AN248" s="368"/>
      <c r="AO248" s="368"/>
      <c r="AP248" s="368"/>
      <c r="AQ248" s="368"/>
      <c r="AR248" s="368"/>
      <c r="AS248" s="368"/>
      <c r="AT248" s="368"/>
      <c r="AU248" s="368"/>
      <c r="AV248" s="368"/>
      <c r="AW248" s="368"/>
      <c r="AX248" s="368"/>
      <c r="AY248" s="368"/>
      <c r="AZ248" s="368"/>
      <c r="BA248" s="368"/>
      <c r="BB248" s="368"/>
      <c r="BC248" s="368"/>
      <c r="BD248" s="368"/>
      <c r="BE248" s="368"/>
      <c r="BF248" s="368"/>
      <c r="BG248" s="368"/>
      <c r="BH248" s="368"/>
      <c r="BI248" s="368"/>
      <c r="BJ248" s="368"/>
      <c r="BK248" s="368"/>
      <c r="BL248" s="368"/>
      <c r="BM248" s="368"/>
      <c r="BN248" s="368"/>
      <c r="BO248" s="368"/>
      <c r="BP248" s="368"/>
      <c r="BQ248" s="368"/>
      <c r="BR248" s="368"/>
      <c r="BS248" s="368"/>
      <c r="BT248" s="368"/>
      <c r="BU248" s="368"/>
      <c r="BV248" s="368"/>
      <c r="BW248" s="368"/>
      <c r="BX248" s="368"/>
      <c r="BY248" s="368"/>
      <c r="BZ248" s="368"/>
      <c r="CA248" s="368"/>
      <c r="CB248" s="368"/>
      <c r="CC248" s="368"/>
      <c r="CD248" s="368"/>
      <c r="CE248" s="368"/>
      <c r="CF248" s="368"/>
      <c r="CG248" s="368"/>
      <c r="CH248" s="368"/>
      <c r="CI248" s="368"/>
      <c r="CJ248" s="368"/>
      <c r="CK248" s="368"/>
      <c r="CL248" s="368"/>
      <c r="CM248" s="368"/>
      <c r="CN248" s="368"/>
      <c r="CO248" s="368"/>
      <c r="CP248" s="368"/>
      <c r="CQ248" s="368"/>
      <c r="CR248" s="368"/>
      <c r="CS248" s="368"/>
      <c r="CT248" s="368"/>
      <c r="CU248" s="368"/>
      <c r="CV248" s="368"/>
      <c r="CW248" s="368"/>
      <c r="CX248" s="368"/>
      <c r="CY248" s="368"/>
      <c r="CZ248" s="368"/>
      <c r="DA248" s="368"/>
      <c r="DB248" s="368"/>
      <c r="DC248" s="368"/>
      <c r="DD248" s="368"/>
      <c r="DE248" s="368"/>
      <c r="DF248" s="368"/>
      <c r="DG248" s="368"/>
      <c r="DH248" s="368"/>
      <c r="DI248" s="368"/>
      <c r="DJ248" s="368"/>
      <c r="DK248" s="368"/>
      <c r="DL248" s="368"/>
      <c r="DM248" s="368"/>
      <c r="DN248" s="368"/>
      <c r="DO248" s="368"/>
      <c r="DP248" s="368"/>
      <c r="DQ248" s="368"/>
      <c r="DR248" s="368"/>
      <c r="DS248" s="368"/>
      <c r="DT248" s="368"/>
      <c r="DU248" s="368"/>
      <c r="DV248" s="368"/>
      <c r="DW248" s="368"/>
      <c r="DX248" s="368"/>
      <c r="DY248" s="368"/>
      <c r="DZ248" s="368"/>
      <c r="EA248" s="368"/>
      <c r="EB248" s="368"/>
      <c r="EC248" s="368"/>
      <c r="ED248" s="368"/>
      <c r="EE248" s="368"/>
      <c r="EF248" s="368"/>
      <c r="EG248" s="368"/>
      <c r="EH248" s="368"/>
      <c r="EI248" s="368"/>
      <c r="EJ248" s="368"/>
      <c r="EK248" s="368"/>
      <c r="EL248" s="368"/>
      <c r="EM248" s="368"/>
      <c r="EN248" s="368"/>
      <c r="EO248" s="368"/>
      <c r="EP248" s="368"/>
      <c r="EQ248" s="368"/>
      <c r="ER248" s="368"/>
      <c r="ES248" s="368"/>
      <c r="ET248" s="368"/>
      <c r="EU248" s="368"/>
      <c r="EV248" s="368"/>
      <c r="EW248" s="368"/>
      <c r="EX248" s="368"/>
      <c r="EY248" s="368"/>
      <c r="EZ248" s="368"/>
      <c r="FA248" s="368"/>
      <c r="FB248" s="368"/>
      <c r="FC248" s="368"/>
      <c r="FD248" s="368"/>
      <c r="FE248" s="368"/>
      <c r="FF248" s="368"/>
      <c r="FG248" s="368"/>
      <c r="FH248" s="368"/>
      <c r="FI248" s="368"/>
      <c r="FJ248" s="368"/>
      <c r="FK248" s="368"/>
      <c r="FL248" s="368"/>
      <c r="FM248" s="368"/>
      <c r="FN248" s="368"/>
      <c r="FO248" s="368"/>
      <c r="FP248" s="368"/>
      <c r="FQ248" s="368"/>
      <c r="FR248" s="368"/>
      <c r="FS248" s="368"/>
      <c r="FT248" s="368"/>
      <c r="FU248" s="368"/>
      <c r="FV248" s="368"/>
      <c r="FW248" s="368"/>
      <c r="FX248" s="368"/>
      <c r="FY248" s="368"/>
      <c r="FZ248" s="368"/>
      <c r="GA248" s="368"/>
      <c r="GB248" s="368"/>
      <c r="GC248" s="368"/>
      <c r="GD248" s="368"/>
      <c r="GE248" s="368"/>
      <c r="GF248" s="368"/>
      <c r="GG248" s="368"/>
      <c r="GH248" s="368"/>
      <c r="GI248" s="368"/>
      <c r="GJ248" s="368"/>
      <c r="GK248" s="368"/>
      <c r="GL248" s="368"/>
      <c r="GM248" s="368"/>
      <c r="GN248" s="368"/>
    </row>
    <row r="249" spans="1:19" ht="15.75">
      <c r="A249" s="234" t="s">
        <v>224</v>
      </c>
      <c r="B249" s="186">
        <v>400</v>
      </c>
      <c r="C249" s="186">
        <v>570</v>
      </c>
      <c r="D249" s="187">
        <f>MAX(J256:K256:L256)/570*100</f>
        <v>11.315789473684212</v>
      </c>
      <c r="E249" s="98"/>
      <c r="F249" s="98"/>
      <c r="G249" s="92"/>
      <c r="H249" s="191">
        <f>(J249+K249+L249)/3</f>
        <v>226.33333333333334</v>
      </c>
      <c r="I249" s="199"/>
      <c r="J249" s="94">
        <v>230</v>
      </c>
      <c r="K249" s="89">
        <v>220</v>
      </c>
      <c r="L249" s="158">
        <v>229</v>
      </c>
      <c r="M249" s="136"/>
      <c r="N249" s="447"/>
      <c r="O249" s="447"/>
      <c r="P249" s="447"/>
      <c r="Q249" s="255"/>
      <c r="R249" s="121"/>
      <c r="S249" s="1"/>
    </row>
    <row r="250" spans="1:19" ht="12.75">
      <c r="A250" s="84" t="s">
        <v>225</v>
      </c>
      <c r="B250" s="543"/>
      <c r="C250" s="543"/>
      <c r="D250" s="543"/>
      <c r="E250" s="544"/>
      <c r="F250" s="544"/>
      <c r="G250" s="545"/>
      <c r="H250" s="102"/>
      <c r="I250" s="199"/>
      <c r="J250" s="145">
        <v>2.7</v>
      </c>
      <c r="K250" s="65">
        <v>18.2</v>
      </c>
      <c r="L250" s="648">
        <v>2.3</v>
      </c>
      <c r="M250" s="136"/>
      <c r="N250" s="365"/>
      <c r="O250" s="365"/>
      <c r="P250" s="365"/>
      <c r="Q250" s="255"/>
      <c r="R250" s="121"/>
      <c r="S250" s="1"/>
    </row>
    <row r="251" spans="1:19" ht="12.75">
      <c r="A251" s="84" t="s">
        <v>226</v>
      </c>
      <c r="B251" s="547"/>
      <c r="C251" s="547"/>
      <c r="D251" s="547"/>
      <c r="E251" s="548"/>
      <c r="F251" s="548"/>
      <c r="G251" s="549"/>
      <c r="H251" s="102"/>
      <c r="I251" s="199"/>
      <c r="J251" s="91">
        <v>12.1</v>
      </c>
      <c r="K251" s="41">
        <v>41.7</v>
      </c>
      <c r="L251" s="118">
        <v>35.6</v>
      </c>
      <c r="M251" s="136"/>
      <c r="N251" s="365"/>
      <c r="O251" s="365"/>
      <c r="P251" s="365"/>
      <c r="Q251" s="255"/>
      <c r="R251" s="121"/>
      <c r="S251" s="1"/>
    </row>
    <row r="252" spans="1:19" ht="12.75">
      <c r="A252" s="84" t="s">
        <v>227</v>
      </c>
      <c r="B252" s="547"/>
      <c r="C252" s="547"/>
      <c r="D252" s="547"/>
      <c r="E252" s="548"/>
      <c r="F252" s="548"/>
      <c r="G252" s="549"/>
      <c r="H252" s="102"/>
      <c r="I252" s="199"/>
      <c r="J252" s="91">
        <v>3.4</v>
      </c>
      <c r="K252" s="41">
        <v>0.2</v>
      </c>
      <c r="L252" s="118">
        <v>7.6</v>
      </c>
      <c r="M252" s="136"/>
      <c r="N252" s="365"/>
      <c r="O252" s="365"/>
      <c r="P252" s="365"/>
      <c r="Q252" s="255"/>
      <c r="R252" s="121"/>
      <c r="S252" s="1"/>
    </row>
    <row r="253" spans="1:19" ht="12.75">
      <c r="A253" s="84" t="s">
        <v>228</v>
      </c>
      <c r="B253" s="547"/>
      <c r="C253" s="547"/>
      <c r="D253" s="547"/>
      <c r="E253" s="548"/>
      <c r="F253" s="548"/>
      <c r="G253" s="549"/>
      <c r="H253" s="102"/>
      <c r="I253" s="199"/>
      <c r="J253" s="91">
        <v>13.3</v>
      </c>
      <c r="K253" s="41">
        <v>4.4</v>
      </c>
      <c r="L253" s="118">
        <v>10.5</v>
      </c>
      <c r="M253" s="136"/>
      <c r="N253" s="365"/>
      <c r="O253" s="365"/>
      <c r="P253" s="365"/>
      <c r="Q253" s="255"/>
      <c r="R253" s="121"/>
      <c r="S253" s="1"/>
    </row>
    <row r="254" spans="1:19" ht="12.75">
      <c r="A254" s="84" t="s">
        <v>229</v>
      </c>
      <c r="B254" s="547"/>
      <c r="C254" s="547"/>
      <c r="D254" s="547"/>
      <c r="E254" s="548"/>
      <c r="F254" s="548"/>
      <c r="G254" s="549"/>
      <c r="H254" s="102"/>
      <c r="I254" s="199"/>
      <c r="J254" s="91"/>
      <c r="K254" s="41"/>
      <c r="L254" s="118"/>
      <c r="M254" s="136"/>
      <c r="N254" s="365"/>
      <c r="O254" s="365"/>
      <c r="P254" s="365"/>
      <c r="Q254" s="255"/>
      <c r="R254" s="121"/>
      <c r="S254" s="1"/>
    </row>
    <row r="255" spans="1:19" ht="12.75">
      <c r="A255" s="84" t="s">
        <v>230</v>
      </c>
      <c r="B255" s="547"/>
      <c r="C255" s="547"/>
      <c r="D255" s="547"/>
      <c r="E255" s="548"/>
      <c r="F255" s="548"/>
      <c r="G255" s="549"/>
      <c r="H255" s="642"/>
      <c r="I255" s="199"/>
      <c r="J255" s="91">
        <v>0</v>
      </c>
      <c r="K255" s="41">
        <v>0</v>
      </c>
      <c r="L255" s="118">
        <v>0</v>
      </c>
      <c r="M255" s="136"/>
      <c r="N255" s="365"/>
      <c r="O255" s="365"/>
      <c r="P255" s="365"/>
      <c r="Q255" s="255"/>
      <c r="R255" s="121"/>
      <c r="S255" s="1"/>
    </row>
    <row r="256" spans="1:196" s="274" customFormat="1" ht="15" customHeight="1">
      <c r="A256" s="624" t="s">
        <v>31</v>
      </c>
      <c r="B256" s="553"/>
      <c r="C256" s="553"/>
      <c r="D256" s="553"/>
      <c r="E256" s="553"/>
      <c r="F256" s="553"/>
      <c r="G256" s="554"/>
      <c r="H256" s="267"/>
      <c r="I256" s="323"/>
      <c r="J256" s="268">
        <f>SUM(J250:J255)</f>
        <v>31.5</v>
      </c>
      <c r="K256" s="269">
        <f>SUM(K250:K255)</f>
        <v>64.50000000000001</v>
      </c>
      <c r="L256" s="649">
        <f>SUM(L250:L255)</f>
        <v>56</v>
      </c>
      <c r="M256" s="277"/>
      <c r="N256" s="348"/>
      <c r="O256" s="348"/>
      <c r="P256" s="348"/>
      <c r="Q256" s="272"/>
      <c r="R256" s="273">
        <f>(J256+K256+L256)/3</f>
        <v>50.666666666666664</v>
      </c>
      <c r="S256" s="288"/>
      <c r="U256" s="368"/>
      <c r="V256" s="368"/>
      <c r="W256" s="368"/>
      <c r="X256" s="368"/>
      <c r="Y256" s="368"/>
      <c r="Z256" s="368"/>
      <c r="AA256" s="368"/>
      <c r="AB256" s="368"/>
      <c r="AC256" s="368"/>
      <c r="AD256" s="368"/>
      <c r="AE256" s="368"/>
      <c r="AF256" s="368"/>
      <c r="AG256" s="368"/>
      <c r="AH256" s="368"/>
      <c r="AI256" s="368"/>
      <c r="AJ256" s="368"/>
      <c r="AK256" s="368"/>
      <c r="AL256" s="368"/>
      <c r="AM256" s="368"/>
      <c r="AN256" s="368"/>
      <c r="AO256" s="368"/>
      <c r="AP256" s="368"/>
      <c r="AQ256" s="368"/>
      <c r="AR256" s="368"/>
      <c r="AS256" s="368"/>
      <c r="AT256" s="368"/>
      <c r="AU256" s="368"/>
      <c r="AV256" s="368"/>
      <c r="AW256" s="368"/>
      <c r="AX256" s="368"/>
      <c r="AY256" s="368"/>
      <c r="AZ256" s="368"/>
      <c r="BA256" s="368"/>
      <c r="BB256" s="368"/>
      <c r="BC256" s="368"/>
      <c r="BD256" s="368"/>
      <c r="BE256" s="368"/>
      <c r="BF256" s="368"/>
      <c r="BG256" s="368"/>
      <c r="BH256" s="368"/>
      <c r="BI256" s="368"/>
      <c r="BJ256" s="368"/>
      <c r="BK256" s="368"/>
      <c r="BL256" s="368"/>
      <c r="BM256" s="368"/>
      <c r="BN256" s="368"/>
      <c r="BO256" s="368"/>
      <c r="BP256" s="368"/>
      <c r="BQ256" s="368"/>
      <c r="BR256" s="368"/>
      <c r="BS256" s="368"/>
      <c r="BT256" s="368"/>
      <c r="BU256" s="368"/>
      <c r="BV256" s="368"/>
      <c r="BW256" s="368"/>
      <c r="BX256" s="368"/>
      <c r="BY256" s="368"/>
      <c r="BZ256" s="368"/>
      <c r="CA256" s="368"/>
      <c r="CB256" s="368"/>
      <c r="CC256" s="368"/>
      <c r="CD256" s="368"/>
      <c r="CE256" s="368"/>
      <c r="CF256" s="368"/>
      <c r="CG256" s="368"/>
      <c r="CH256" s="368"/>
      <c r="CI256" s="368"/>
      <c r="CJ256" s="368"/>
      <c r="CK256" s="368"/>
      <c r="CL256" s="368"/>
      <c r="CM256" s="368"/>
      <c r="CN256" s="368"/>
      <c r="CO256" s="368"/>
      <c r="CP256" s="368"/>
      <c r="CQ256" s="368"/>
      <c r="CR256" s="368"/>
      <c r="CS256" s="368"/>
      <c r="CT256" s="368"/>
      <c r="CU256" s="368"/>
      <c r="CV256" s="368"/>
      <c r="CW256" s="368"/>
      <c r="CX256" s="368"/>
      <c r="CY256" s="368"/>
      <c r="CZ256" s="368"/>
      <c r="DA256" s="368"/>
      <c r="DB256" s="368"/>
      <c r="DC256" s="368"/>
      <c r="DD256" s="368"/>
      <c r="DE256" s="368"/>
      <c r="DF256" s="368"/>
      <c r="DG256" s="368"/>
      <c r="DH256" s="368"/>
      <c r="DI256" s="368"/>
      <c r="DJ256" s="368"/>
      <c r="DK256" s="368"/>
      <c r="DL256" s="368"/>
      <c r="DM256" s="368"/>
      <c r="DN256" s="368"/>
      <c r="DO256" s="368"/>
      <c r="DP256" s="368"/>
      <c r="DQ256" s="368"/>
      <c r="DR256" s="368"/>
      <c r="DS256" s="368"/>
      <c r="DT256" s="368"/>
      <c r="DU256" s="368"/>
      <c r="DV256" s="368"/>
      <c r="DW256" s="368"/>
      <c r="DX256" s="368"/>
      <c r="DY256" s="368"/>
      <c r="DZ256" s="368"/>
      <c r="EA256" s="368"/>
      <c r="EB256" s="368"/>
      <c r="EC256" s="368"/>
      <c r="ED256" s="368"/>
      <c r="EE256" s="368"/>
      <c r="EF256" s="368"/>
      <c r="EG256" s="368"/>
      <c r="EH256" s="368"/>
      <c r="EI256" s="368"/>
      <c r="EJ256" s="368"/>
      <c r="EK256" s="368"/>
      <c r="EL256" s="368"/>
      <c r="EM256" s="368"/>
      <c r="EN256" s="368"/>
      <c r="EO256" s="368"/>
      <c r="EP256" s="368"/>
      <c r="EQ256" s="368"/>
      <c r="ER256" s="368"/>
      <c r="ES256" s="368"/>
      <c r="ET256" s="368"/>
      <c r="EU256" s="368"/>
      <c r="EV256" s="368"/>
      <c r="EW256" s="368"/>
      <c r="EX256" s="368"/>
      <c r="EY256" s="368"/>
      <c r="EZ256" s="368"/>
      <c r="FA256" s="368"/>
      <c r="FB256" s="368"/>
      <c r="FC256" s="368"/>
      <c r="FD256" s="368"/>
      <c r="FE256" s="368"/>
      <c r="FF256" s="368"/>
      <c r="FG256" s="368"/>
      <c r="FH256" s="368"/>
      <c r="FI256" s="368"/>
      <c r="FJ256" s="368"/>
      <c r="FK256" s="368"/>
      <c r="FL256" s="368"/>
      <c r="FM256" s="368"/>
      <c r="FN256" s="368"/>
      <c r="FO256" s="368"/>
      <c r="FP256" s="368"/>
      <c r="FQ256" s="368"/>
      <c r="FR256" s="368"/>
      <c r="FS256" s="368"/>
      <c r="FT256" s="368"/>
      <c r="FU256" s="368"/>
      <c r="FV256" s="368"/>
      <c r="FW256" s="368"/>
      <c r="FX256" s="368"/>
      <c r="FY256" s="368"/>
      <c r="FZ256" s="368"/>
      <c r="GA256" s="368"/>
      <c r="GB256" s="368"/>
      <c r="GC256" s="368"/>
      <c r="GD256" s="368"/>
      <c r="GE256" s="368"/>
      <c r="GF256" s="368"/>
      <c r="GG256" s="368"/>
      <c r="GH256" s="368"/>
      <c r="GI256" s="368"/>
      <c r="GJ256" s="368"/>
      <c r="GK256" s="368"/>
      <c r="GL256" s="368"/>
      <c r="GM256" s="368"/>
      <c r="GN256" s="368"/>
    </row>
    <row r="257" spans="1:19" ht="21.75" customHeight="1">
      <c r="A257" s="234" t="s">
        <v>231</v>
      </c>
      <c r="B257" s="197">
        <v>180</v>
      </c>
      <c r="C257" s="197">
        <v>252</v>
      </c>
      <c r="D257" s="69"/>
      <c r="E257" s="46"/>
      <c r="F257" s="46"/>
      <c r="G257" s="46"/>
      <c r="H257" s="102"/>
      <c r="I257" s="199"/>
      <c r="J257" s="143" t="s">
        <v>232</v>
      </c>
      <c r="K257" s="69"/>
      <c r="L257" s="174"/>
      <c r="M257" s="258"/>
      <c r="N257" s="115"/>
      <c r="O257" s="115"/>
      <c r="P257" s="115"/>
      <c r="Q257" s="151"/>
      <c r="R257" s="124"/>
      <c r="S257" s="47"/>
    </row>
    <row r="258" spans="1:19" ht="12.75">
      <c r="A258" s="84" t="s">
        <v>233</v>
      </c>
      <c r="B258" s="540"/>
      <c r="C258" s="540"/>
      <c r="D258" s="540"/>
      <c r="E258" s="541"/>
      <c r="F258" s="541"/>
      <c r="G258" s="541"/>
      <c r="H258" s="72"/>
      <c r="I258" s="200"/>
      <c r="J258" s="96"/>
      <c r="K258" s="69"/>
      <c r="L258" s="174"/>
      <c r="M258" s="258"/>
      <c r="N258" s="115"/>
      <c r="O258" s="115"/>
      <c r="P258" s="115"/>
      <c r="Q258" s="151"/>
      <c r="R258" s="124"/>
      <c r="S258" s="47"/>
    </row>
    <row r="259" spans="1:19" ht="12.75">
      <c r="A259" s="84" t="s">
        <v>234</v>
      </c>
      <c r="B259" s="521"/>
      <c r="C259" s="521"/>
      <c r="D259" s="521"/>
      <c r="E259" s="523"/>
      <c r="F259" s="523"/>
      <c r="G259" s="523"/>
      <c r="H259" s="72"/>
      <c r="I259" s="100"/>
      <c r="J259" s="96"/>
      <c r="K259" s="69"/>
      <c r="L259" s="174"/>
      <c r="M259" s="258"/>
      <c r="N259" s="115"/>
      <c r="O259" s="115"/>
      <c r="P259" s="115"/>
      <c r="Q259" s="151"/>
      <c r="R259" s="124"/>
      <c r="S259" s="47"/>
    </row>
    <row r="260" spans="1:19" ht="12.75">
      <c r="A260" s="84" t="s">
        <v>235</v>
      </c>
      <c r="B260" s="521"/>
      <c r="C260" s="521"/>
      <c r="D260" s="521"/>
      <c r="E260" s="523"/>
      <c r="F260" s="523"/>
      <c r="G260" s="523"/>
      <c r="H260" s="72"/>
      <c r="I260" s="100"/>
      <c r="J260" s="96"/>
      <c r="K260" s="69"/>
      <c r="L260" s="174"/>
      <c r="M260" s="258"/>
      <c r="N260" s="115"/>
      <c r="O260" s="115"/>
      <c r="P260" s="115"/>
      <c r="Q260" s="151"/>
      <c r="R260" s="124"/>
      <c r="S260" s="47"/>
    </row>
    <row r="261" spans="1:196" s="274" customFormat="1" ht="15" customHeight="1">
      <c r="A261" s="612" t="s">
        <v>31</v>
      </c>
      <c r="B261" s="331"/>
      <c r="C261" s="331"/>
      <c r="D261" s="331"/>
      <c r="E261" s="331"/>
      <c r="F261" s="331"/>
      <c r="G261" s="331"/>
      <c r="H261" s="289"/>
      <c r="I261" s="290"/>
      <c r="J261" s="330"/>
      <c r="K261" s="266"/>
      <c r="L261" s="624"/>
      <c r="M261" s="374"/>
      <c r="N261" s="289"/>
      <c r="O261" s="289"/>
      <c r="P261" s="289"/>
      <c r="Q261" s="287"/>
      <c r="R261" s="299"/>
      <c r="S261" s="284"/>
      <c r="U261" s="368"/>
      <c r="V261" s="368"/>
      <c r="W261" s="368"/>
      <c r="X261" s="368"/>
      <c r="Y261" s="368"/>
      <c r="Z261" s="368"/>
      <c r="AA261" s="368"/>
      <c r="AB261" s="368"/>
      <c r="AC261" s="368"/>
      <c r="AD261" s="368"/>
      <c r="AE261" s="368"/>
      <c r="AF261" s="368"/>
      <c r="AG261" s="368"/>
      <c r="AH261" s="368"/>
      <c r="AI261" s="368"/>
      <c r="AJ261" s="368"/>
      <c r="AK261" s="368"/>
      <c r="AL261" s="368"/>
      <c r="AM261" s="368"/>
      <c r="AN261" s="368"/>
      <c r="AO261" s="368"/>
      <c r="AP261" s="368"/>
      <c r="AQ261" s="368"/>
      <c r="AR261" s="368"/>
      <c r="AS261" s="368"/>
      <c r="AT261" s="368"/>
      <c r="AU261" s="368"/>
      <c r="AV261" s="368"/>
      <c r="AW261" s="368"/>
      <c r="AX261" s="368"/>
      <c r="AY261" s="368"/>
      <c r="AZ261" s="368"/>
      <c r="BA261" s="368"/>
      <c r="BB261" s="368"/>
      <c r="BC261" s="368"/>
      <c r="BD261" s="368"/>
      <c r="BE261" s="368"/>
      <c r="BF261" s="368"/>
      <c r="BG261" s="368"/>
      <c r="BH261" s="368"/>
      <c r="BI261" s="368"/>
      <c r="BJ261" s="368"/>
      <c r="BK261" s="368"/>
      <c r="BL261" s="368"/>
      <c r="BM261" s="368"/>
      <c r="BN261" s="368"/>
      <c r="BO261" s="368"/>
      <c r="BP261" s="368"/>
      <c r="BQ261" s="368"/>
      <c r="BR261" s="368"/>
      <c r="BS261" s="368"/>
      <c r="BT261" s="368"/>
      <c r="BU261" s="368"/>
      <c r="BV261" s="368"/>
      <c r="BW261" s="368"/>
      <c r="BX261" s="368"/>
      <c r="BY261" s="368"/>
      <c r="BZ261" s="368"/>
      <c r="CA261" s="368"/>
      <c r="CB261" s="368"/>
      <c r="CC261" s="368"/>
      <c r="CD261" s="368"/>
      <c r="CE261" s="368"/>
      <c r="CF261" s="368"/>
      <c r="CG261" s="368"/>
      <c r="CH261" s="368"/>
      <c r="CI261" s="368"/>
      <c r="CJ261" s="368"/>
      <c r="CK261" s="368"/>
      <c r="CL261" s="368"/>
      <c r="CM261" s="368"/>
      <c r="CN261" s="368"/>
      <c r="CO261" s="368"/>
      <c r="CP261" s="368"/>
      <c r="CQ261" s="368"/>
      <c r="CR261" s="368"/>
      <c r="CS261" s="368"/>
      <c r="CT261" s="368"/>
      <c r="CU261" s="368"/>
      <c r="CV261" s="368"/>
      <c r="CW261" s="368"/>
      <c r="CX261" s="368"/>
      <c r="CY261" s="368"/>
      <c r="CZ261" s="368"/>
      <c r="DA261" s="368"/>
      <c r="DB261" s="368"/>
      <c r="DC261" s="368"/>
      <c r="DD261" s="368"/>
      <c r="DE261" s="368"/>
      <c r="DF261" s="368"/>
      <c r="DG261" s="368"/>
      <c r="DH261" s="368"/>
      <c r="DI261" s="368"/>
      <c r="DJ261" s="368"/>
      <c r="DK261" s="368"/>
      <c r="DL261" s="368"/>
      <c r="DM261" s="368"/>
      <c r="DN261" s="368"/>
      <c r="DO261" s="368"/>
      <c r="DP261" s="368"/>
      <c r="DQ261" s="368"/>
      <c r="DR261" s="368"/>
      <c r="DS261" s="368"/>
      <c r="DT261" s="368"/>
      <c r="DU261" s="368"/>
      <c r="DV261" s="368"/>
      <c r="DW261" s="368"/>
      <c r="DX261" s="368"/>
      <c r="DY261" s="368"/>
      <c r="DZ261" s="368"/>
      <c r="EA261" s="368"/>
      <c r="EB261" s="368"/>
      <c r="EC261" s="368"/>
      <c r="ED261" s="368"/>
      <c r="EE261" s="368"/>
      <c r="EF261" s="368"/>
      <c r="EG261" s="368"/>
      <c r="EH261" s="368"/>
      <c r="EI261" s="368"/>
      <c r="EJ261" s="368"/>
      <c r="EK261" s="368"/>
      <c r="EL261" s="368"/>
      <c r="EM261" s="368"/>
      <c r="EN261" s="368"/>
      <c r="EO261" s="368"/>
      <c r="EP261" s="368"/>
      <c r="EQ261" s="368"/>
      <c r="ER261" s="368"/>
      <c r="ES261" s="368"/>
      <c r="ET261" s="368"/>
      <c r="EU261" s="368"/>
      <c r="EV261" s="368"/>
      <c r="EW261" s="368"/>
      <c r="EX261" s="368"/>
      <c r="EY261" s="368"/>
      <c r="EZ261" s="368"/>
      <c r="FA261" s="368"/>
      <c r="FB261" s="368"/>
      <c r="FC261" s="368"/>
      <c r="FD261" s="368"/>
      <c r="FE261" s="368"/>
      <c r="FF261" s="368"/>
      <c r="FG261" s="368"/>
      <c r="FH261" s="368"/>
      <c r="FI261" s="368"/>
      <c r="FJ261" s="368"/>
      <c r="FK261" s="368"/>
      <c r="FL261" s="368"/>
      <c r="FM261" s="368"/>
      <c r="FN261" s="368"/>
      <c r="FO261" s="368"/>
      <c r="FP261" s="368"/>
      <c r="FQ261" s="368"/>
      <c r="FR261" s="368"/>
      <c r="FS261" s="368"/>
      <c r="FT261" s="368"/>
      <c r="FU261" s="368"/>
      <c r="FV261" s="368"/>
      <c r="FW261" s="368"/>
      <c r="FX261" s="368"/>
      <c r="FY261" s="368"/>
      <c r="FZ261" s="368"/>
      <c r="GA261" s="368"/>
      <c r="GB261" s="368"/>
      <c r="GC261" s="368"/>
      <c r="GD261" s="368"/>
      <c r="GE261" s="368"/>
      <c r="GF261" s="368"/>
      <c r="GG261" s="368"/>
      <c r="GH261" s="368"/>
      <c r="GI261" s="368"/>
      <c r="GJ261" s="368"/>
      <c r="GK261" s="368"/>
      <c r="GL261" s="368"/>
      <c r="GM261" s="368"/>
      <c r="GN261" s="368"/>
    </row>
    <row r="262" spans="1:19" ht="18" customHeight="1">
      <c r="A262" s="236" t="s">
        <v>236</v>
      </c>
      <c r="B262" s="197">
        <v>400</v>
      </c>
      <c r="C262" s="197">
        <v>570</v>
      </c>
      <c r="D262" s="87"/>
      <c r="E262" s="48"/>
      <c r="F262" s="48"/>
      <c r="G262" s="48"/>
      <c r="H262" s="72"/>
      <c r="I262" s="100"/>
      <c r="J262" s="143" t="s">
        <v>33</v>
      </c>
      <c r="K262" s="87"/>
      <c r="L262" s="671"/>
      <c r="M262" s="259"/>
      <c r="N262" s="58">
        <f>SUM(N250:N345)</f>
        <v>0</v>
      </c>
      <c r="O262" s="58">
        <f>SUM(O250:O345)</f>
        <v>0</v>
      </c>
      <c r="P262" s="58">
        <f>SUM(P250:P345)</f>
        <v>0</v>
      </c>
      <c r="Q262" s="254">
        <f>SUM(Q250:Q345)</f>
        <v>0</v>
      </c>
      <c r="R262" s="124"/>
      <c r="S262" s="47"/>
    </row>
    <row r="263" spans="1:19" ht="12.75">
      <c r="A263" s="84" t="s">
        <v>237</v>
      </c>
      <c r="B263" s="540"/>
      <c r="C263" s="540"/>
      <c r="D263" s="573"/>
      <c r="E263" s="575"/>
      <c r="F263" s="575"/>
      <c r="G263" s="575"/>
      <c r="H263" s="74"/>
      <c r="I263" s="201"/>
      <c r="J263" s="96"/>
      <c r="K263" s="69"/>
      <c r="L263" s="174"/>
      <c r="M263" s="259"/>
      <c r="N263" s="58"/>
      <c r="O263" s="58"/>
      <c r="P263" s="58"/>
      <c r="Q263" s="254"/>
      <c r="R263" s="124"/>
      <c r="S263" s="47"/>
    </row>
    <row r="264" spans="1:19" ht="12.75">
      <c r="A264" s="84" t="s">
        <v>238</v>
      </c>
      <c r="B264" s="521"/>
      <c r="C264" s="521"/>
      <c r="D264" s="574"/>
      <c r="E264" s="576"/>
      <c r="F264" s="576"/>
      <c r="G264" s="576"/>
      <c r="H264" s="74"/>
      <c r="I264" s="201"/>
      <c r="J264" s="96"/>
      <c r="K264" s="69"/>
      <c r="L264" s="174"/>
      <c r="M264" s="259"/>
      <c r="N264" s="58"/>
      <c r="O264" s="58"/>
      <c r="P264" s="58"/>
      <c r="Q264" s="254"/>
      <c r="R264" s="124"/>
      <c r="S264" s="47"/>
    </row>
    <row r="265" spans="1:19" ht="12.75">
      <c r="A265" s="84" t="s">
        <v>239</v>
      </c>
      <c r="B265" s="521"/>
      <c r="C265" s="521"/>
      <c r="D265" s="574"/>
      <c r="E265" s="576"/>
      <c r="F265" s="576"/>
      <c r="G265" s="576"/>
      <c r="H265" s="74"/>
      <c r="I265" s="201"/>
      <c r="J265" s="96"/>
      <c r="K265" s="69"/>
      <c r="L265" s="174"/>
      <c r="M265" s="259"/>
      <c r="N265" s="58"/>
      <c r="O265" s="58"/>
      <c r="P265" s="58"/>
      <c r="Q265" s="254"/>
      <c r="R265" s="124"/>
      <c r="S265" s="47"/>
    </row>
    <row r="266" spans="1:196" s="274" customFormat="1" ht="15" customHeight="1">
      <c r="A266" s="612" t="s">
        <v>31</v>
      </c>
      <c r="B266" s="331"/>
      <c r="C266" s="331"/>
      <c r="D266" s="577"/>
      <c r="E266" s="577"/>
      <c r="F266" s="577"/>
      <c r="G266" s="577"/>
      <c r="H266" s="320"/>
      <c r="I266" s="329"/>
      <c r="J266" s="275">
        <f>SUM(J263:J265)</f>
        <v>0</v>
      </c>
      <c r="K266" s="276">
        <f>SUM(K263:K265)</f>
        <v>0</v>
      </c>
      <c r="L266" s="334">
        <f>SUM(L263:L265)</f>
        <v>0</v>
      </c>
      <c r="M266" s="374"/>
      <c r="N266" s="320"/>
      <c r="O266" s="320"/>
      <c r="P266" s="320"/>
      <c r="Q266" s="295"/>
      <c r="R266" s="296">
        <f>(J266+K266+L266)/3</f>
        <v>0</v>
      </c>
      <c r="S266" s="284"/>
      <c r="U266" s="368"/>
      <c r="V266" s="368"/>
      <c r="W266" s="368"/>
      <c r="X266" s="368"/>
      <c r="Y266" s="368"/>
      <c r="Z266" s="368"/>
      <c r="AA266" s="368"/>
      <c r="AB266" s="368"/>
      <c r="AC266" s="368"/>
      <c r="AD266" s="368"/>
      <c r="AE266" s="368"/>
      <c r="AF266" s="368"/>
      <c r="AG266" s="368"/>
      <c r="AH266" s="368"/>
      <c r="AI266" s="368"/>
      <c r="AJ266" s="368"/>
      <c r="AK266" s="368"/>
      <c r="AL266" s="368"/>
      <c r="AM266" s="368"/>
      <c r="AN266" s="368"/>
      <c r="AO266" s="368"/>
      <c r="AP266" s="368"/>
      <c r="AQ266" s="368"/>
      <c r="AR266" s="368"/>
      <c r="AS266" s="368"/>
      <c r="AT266" s="368"/>
      <c r="AU266" s="368"/>
      <c r="AV266" s="368"/>
      <c r="AW266" s="368"/>
      <c r="AX266" s="368"/>
      <c r="AY266" s="368"/>
      <c r="AZ266" s="368"/>
      <c r="BA266" s="368"/>
      <c r="BB266" s="368"/>
      <c r="BC266" s="368"/>
      <c r="BD266" s="368"/>
      <c r="BE266" s="368"/>
      <c r="BF266" s="368"/>
      <c r="BG266" s="368"/>
      <c r="BH266" s="368"/>
      <c r="BI266" s="368"/>
      <c r="BJ266" s="368"/>
      <c r="BK266" s="368"/>
      <c r="BL266" s="368"/>
      <c r="BM266" s="368"/>
      <c r="BN266" s="368"/>
      <c r="BO266" s="368"/>
      <c r="BP266" s="368"/>
      <c r="BQ266" s="368"/>
      <c r="BR266" s="368"/>
      <c r="BS266" s="368"/>
      <c r="BT266" s="368"/>
      <c r="BU266" s="368"/>
      <c r="BV266" s="368"/>
      <c r="BW266" s="368"/>
      <c r="BX266" s="368"/>
      <c r="BY266" s="368"/>
      <c r="BZ266" s="368"/>
      <c r="CA266" s="368"/>
      <c r="CB266" s="368"/>
      <c r="CC266" s="368"/>
      <c r="CD266" s="368"/>
      <c r="CE266" s="368"/>
      <c r="CF266" s="368"/>
      <c r="CG266" s="368"/>
      <c r="CH266" s="368"/>
      <c r="CI266" s="368"/>
      <c r="CJ266" s="368"/>
      <c r="CK266" s="368"/>
      <c r="CL266" s="368"/>
      <c r="CM266" s="368"/>
      <c r="CN266" s="368"/>
      <c r="CO266" s="368"/>
      <c r="CP266" s="368"/>
      <c r="CQ266" s="368"/>
      <c r="CR266" s="368"/>
      <c r="CS266" s="368"/>
      <c r="CT266" s="368"/>
      <c r="CU266" s="368"/>
      <c r="CV266" s="368"/>
      <c r="CW266" s="368"/>
      <c r="CX266" s="368"/>
      <c r="CY266" s="368"/>
      <c r="CZ266" s="368"/>
      <c r="DA266" s="368"/>
      <c r="DB266" s="368"/>
      <c r="DC266" s="368"/>
      <c r="DD266" s="368"/>
      <c r="DE266" s="368"/>
      <c r="DF266" s="368"/>
      <c r="DG266" s="368"/>
      <c r="DH266" s="368"/>
      <c r="DI266" s="368"/>
      <c r="DJ266" s="368"/>
      <c r="DK266" s="368"/>
      <c r="DL266" s="368"/>
      <c r="DM266" s="368"/>
      <c r="DN266" s="368"/>
      <c r="DO266" s="368"/>
      <c r="DP266" s="368"/>
      <c r="DQ266" s="368"/>
      <c r="DR266" s="368"/>
      <c r="DS266" s="368"/>
      <c r="DT266" s="368"/>
      <c r="DU266" s="368"/>
      <c r="DV266" s="368"/>
      <c r="DW266" s="368"/>
      <c r="DX266" s="368"/>
      <c r="DY266" s="368"/>
      <c r="DZ266" s="368"/>
      <c r="EA266" s="368"/>
      <c r="EB266" s="368"/>
      <c r="EC266" s="368"/>
      <c r="ED266" s="368"/>
      <c r="EE266" s="368"/>
      <c r="EF266" s="368"/>
      <c r="EG266" s="368"/>
      <c r="EH266" s="368"/>
      <c r="EI266" s="368"/>
      <c r="EJ266" s="368"/>
      <c r="EK266" s="368"/>
      <c r="EL266" s="368"/>
      <c r="EM266" s="368"/>
      <c r="EN266" s="368"/>
      <c r="EO266" s="368"/>
      <c r="EP266" s="368"/>
      <c r="EQ266" s="368"/>
      <c r="ER266" s="368"/>
      <c r="ES266" s="368"/>
      <c r="ET266" s="368"/>
      <c r="EU266" s="368"/>
      <c r="EV266" s="368"/>
      <c r="EW266" s="368"/>
      <c r="EX266" s="368"/>
      <c r="EY266" s="368"/>
      <c r="EZ266" s="368"/>
      <c r="FA266" s="368"/>
      <c r="FB266" s="368"/>
      <c r="FC266" s="368"/>
      <c r="FD266" s="368"/>
      <c r="FE266" s="368"/>
      <c r="FF266" s="368"/>
      <c r="FG266" s="368"/>
      <c r="FH266" s="368"/>
      <c r="FI266" s="368"/>
      <c r="FJ266" s="368"/>
      <c r="FK266" s="368"/>
      <c r="FL266" s="368"/>
      <c r="FM266" s="368"/>
      <c r="FN266" s="368"/>
      <c r="FO266" s="368"/>
      <c r="FP266" s="368"/>
      <c r="FQ266" s="368"/>
      <c r="FR266" s="368"/>
      <c r="FS266" s="368"/>
      <c r="FT266" s="368"/>
      <c r="FU266" s="368"/>
      <c r="FV266" s="368"/>
      <c r="FW266" s="368"/>
      <c r="FX266" s="368"/>
      <c r="FY266" s="368"/>
      <c r="FZ266" s="368"/>
      <c r="GA266" s="368"/>
      <c r="GB266" s="368"/>
      <c r="GC266" s="368"/>
      <c r="GD266" s="368"/>
      <c r="GE266" s="368"/>
      <c r="GF266" s="368"/>
      <c r="GG266" s="368"/>
      <c r="GH266" s="368"/>
      <c r="GI266" s="368"/>
      <c r="GJ266" s="368"/>
      <c r="GK266" s="368"/>
      <c r="GL266" s="368"/>
      <c r="GM266" s="368"/>
      <c r="GN266" s="368"/>
    </row>
    <row r="267" spans="1:19" ht="17.25" customHeight="1">
      <c r="A267" s="244" t="s">
        <v>240</v>
      </c>
      <c r="B267" s="179">
        <v>250</v>
      </c>
      <c r="C267" s="179">
        <v>360</v>
      </c>
      <c r="D267" s="159">
        <f>MAX(J272:K272:L272)/360*100</f>
        <v>12.5</v>
      </c>
      <c r="E267" s="33"/>
      <c r="F267" s="33"/>
      <c r="G267" s="44"/>
      <c r="H267" s="191">
        <f>(J267+K267+L267)/3</f>
        <v>235.66666666666666</v>
      </c>
      <c r="I267" s="201"/>
      <c r="J267" s="94">
        <v>230</v>
      </c>
      <c r="K267" s="89">
        <v>236</v>
      </c>
      <c r="L267" s="158">
        <v>241</v>
      </c>
      <c r="M267" s="262"/>
      <c r="N267" s="33"/>
      <c r="O267" s="33"/>
      <c r="P267" s="33"/>
      <c r="Q267" s="256"/>
      <c r="R267" s="132"/>
      <c r="S267" s="80"/>
    </row>
    <row r="268" spans="1:19" ht="12.75">
      <c r="A268" s="239" t="s">
        <v>241</v>
      </c>
      <c r="B268" s="583"/>
      <c r="C268" s="583"/>
      <c r="D268" s="583"/>
      <c r="E268" s="586"/>
      <c r="F268" s="586"/>
      <c r="G268" s="586"/>
      <c r="H268" s="102"/>
      <c r="I268" s="199"/>
      <c r="J268" s="91">
        <v>16.4</v>
      </c>
      <c r="K268" s="41">
        <v>6.7</v>
      </c>
      <c r="L268" s="118">
        <v>3.4</v>
      </c>
      <c r="M268" s="262"/>
      <c r="N268" s="33"/>
      <c r="O268" s="33"/>
      <c r="P268" s="33"/>
      <c r="Q268" s="256"/>
      <c r="R268" s="132"/>
      <c r="S268" s="80"/>
    </row>
    <row r="269" spans="1:19" ht="12.75">
      <c r="A269" s="239" t="s">
        <v>242</v>
      </c>
      <c r="B269" s="584"/>
      <c r="C269" s="584"/>
      <c r="D269" s="584"/>
      <c r="E269" s="587"/>
      <c r="F269" s="587"/>
      <c r="G269" s="587"/>
      <c r="H269" s="102"/>
      <c r="I269" s="199"/>
      <c r="J269" s="140">
        <v>0.3</v>
      </c>
      <c r="K269" s="41">
        <v>1.4</v>
      </c>
      <c r="L269" s="118">
        <v>1.8</v>
      </c>
      <c r="M269" s="262"/>
      <c r="N269" s="33"/>
      <c r="O269" s="33"/>
      <c r="P269" s="33"/>
      <c r="Q269" s="256"/>
      <c r="R269" s="132"/>
      <c r="S269" s="80"/>
    </row>
    <row r="270" spans="1:19" ht="12.75">
      <c r="A270" s="239" t="s">
        <v>243</v>
      </c>
      <c r="B270" s="584"/>
      <c r="C270" s="584"/>
      <c r="D270" s="584"/>
      <c r="E270" s="587"/>
      <c r="F270" s="587"/>
      <c r="G270" s="587"/>
      <c r="H270" s="102"/>
      <c r="I270" s="199"/>
      <c r="J270" s="140">
        <v>5.3</v>
      </c>
      <c r="K270" s="41">
        <v>34.2</v>
      </c>
      <c r="L270" s="118">
        <v>2</v>
      </c>
      <c r="M270" s="262"/>
      <c r="N270" s="33"/>
      <c r="O270" s="33"/>
      <c r="P270" s="33"/>
      <c r="Q270" s="256"/>
      <c r="R270" s="132"/>
      <c r="S270" s="80"/>
    </row>
    <row r="271" spans="1:19" ht="12.75">
      <c r="A271" s="239" t="s">
        <v>244</v>
      </c>
      <c r="B271" s="584"/>
      <c r="C271" s="584"/>
      <c r="D271" s="584"/>
      <c r="E271" s="587"/>
      <c r="F271" s="587"/>
      <c r="G271" s="587"/>
      <c r="H271" s="102"/>
      <c r="I271" s="199"/>
      <c r="J271" s="91">
        <v>2.5</v>
      </c>
      <c r="K271" s="41">
        <v>5.3</v>
      </c>
      <c r="L271" s="118">
        <v>43.2</v>
      </c>
      <c r="M271" s="262"/>
      <c r="N271" s="33"/>
      <c r="O271" s="33"/>
      <c r="P271" s="33"/>
      <c r="Q271" s="256"/>
      <c r="R271" s="132"/>
      <c r="S271" s="80"/>
    </row>
    <row r="272" spans="1:19" ht="12.75">
      <c r="A272" s="239" t="s">
        <v>245</v>
      </c>
      <c r="B272" s="584"/>
      <c r="C272" s="584"/>
      <c r="D272" s="584"/>
      <c r="E272" s="587"/>
      <c r="F272" s="587"/>
      <c r="G272" s="587"/>
      <c r="H272" s="102"/>
      <c r="I272" s="199"/>
      <c r="J272" s="91">
        <v>8</v>
      </c>
      <c r="K272" s="41">
        <v>12</v>
      </c>
      <c r="L272" s="118">
        <v>45</v>
      </c>
      <c r="M272" s="261"/>
      <c r="N272" s="33"/>
      <c r="O272" s="33"/>
      <c r="P272" s="33"/>
      <c r="Q272" s="256"/>
      <c r="R272" s="132"/>
      <c r="S272" s="80"/>
    </row>
    <row r="273" spans="1:196" s="274" customFormat="1" ht="15" customHeight="1">
      <c r="A273" s="612" t="s">
        <v>31</v>
      </c>
      <c r="B273" s="585"/>
      <c r="C273" s="585"/>
      <c r="D273" s="585"/>
      <c r="E273" s="585"/>
      <c r="F273" s="585"/>
      <c r="G273" s="585"/>
      <c r="H273" s="267"/>
      <c r="I273" s="323"/>
      <c r="J273" s="268">
        <f>SUM(J268:J272)</f>
        <v>32.5</v>
      </c>
      <c r="K273" s="269">
        <f>SUM(K268:K272)</f>
        <v>59.6</v>
      </c>
      <c r="L273" s="649">
        <f>SUM(L268:L272)</f>
        <v>95.4</v>
      </c>
      <c r="M273" s="468"/>
      <c r="N273" s="319">
        <f>SUM(N286:N293)</f>
        <v>0</v>
      </c>
      <c r="O273" s="319">
        <f>SUM(O286:O293)</f>
        <v>0</v>
      </c>
      <c r="P273" s="319">
        <f>SUM(P286:P293)</f>
        <v>0</v>
      </c>
      <c r="Q273" s="327">
        <f>SUM(Q286:Q293)</f>
        <v>0</v>
      </c>
      <c r="R273" s="318">
        <f>(J273+K273+L273)/3</f>
        <v>62.5</v>
      </c>
      <c r="S273" s="328"/>
      <c r="U273" s="368"/>
      <c r="V273" s="368"/>
      <c r="W273" s="368"/>
      <c r="X273" s="368"/>
      <c r="Y273" s="368"/>
      <c r="Z273" s="368"/>
      <c r="AA273" s="368"/>
      <c r="AB273" s="368"/>
      <c r="AC273" s="368"/>
      <c r="AD273" s="368"/>
      <c r="AE273" s="368"/>
      <c r="AF273" s="368"/>
      <c r="AG273" s="368"/>
      <c r="AH273" s="368"/>
      <c r="AI273" s="368"/>
      <c r="AJ273" s="368"/>
      <c r="AK273" s="368"/>
      <c r="AL273" s="368"/>
      <c r="AM273" s="368"/>
      <c r="AN273" s="368"/>
      <c r="AO273" s="368"/>
      <c r="AP273" s="368"/>
      <c r="AQ273" s="368"/>
      <c r="AR273" s="368"/>
      <c r="AS273" s="368"/>
      <c r="AT273" s="368"/>
      <c r="AU273" s="368"/>
      <c r="AV273" s="368"/>
      <c r="AW273" s="368"/>
      <c r="AX273" s="368"/>
      <c r="AY273" s="368"/>
      <c r="AZ273" s="368"/>
      <c r="BA273" s="368"/>
      <c r="BB273" s="368"/>
      <c r="BC273" s="368"/>
      <c r="BD273" s="368"/>
      <c r="BE273" s="368"/>
      <c r="BF273" s="368"/>
      <c r="BG273" s="368"/>
      <c r="BH273" s="368"/>
      <c r="BI273" s="368"/>
      <c r="BJ273" s="368"/>
      <c r="BK273" s="368"/>
      <c r="BL273" s="368"/>
      <c r="BM273" s="368"/>
      <c r="BN273" s="368"/>
      <c r="BO273" s="368"/>
      <c r="BP273" s="368"/>
      <c r="BQ273" s="368"/>
      <c r="BR273" s="368"/>
      <c r="BS273" s="368"/>
      <c r="BT273" s="368"/>
      <c r="BU273" s="368"/>
      <c r="BV273" s="368"/>
      <c r="BW273" s="368"/>
      <c r="BX273" s="368"/>
      <c r="BY273" s="368"/>
      <c r="BZ273" s="368"/>
      <c r="CA273" s="368"/>
      <c r="CB273" s="368"/>
      <c r="CC273" s="368"/>
      <c r="CD273" s="368"/>
      <c r="CE273" s="368"/>
      <c r="CF273" s="368"/>
      <c r="CG273" s="368"/>
      <c r="CH273" s="368"/>
      <c r="CI273" s="368"/>
      <c r="CJ273" s="368"/>
      <c r="CK273" s="368"/>
      <c r="CL273" s="368"/>
      <c r="CM273" s="368"/>
      <c r="CN273" s="368"/>
      <c r="CO273" s="368"/>
      <c r="CP273" s="368"/>
      <c r="CQ273" s="368"/>
      <c r="CR273" s="368"/>
      <c r="CS273" s="368"/>
      <c r="CT273" s="368"/>
      <c r="CU273" s="368"/>
      <c r="CV273" s="368"/>
      <c r="CW273" s="368"/>
      <c r="CX273" s="368"/>
      <c r="CY273" s="368"/>
      <c r="CZ273" s="368"/>
      <c r="DA273" s="368"/>
      <c r="DB273" s="368"/>
      <c r="DC273" s="368"/>
      <c r="DD273" s="368"/>
      <c r="DE273" s="368"/>
      <c r="DF273" s="368"/>
      <c r="DG273" s="368"/>
      <c r="DH273" s="368"/>
      <c r="DI273" s="368"/>
      <c r="DJ273" s="368"/>
      <c r="DK273" s="368"/>
      <c r="DL273" s="368"/>
      <c r="DM273" s="368"/>
      <c r="DN273" s="368"/>
      <c r="DO273" s="368"/>
      <c r="DP273" s="368"/>
      <c r="DQ273" s="368"/>
      <c r="DR273" s="368"/>
      <c r="DS273" s="368"/>
      <c r="DT273" s="368"/>
      <c r="DU273" s="368"/>
      <c r="DV273" s="368"/>
      <c r="DW273" s="368"/>
      <c r="DX273" s="368"/>
      <c r="DY273" s="368"/>
      <c r="DZ273" s="368"/>
      <c r="EA273" s="368"/>
      <c r="EB273" s="368"/>
      <c r="EC273" s="368"/>
      <c r="ED273" s="368"/>
      <c r="EE273" s="368"/>
      <c r="EF273" s="368"/>
      <c r="EG273" s="368"/>
      <c r="EH273" s="368"/>
      <c r="EI273" s="368"/>
      <c r="EJ273" s="368"/>
      <c r="EK273" s="368"/>
      <c r="EL273" s="368"/>
      <c r="EM273" s="368"/>
      <c r="EN273" s="368"/>
      <c r="EO273" s="368"/>
      <c r="EP273" s="368"/>
      <c r="EQ273" s="368"/>
      <c r="ER273" s="368"/>
      <c r="ES273" s="368"/>
      <c r="ET273" s="368"/>
      <c r="EU273" s="368"/>
      <c r="EV273" s="368"/>
      <c r="EW273" s="368"/>
      <c r="EX273" s="368"/>
      <c r="EY273" s="368"/>
      <c r="EZ273" s="368"/>
      <c r="FA273" s="368"/>
      <c r="FB273" s="368"/>
      <c r="FC273" s="368"/>
      <c r="FD273" s="368"/>
      <c r="FE273" s="368"/>
      <c r="FF273" s="368"/>
      <c r="FG273" s="368"/>
      <c r="FH273" s="368"/>
      <c r="FI273" s="368"/>
      <c r="FJ273" s="368"/>
      <c r="FK273" s="368"/>
      <c r="FL273" s="368"/>
      <c r="FM273" s="368"/>
      <c r="FN273" s="368"/>
      <c r="FO273" s="368"/>
      <c r="FP273" s="368"/>
      <c r="FQ273" s="368"/>
      <c r="FR273" s="368"/>
      <c r="FS273" s="368"/>
      <c r="FT273" s="368"/>
      <c r="FU273" s="368"/>
      <c r="FV273" s="368"/>
      <c r="FW273" s="368"/>
      <c r="FX273" s="368"/>
      <c r="FY273" s="368"/>
      <c r="FZ273" s="368"/>
      <c r="GA273" s="368"/>
      <c r="GB273" s="368"/>
      <c r="GC273" s="368"/>
      <c r="GD273" s="368"/>
      <c r="GE273" s="368"/>
      <c r="GF273" s="368"/>
      <c r="GG273" s="368"/>
      <c r="GH273" s="368"/>
      <c r="GI273" s="368"/>
      <c r="GJ273" s="368"/>
      <c r="GK273" s="368"/>
      <c r="GL273" s="368"/>
      <c r="GM273" s="368"/>
      <c r="GN273" s="368"/>
    </row>
    <row r="274" spans="1:19" ht="15.75">
      <c r="A274" s="236" t="s">
        <v>246</v>
      </c>
      <c r="B274" s="197">
        <v>250</v>
      </c>
      <c r="C274" s="197">
        <v>360</v>
      </c>
      <c r="D274" s="208">
        <f>MAX(J280:K280:L280)/362*100</f>
        <v>25.698895027624307</v>
      </c>
      <c r="E274" s="58"/>
      <c r="F274" s="58"/>
      <c r="G274" s="48"/>
      <c r="H274" s="191">
        <f>(J274+K274+L274)/3</f>
        <v>235.33333333333334</v>
      </c>
      <c r="I274" s="199"/>
      <c r="J274" s="94">
        <v>234</v>
      </c>
      <c r="K274" s="89">
        <v>236</v>
      </c>
      <c r="L274" s="158">
        <v>236</v>
      </c>
      <c r="M274" s="259"/>
      <c r="N274" s="115"/>
      <c r="O274" s="58"/>
      <c r="P274" s="58"/>
      <c r="Q274" s="254"/>
      <c r="R274" s="124"/>
      <c r="S274" s="47"/>
    </row>
    <row r="275" spans="1:19" ht="12.75">
      <c r="A275" s="84" t="s">
        <v>247</v>
      </c>
      <c r="B275" s="540"/>
      <c r="C275" s="540"/>
      <c r="D275" s="573"/>
      <c r="E275" s="575"/>
      <c r="F275" s="575"/>
      <c r="G275" s="575"/>
      <c r="H275" s="62"/>
      <c r="I275" s="53"/>
      <c r="J275" s="109">
        <v>5.1</v>
      </c>
      <c r="K275" s="106">
        <v>1.73</v>
      </c>
      <c r="L275" s="157">
        <v>5.5</v>
      </c>
      <c r="M275" s="258"/>
      <c r="N275" s="115"/>
      <c r="O275" s="58"/>
      <c r="P275" s="58"/>
      <c r="Q275" s="254"/>
      <c r="R275" s="124"/>
      <c r="S275" s="47"/>
    </row>
    <row r="276" spans="1:19" ht="12.75">
      <c r="A276" s="84" t="s">
        <v>248</v>
      </c>
      <c r="B276" s="521"/>
      <c r="C276" s="521"/>
      <c r="D276" s="574"/>
      <c r="E276" s="576"/>
      <c r="F276" s="576"/>
      <c r="G276" s="576"/>
      <c r="H276" s="62"/>
      <c r="I276" s="53"/>
      <c r="J276" s="109">
        <v>7.8</v>
      </c>
      <c r="K276" s="106">
        <v>7.5</v>
      </c>
      <c r="L276" s="157">
        <v>4.2</v>
      </c>
      <c r="M276" s="258"/>
      <c r="N276" s="115"/>
      <c r="O276" s="58"/>
      <c r="P276" s="58"/>
      <c r="Q276" s="254"/>
      <c r="R276" s="124"/>
      <c r="S276" s="47"/>
    </row>
    <row r="277" spans="1:19" ht="12.75">
      <c r="A277" s="84" t="s">
        <v>249</v>
      </c>
      <c r="B277" s="521"/>
      <c r="C277" s="521"/>
      <c r="D277" s="574"/>
      <c r="E277" s="576"/>
      <c r="F277" s="576"/>
      <c r="G277" s="576"/>
      <c r="H277" s="62"/>
      <c r="I277" s="53"/>
      <c r="J277" s="109">
        <v>12</v>
      </c>
      <c r="K277" s="106">
        <v>51</v>
      </c>
      <c r="L277" s="157">
        <v>10.8</v>
      </c>
      <c r="M277" s="258"/>
      <c r="N277" s="58"/>
      <c r="O277" s="58"/>
      <c r="P277" s="58"/>
      <c r="Q277" s="254"/>
      <c r="R277" s="124"/>
      <c r="S277" s="47"/>
    </row>
    <row r="278" spans="1:19" ht="12.75">
      <c r="A278" s="84" t="s">
        <v>250</v>
      </c>
      <c r="B278" s="521"/>
      <c r="C278" s="521"/>
      <c r="D278" s="574"/>
      <c r="E278" s="576"/>
      <c r="F278" s="576"/>
      <c r="G278" s="576"/>
      <c r="H278" s="62"/>
      <c r="I278" s="53"/>
      <c r="J278" s="109">
        <v>21.6</v>
      </c>
      <c r="K278" s="106">
        <v>22.3</v>
      </c>
      <c r="L278" s="157">
        <v>11</v>
      </c>
      <c r="M278" s="259"/>
      <c r="N278" s="58"/>
      <c r="O278" s="58"/>
      <c r="P278" s="58"/>
      <c r="Q278" s="254"/>
      <c r="R278" s="124"/>
      <c r="S278" s="47"/>
    </row>
    <row r="279" spans="1:19" ht="12.75">
      <c r="A279" s="84" t="s">
        <v>251</v>
      </c>
      <c r="B279" s="521"/>
      <c r="C279" s="521"/>
      <c r="D279" s="574"/>
      <c r="E279" s="576"/>
      <c r="F279" s="576"/>
      <c r="G279" s="576"/>
      <c r="H279" s="62"/>
      <c r="I279" s="53"/>
      <c r="J279" s="109">
        <v>14.7</v>
      </c>
      <c r="K279" s="106">
        <v>10.5</v>
      </c>
      <c r="L279" s="157">
        <v>23.5</v>
      </c>
      <c r="M279" s="259"/>
      <c r="N279" s="58"/>
      <c r="O279" s="58"/>
      <c r="P279" s="58"/>
      <c r="Q279" s="254"/>
      <c r="R279" s="124"/>
      <c r="S279" s="47"/>
    </row>
    <row r="280" spans="1:196" s="274" customFormat="1" ht="15" customHeight="1">
      <c r="A280" s="612" t="s">
        <v>31</v>
      </c>
      <c r="B280" s="331"/>
      <c r="C280" s="331"/>
      <c r="D280" s="577"/>
      <c r="E280" s="577"/>
      <c r="F280" s="577"/>
      <c r="G280" s="577"/>
      <c r="H280" s="300"/>
      <c r="I280" s="326"/>
      <c r="J280" s="291">
        <f>SUM(J275:J279)</f>
        <v>61.2</v>
      </c>
      <c r="K280" s="321">
        <f>SUM(K275:K279)</f>
        <v>93.03</v>
      </c>
      <c r="L280" s="334">
        <f>SUM(L275:L279)</f>
        <v>55</v>
      </c>
      <c r="M280" s="374"/>
      <c r="N280" s="289"/>
      <c r="O280" s="289"/>
      <c r="P280" s="289"/>
      <c r="Q280" s="287"/>
      <c r="R280" s="318">
        <f>(J280+K280+L280)/3</f>
        <v>69.74333333333334</v>
      </c>
      <c r="S280" s="284"/>
      <c r="U280" s="368"/>
      <c r="V280" s="368"/>
      <c r="W280" s="368"/>
      <c r="X280" s="368"/>
      <c r="Y280" s="368"/>
      <c r="Z280" s="368"/>
      <c r="AA280" s="368"/>
      <c r="AB280" s="368"/>
      <c r="AC280" s="368"/>
      <c r="AD280" s="368"/>
      <c r="AE280" s="368"/>
      <c r="AF280" s="368"/>
      <c r="AG280" s="368"/>
      <c r="AH280" s="368"/>
      <c r="AI280" s="368"/>
      <c r="AJ280" s="368"/>
      <c r="AK280" s="368"/>
      <c r="AL280" s="368"/>
      <c r="AM280" s="368"/>
      <c r="AN280" s="368"/>
      <c r="AO280" s="368"/>
      <c r="AP280" s="368"/>
      <c r="AQ280" s="368"/>
      <c r="AR280" s="368"/>
      <c r="AS280" s="368"/>
      <c r="AT280" s="368"/>
      <c r="AU280" s="368"/>
      <c r="AV280" s="368"/>
      <c r="AW280" s="368"/>
      <c r="AX280" s="368"/>
      <c r="AY280" s="368"/>
      <c r="AZ280" s="368"/>
      <c r="BA280" s="368"/>
      <c r="BB280" s="368"/>
      <c r="BC280" s="368"/>
      <c r="BD280" s="368"/>
      <c r="BE280" s="368"/>
      <c r="BF280" s="368"/>
      <c r="BG280" s="368"/>
      <c r="BH280" s="368"/>
      <c r="BI280" s="368"/>
      <c r="BJ280" s="368"/>
      <c r="BK280" s="368"/>
      <c r="BL280" s="368"/>
      <c r="BM280" s="368"/>
      <c r="BN280" s="368"/>
      <c r="BO280" s="368"/>
      <c r="BP280" s="368"/>
      <c r="BQ280" s="368"/>
      <c r="BR280" s="368"/>
      <c r="BS280" s="368"/>
      <c r="BT280" s="368"/>
      <c r="BU280" s="368"/>
      <c r="BV280" s="368"/>
      <c r="BW280" s="368"/>
      <c r="BX280" s="368"/>
      <c r="BY280" s="368"/>
      <c r="BZ280" s="368"/>
      <c r="CA280" s="368"/>
      <c r="CB280" s="368"/>
      <c r="CC280" s="368"/>
      <c r="CD280" s="368"/>
      <c r="CE280" s="368"/>
      <c r="CF280" s="368"/>
      <c r="CG280" s="368"/>
      <c r="CH280" s="368"/>
      <c r="CI280" s="368"/>
      <c r="CJ280" s="368"/>
      <c r="CK280" s="368"/>
      <c r="CL280" s="368"/>
      <c r="CM280" s="368"/>
      <c r="CN280" s="368"/>
      <c r="CO280" s="368"/>
      <c r="CP280" s="368"/>
      <c r="CQ280" s="368"/>
      <c r="CR280" s="368"/>
      <c r="CS280" s="368"/>
      <c r="CT280" s="368"/>
      <c r="CU280" s="368"/>
      <c r="CV280" s="368"/>
      <c r="CW280" s="368"/>
      <c r="CX280" s="368"/>
      <c r="CY280" s="368"/>
      <c r="CZ280" s="368"/>
      <c r="DA280" s="368"/>
      <c r="DB280" s="368"/>
      <c r="DC280" s="368"/>
      <c r="DD280" s="368"/>
      <c r="DE280" s="368"/>
      <c r="DF280" s="368"/>
      <c r="DG280" s="368"/>
      <c r="DH280" s="368"/>
      <c r="DI280" s="368"/>
      <c r="DJ280" s="368"/>
      <c r="DK280" s="368"/>
      <c r="DL280" s="368"/>
      <c r="DM280" s="368"/>
      <c r="DN280" s="368"/>
      <c r="DO280" s="368"/>
      <c r="DP280" s="368"/>
      <c r="DQ280" s="368"/>
      <c r="DR280" s="368"/>
      <c r="DS280" s="368"/>
      <c r="DT280" s="368"/>
      <c r="DU280" s="368"/>
      <c r="DV280" s="368"/>
      <c r="DW280" s="368"/>
      <c r="DX280" s="368"/>
      <c r="DY280" s="368"/>
      <c r="DZ280" s="368"/>
      <c r="EA280" s="368"/>
      <c r="EB280" s="368"/>
      <c r="EC280" s="368"/>
      <c r="ED280" s="368"/>
      <c r="EE280" s="368"/>
      <c r="EF280" s="368"/>
      <c r="EG280" s="368"/>
      <c r="EH280" s="368"/>
      <c r="EI280" s="368"/>
      <c r="EJ280" s="368"/>
      <c r="EK280" s="368"/>
      <c r="EL280" s="368"/>
      <c r="EM280" s="368"/>
      <c r="EN280" s="368"/>
      <c r="EO280" s="368"/>
      <c r="EP280" s="368"/>
      <c r="EQ280" s="368"/>
      <c r="ER280" s="368"/>
      <c r="ES280" s="368"/>
      <c r="ET280" s="368"/>
      <c r="EU280" s="368"/>
      <c r="EV280" s="368"/>
      <c r="EW280" s="368"/>
      <c r="EX280" s="368"/>
      <c r="EY280" s="368"/>
      <c r="EZ280" s="368"/>
      <c r="FA280" s="368"/>
      <c r="FB280" s="368"/>
      <c r="FC280" s="368"/>
      <c r="FD280" s="368"/>
      <c r="FE280" s="368"/>
      <c r="FF280" s="368"/>
      <c r="FG280" s="368"/>
      <c r="FH280" s="368"/>
      <c r="FI280" s="368"/>
      <c r="FJ280" s="368"/>
      <c r="FK280" s="368"/>
      <c r="FL280" s="368"/>
      <c r="FM280" s="368"/>
      <c r="FN280" s="368"/>
      <c r="FO280" s="368"/>
      <c r="FP280" s="368"/>
      <c r="FQ280" s="368"/>
      <c r="FR280" s="368"/>
      <c r="FS280" s="368"/>
      <c r="FT280" s="368"/>
      <c r="FU280" s="368"/>
      <c r="FV280" s="368"/>
      <c r="FW280" s="368"/>
      <c r="FX280" s="368"/>
      <c r="FY280" s="368"/>
      <c r="FZ280" s="368"/>
      <c r="GA280" s="368"/>
      <c r="GB280" s="368"/>
      <c r="GC280" s="368"/>
      <c r="GD280" s="368"/>
      <c r="GE280" s="368"/>
      <c r="GF280" s="368"/>
      <c r="GG280" s="368"/>
      <c r="GH280" s="368"/>
      <c r="GI280" s="368"/>
      <c r="GJ280" s="368"/>
      <c r="GK280" s="368"/>
      <c r="GL280" s="368"/>
      <c r="GM280" s="368"/>
      <c r="GN280" s="368"/>
    </row>
    <row r="281" spans="1:19" ht="15.75">
      <c r="A281" s="234" t="s">
        <v>252</v>
      </c>
      <c r="B281" s="197">
        <v>250</v>
      </c>
      <c r="C281" s="197">
        <v>360</v>
      </c>
      <c r="D281" s="87"/>
      <c r="E281" s="58">
        <v>250</v>
      </c>
      <c r="F281" s="58">
        <v>360</v>
      </c>
      <c r="G281" s="46"/>
      <c r="H281" s="62"/>
      <c r="I281" s="53"/>
      <c r="J281" s="143" t="s">
        <v>221</v>
      </c>
      <c r="K281" s="69"/>
      <c r="L281" s="174"/>
      <c r="M281" s="258"/>
      <c r="N281" s="115"/>
      <c r="O281" s="115"/>
      <c r="P281" s="115"/>
      <c r="Q281" s="151"/>
      <c r="R281" s="124"/>
      <c r="S281" s="47"/>
    </row>
    <row r="282" spans="1:19" ht="12.75">
      <c r="A282" s="84" t="s">
        <v>253</v>
      </c>
      <c r="B282" s="540"/>
      <c r="C282" s="540"/>
      <c r="D282" s="540"/>
      <c r="E282" s="541"/>
      <c r="F282" s="541"/>
      <c r="G282" s="541"/>
      <c r="H282" s="72"/>
      <c r="I282" s="100"/>
      <c r="J282" s="96"/>
      <c r="K282" s="69"/>
      <c r="L282" s="174"/>
      <c r="M282" s="258"/>
      <c r="N282" s="220"/>
      <c r="O282" s="115"/>
      <c r="P282" s="115"/>
      <c r="Q282" s="55"/>
      <c r="R282" s="124"/>
      <c r="S282" s="47"/>
    </row>
    <row r="283" spans="1:19" ht="12.75">
      <c r="A283" s="84" t="s">
        <v>254</v>
      </c>
      <c r="B283" s="521"/>
      <c r="C283" s="521"/>
      <c r="D283" s="521"/>
      <c r="E283" s="523"/>
      <c r="F283" s="523"/>
      <c r="G283" s="523"/>
      <c r="H283" s="72"/>
      <c r="I283" s="100"/>
      <c r="J283" s="96"/>
      <c r="K283" s="69"/>
      <c r="L283" s="174"/>
      <c r="M283" s="258"/>
      <c r="N283" s="220"/>
      <c r="O283" s="115"/>
      <c r="P283" s="115"/>
      <c r="Q283" s="55"/>
      <c r="R283" s="124"/>
      <c r="S283" s="47"/>
    </row>
    <row r="284" spans="1:19" ht="12.75">
      <c r="A284" s="84" t="s">
        <v>255</v>
      </c>
      <c r="B284" s="521"/>
      <c r="C284" s="521"/>
      <c r="D284" s="521"/>
      <c r="E284" s="523"/>
      <c r="F284" s="523"/>
      <c r="G284" s="523"/>
      <c r="H284" s="72"/>
      <c r="I284" s="100"/>
      <c r="J284" s="96"/>
      <c r="K284" s="69"/>
      <c r="L284" s="174"/>
      <c r="M284" s="258"/>
      <c r="N284" s="220"/>
      <c r="O284" s="115"/>
      <c r="P284" s="115"/>
      <c r="Q284" s="55"/>
      <c r="R284" s="124"/>
      <c r="S284" s="47"/>
    </row>
    <row r="285" spans="1:196" s="274" customFormat="1" ht="15" customHeight="1">
      <c r="A285" s="612" t="s">
        <v>31</v>
      </c>
      <c r="B285" s="331"/>
      <c r="C285" s="331"/>
      <c r="D285" s="331"/>
      <c r="E285" s="331"/>
      <c r="F285" s="331"/>
      <c r="G285" s="331"/>
      <c r="H285" s="289"/>
      <c r="I285" s="299"/>
      <c r="J285" s="310"/>
      <c r="K285" s="281"/>
      <c r="L285" s="672"/>
      <c r="M285" s="280"/>
      <c r="N285" s="291">
        <f>SUM(N282:N284)</f>
        <v>0</v>
      </c>
      <c r="O285" s="292">
        <f>SUM(O282:O284)</f>
        <v>0</v>
      </c>
      <c r="P285" s="292">
        <f>SUM(P282:P284)</f>
        <v>0</v>
      </c>
      <c r="Q285" s="325">
        <f>SUM(Q282:Q284)</f>
        <v>0</v>
      </c>
      <c r="R285" s="299"/>
      <c r="S285" s="311">
        <f>(N285+O285+P285)/3</f>
        <v>0</v>
      </c>
      <c r="U285" s="368"/>
      <c r="V285" s="368"/>
      <c r="W285" s="368"/>
      <c r="X285" s="368"/>
      <c r="Y285" s="368"/>
      <c r="Z285" s="368"/>
      <c r="AA285" s="368"/>
      <c r="AB285" s="368"/>
      <c r="AC285" s="368"/>
      <c r="AD285" s="368"/>
      <c r="AE285" s="368"/>
      <c r="AF285" s="368"/>
      <c r="AG285" s="368"/>
      <c r="AH285" s="368"/>
      <c r="AI285" s="368"/>
      <c r="AJ285" s="368"/>
      <c r="AK285" s="368"/>
      <c r="AL285" s="368"/>
      <c r="AM285" s="368"/>
      <c r="AN285" s="368"/>
      <c r="AO285" s="368"/>
      <c r="AP285" s="368"/>
      <c r="AQ285" s="368"/>
      <c r="AR285" s="368"/>
      <c r="AS285" s="368"/>
      <c r="AT285" s="368"/>
      <c r="AU285" s="368"/>
      <c r="AV285" s="368"/>
      <c r="AW285" s="368"/>
      <c r="AX285" s="368"/>
      <c r="AY285" s="368"/>
      <c r="AZ285" s="368"/>
      <c r="BA285" s="368"/>
      <c r="BB285" s="368"/>
      <c r="BC285" s="368"/>
      <c r="BD285" s="368"/>
      <c r="BE285" s="368"/>
      <c r="BF285" s="368"/>
      <c r="BG285" s="368"/>
      <c r="BH285" s="368"/>
      <c r="BI285" s="368"/>
      <c r="BJ285" s="368"/>
      <c r="BK285" s="368"/>
      <c r="BL285" s="368"/>
      <c r="BM285" s="368"/>
      <c r="BN285" s="368"/>
      <c r="BO285" s="368"/>
      <c r="BP285" s="368"/>
      <c r="BQ285" s="368"/>
      <c r="BR285" s="368"/>
      <c r="BS285" s="368"/>
      <c r="BT285" s="368"/>
      <c r="BU285" s="368"/>
      <c r="BV285" s="368"/>
      <c r="BW285" s="368"/>
      <c r="BX285" s="368"/>
      <c r="BY285" s="368"/>
      <c r="BZ285" s="368"/>
      <c r="CA285" s="368"/>
      <c r="CB285" s="368"/>
      <c r="CC285" s="368"/>
      <c r="CD285" s="368"/>
      <c r="CE285" s="368"/>
      <c r="CF285" s="368"/>
      <c r="CG285" s="368"/>
      <c r="CH285" s="368"/>
      <c r="CI285" s="368"/>
      <c r="CJ285" s="368"/>
      <c r="CK285" s="368"/>
      <c r="CL285" s="368"/>
      <c r="CM285" s="368"/>
      <c r="CN285" s="368"/>
      <c r="CO285" s="368"/>
      <c r="CP285" s="368"/>
      <c r="CQ285" s="368"/>
      <c r="CR285" s="368"/>
      <c r="CS285" s="368"/>
      <c r="CT285" s="368"/>
      <c r="CU285" s="368"/>
      <c r="CV285" s="368"/>
      <c r="CW285" s="368"/>
      <c r="CX285" s="368"/>
      <c r="CY285" s="368"/>
      <c r="CZ285" s="368"/>
      <c r="DA285" s="368"/>
      <c r="DB285" s="368"/>
      <c r="DC285" s="368"/>
      <c r="DD285" s="368"/>
      <c r="DE285" s="368"/>
      <c r="DF285" s="368"/>
      <c r="DG285" s="368"/>
      <c r="DH285" s="368"/>
      <c r="DI285" s="368"/>
      <c r="DJ285" s="368"/>
      <c r="DK285" s="368"/>
      <c r="DL285" s="368"/>
      <c r="DM285" s="368"/>
      <c r="DN285" s="368"/>
      <c r="DO285" s="368"/>
      <c r="DP285" s="368"/>
      <c r="DQ285" s="368"/>
      <c r="DR285" s="368"/>
      <c r="DS285" s="368"/>
      <c r="DT285" s="368"/>
      <c r="DU285" s="368"/>
      <c r="DV285" s="368"/>
      <c r="DW285" s="368"/>
      <c r="DX285" s="368"/>
      <c r="DY285" s="368"/>
      <c r="DZ285" s="368"/>
      <c r="EA285" s="368"/>
      <c r="EB285" s="368"/>
      <c r="EC285" s="368"/>
      <c r="ED285" s="368"/>
      <c r="EE285" s="368"/>
      <c r="EF285" s="368"/>
      <c r="EG285" s="368"/>
      <c r="EH285" s="368"/>
      <c r="EI285" s="368"/>
      <c r="EJ285" s="368"/>
      <c r="EK285" s="368"/>
      <c r="EL285" s="368"/>
      <c r="EM285" s="368"/>
      <c r="EN285" s="368"/>
      <c r="EO285" s="368"/>
      <c r="EP285" s="368"/>
      <c r="EQ285" s="368"/>
      <c r="ER285" s="368"/>
      <c r="ES285" s="368"/>
      <c r="ET285" s="368"/>
      <c r="EU285" s="368"/>
      <c r="EV285" s="368"/>
      <c r="EW285" s="368"/>
      <c r="EX285" s="368"/>
      <c r="EY285" s="368"/>
      <c r="EZ285" s="368"/>
      <c r="FA285" s="368"/>
      <c r="FB285" s="368"/>
      <c r="FC285" s="368"/>
      <c r="FD285" s="368"/>
      <c r="FE285" s="368"/>
      <c r="FF285" s="368"/>
      <c r="FG285" s="368"/>
      <c r="FH285" s="368"/>
      <c r="FI285" s="368"/>
      <c r="FJ285" s="368"/>
      <c r="FK285" s="368"/>
      <c r="FL285" s="368"/>
      <c r="FM285" s="368"/>
      <c r="FN285" s="368"/>
      <c r="FO285" s="368"/>
      <c r="FP285" s="368"/>
      <c r="FQ285" s="368"/>
      <c r="FR285" s="368"/>
      <c r="FS285" s="368"/>
      <c r="FT285" s="368"/>
      <c r="FU285" s="368"/>
      <c r="FV285" s="368"/>
      <c r="FW285" s="368"/>
      <c r="FX285" s="368"/>
      <c r="FY285" s="368"/>
      <c r="FZ285" s="368"/>
      <c r="GA285" s="368"/>
      <c r="GB285" s="368"/>
      <c r="GC285" s="368"/>
      <c r="GD285" s="368"/>
      <c r="GE285" s="368"/>
      <c r="GF285" s="368"/>
      <c r="GG285" s="368"/>
      <c r="GH285" s="368"/>
      <c r="GI285" s="368"/>
      <c r="GJ285" s="368"/>
      <c r="GK285" s="368"/>
      <c r="GL285" s="368"/>
      <c r="GM285" s="368"/>
      <c r="GN285" s="368"/>
    </row>
    <row r="286" spans="1:19" ht="15.75">
      <c r="A286" s="236" t="s">
        <v>256</v>
      </c>
      <c r="B286" s="197">
        <v>400</v>
      </c>
      <c r="C286" s="197">
        <v>570</v>
      </c>
      <c r="D286" s="69"/>
      <c r="E286" s="46"/>
      <c r="F286" s="46"/>
      <c r="G286" s="46"/>
      <c r="H286" s="72"/>
      <c r="I286" s="100"/>
      <c r="J286" s="143" t="s">
        <v>33</v>
      </c>
      <c r="K286" s="69"/>
      <c r="L286" s="174"/>
      <c r="M286" s="258"/>
      <c r="N286" s="115"/>
      <c r="O286" s="115"/>
      <c r="P286" s="115"/>
      <c r="Q286" s="151"/>
      <c r="R286" s="124"/>
      <c r="S286" s="47"/>
    </row>
    <row r="287" spans="1:19" ht="12.75">
      <c r="A287" s="84" t="s">
        <v>257</v>
      </c>
      <c r="B287" s="540"/>
      <c r="C287" s="540"/>
      <c r="D287" s="540"/>
      <c r="E287" s="541"/>
      <c r="F287" s="541"/>
      <c r="G287" s="541"/>
      <c r="H287" s="72"/>
      <c r="I287" s="100"/>
      <c r="J287" s="96"/>
      <c r="K287" s="69"/>
      <c r="L287" s="174"/>
      <c r="M287" s="258"/>
      <c r="N287" s="115"/>
      <c r="O287" s="115"/>
      <c r="P287" s="115"/>
      <c r="Q287" s="151"/>
      <c r="R287" s="124"/>
      <c r="S287" s="47"/>
    </row>
    <row r="288" spans="1:19" ht="12.75">
      <c r="A288" s="84" t="s">
        <v>258</v>
      </c>
      <c r="B288" s="521"/>
      <c r="C288" s="521"/>
      <c r="D288" s="521"/>
      <c r="E288" s="523"/>
      <c r="F288" s="523"/>
      <c r="G288" s="523"/>
      <c r="H288" s="72"/>
      <c r="I288" s="100"/>
      <c r="J288" s="96"/>
      <c r="K288" s="69"/>
      <c r="L288" s="174"/>
      <c r="M288" s="258"/>
      <c r="N288" s="115"/>
      <c r="O288" s="115"/>
      <c r="P288" s="115"/>
      <c r="Q288" s="151"/>
      <c r="R288" s="124"/>
      <c r="S288" s="47"/>
    </row>
    <row r="289" spans="1:19" ht="12.75">
      <c r="A289" s="84" t="s">
        <v>259</v>
      </c>
      <c r="B289" s="521"/>
      <c r="C289" s="521"/>
      <c r="D289" s="521"/>
      <c r="E289" s="523"/>
      <c r="F289" s="523"/>
      <c r="G289" s="523"/>
      <c r="H289" s="72"/>
      <c r="I289" s="100"/>
      <c r="J289" s="96"/>
      <c r="K289" s="69"/>
      <c r="L289" s="174"/>
      <c r="M289" s="258"/>
      <c r="N289" s="115"/>
      <c r="O289" s="115"/>
      <c r="P289" s="115"/>
      <c r="Q289" s="151"/>
      <c r="R289" s="124"/>
      <c r="S289" s="47"/>
    </row>
    <row r="290" spans="1:19" ht="12.75">
      <c r="A290" s="84" t="s">
        <v>260</v>
      </c>
      <c r="B290" s="521"/>
      <c r="C290" s="521"/>
      <c r="D290" s="521"/>
      <c r="E290" s="523"/>
      <c r="F290" s="523"/>
      <c r="G290" s="523"/>
      <c r="H290" s="72"/>
      <c r="I290" s="100"/>
      <c r="J290" s="96"/>
      <c r="K290" s="69"/>
      <c r="L290" s="174"/>
      <c r="M290" s="258"/>
      <c r="N290" s="115"/>
      <c r="O290" s="115"/>
      <c r="P290" s="115"/>
      <c r="Q290" s="151"/>
      <c r="R290" s="124"/>
      <c r="S290" s="47"/>
    </row>
    <row r="291" spans="1:196" s="274" customFormat="1" ht="15" customHeight="1">
      <c r="A291" s="612" t="s">
        <v>31</v>
      </c>
      <c r="B291" s="331"/>
      <c r="C291" s="331"/>
      <c r="D291" s="331"/>
      <c r="E291" s="331"/>
      <c r="F291" s="331"/>
      <c r="G291" s="331"/>
      <c r="H291" s="289"/>
      <c r="I291" s="290"/>
      <c r="J291" s="313">
        <f>SUM(J287:J290)</f>
        <v>0</v>
      </c>
      <c r="K291" s="294">
        <f>SUM(K287:K290)</f>
        <v>0</v>
      </c>
      <c r="L291" s="649">
        <f>SUM(L287:L290)</f>
        <v>0</v>
      </c>
      <c r="M291" s="374"/>
      <c r="N291" s="289"/>
      <c r="O291" s="289"/>
      <c r="P291" s="289"/>
      <c r="Q291" s="287"/>
      <c r="R291" s="299"/>
      <c r="S291" s="284"/>
      <c r="U291" s="368"/>
      <c r="V291" s="368"/>
      <c r="W291" s="368"/>
      <c r="X291" s="368"/>
      <c r="Y291" s="368"/>
      <c r="Z291" s="368"/>
      <c r="AA291" s="368"/>
      <c r="AB291" s="368"/>
      <c r="AC291" s="368"/>
      <c r="AD291" s="368"/>
      <c r="AE291" s="368"/>
      <c r="AF291" s="368"/>
      <c r="AG291" s="368"/>
      <c r="AH291" s="368"/>
      <c r="AI291" s="368"/>
      <c r="AJ291" s="368"/>
      <c r="AK291" s="368"/>
      <c r="AL291" s="368"/>
      <c r="AM291" s="368"/>
      <c r="AN291" s="368"/>
      <c r="AO291" s="368"/>
      <c r="AP291" s="368"/>
      <c r="AQ291" s="368"/>
      <c r="AR291" s="368"/>
      <c r="AS291" s="368"/>
      <c r="AT291" s="368"/>
      <c r="AU291" s="368"/>
      <c r="AV291" s="368"/>
      <c r="AW291" s="368"/>
      <c r="AX291" s="368"/>
      <c r="AY291" s="368"/>
      <c r="AZ291" s="368"/>
      <c r="BA291" s="368"/>
      <c r="BB291" s="368"/>
      <c r="BC291" s="368"/>
      <c r="BD291" s="368"/>
      <c r="BE291" s="368"/>
      <c r="BF291" s="368"/>
      <c r="BG291" s="368"/>
      <c r="BH291" s="368"/>
      <c r="BI291" s="368"/>
      <c r="BJ291" s="368"/>
      <c r="BK291" s="368"/>
      <c r="BL291" s="368"/>
      <c r="BM291" s="368"/>
      <c r="BN291" s="368"/>
      <c r="BO291" s="368"/>
      <c r="BP291" s="368"/>
      <c r="BQ291" s="368"/>
      <c r="BR291" s="368"/>
      <c r="BS291" s="368"/>
      <c r="BT291" s="368"/>
      <c r="BU291" s="368"/>
      <c r="BV291" s="368"/>
      <c r="BW291" s="368"/>
      <c r="BX291" s="368"/>
      <c r="BY291" s="368"/>
      <c r="BZ291" s="368"/>
      <c r="CA291" s="368"/>
      <c r="CB291" s="368"/>
      <c r="CC291" s="368"/>
      <c r="CD291" s="368"/>
      <c r="CE291" s="368"/>
      <c r="CF291" s="368"/>
      <c r="CG291" s="368"/>
      <c r="CH291" s="368"/>
      <c r="CI291" s="368"/>
      <c r="CJ291" s="368"/>
      <c r="CK291" s="368"/>
      <c r="CL291" s="368"/>
      <c r="CM291" s="368"/>
      <c r="CN291" s="368"/>
      <c r="CO291" s="368"/>
      <c r="CP291" s="368"/>
      <c r="CQ291" s="368"/>
      <c r="CR291" s="368"/>
      <c r="CS291" s="368"/>
      <c r="CT291" s="368"/>
      <c r="CU291" s="368"/>
      <c r="CV291" s="368"/>
      <c r="CW291" s="368"/>
      <c r="CX291" s="368"/>
      <c r="CY291" s="368"/>
      <c r="CZ291" s="368"/>
      <c r="DA291" s="368"/>
      <c r="DB291" s="368"/>
      <c r="DC291" s="368"/>
      <c r="DD291" s="368"/>
      <c r="DE291" s="368"/>
      <c r="DF291" s="368"/>
      <c r="DG291" s="368"/>
      <c r="DH291" s="368"/>
      <c r="DI291" s="368"/>
      <c r="DJ291" s="368"/>
      <c r="DK291" s="368"/>
      <c r="DL291" s="368"/>
      <c r="DM291" s="368"/>
      <c r="DN291" s="368"/>
      <c r="DO291" s="368"/>
      <c r="DP291" s="368"/>
      <c r="DQ291" s="368"/>
      <c r="DR291" s="368"/>
      <c r="DS291" s="368"/>
      <c r="DT291" s="368"/>
      <c r="DU291" s="368"/>
      <c r="DV291" s="368"/>
      <c r="DW291" s="368"/>
      <c r="DX291" s="368"/>
      <c r="DY291" s="368"/>
      <c r="DZ291" s="368"/>
      <c r="EA291" s="368"/>
      <c r="EB291" s="368"/>
      <c r="EC291" s="368"/>
      <c r="ED291" s="368"/>
      <c r="EE291" s="368"/>
      <c r="EF291" s="368"/>
      <c r="EG291" s="368"/>
      <c r="EH291" s="368"/>
      <c r="EI291" s="368"/>
      <c r="EJ291" s="368"/>
      <c r="EK291" s="368"/>
      <c r="EL291" s="368"/>
      <c r="EM291" s="368"/>
      <c r="EN291" s="368"/>
      <c r="EO291" s="368"/>
      <c r="EP291" s="368"/>
      <c r="EQ291" s="368"/>
      <c r="ER291" s="368"/>
      <c r="ES291" s="368"/>
      <c r="ET291" s="368"/>
      <c r="EU291" s="368"/>
      <c r="EV291" s="368"/>
      <c r="EW291" s="368"/>
      <c r="EX291" s="368"/>
      <c r="EY291" s="368"/>
      <c r="EZ291" s="368"/>
      <c r="FA291" s="368"/>
      <c r="FB291" s="368"/>
      <c r="FC291" s="368"/>
      <c r="FD291" s="368"/>
      <c r="FE291" s="368"/>
      <c r="FF291" s="368"/>
      <c r="FG291" s="368"/>
      <c r="FH291" s="368"/>
      <c r="FI291" s="368"/>
      <c r="FJ291" s="368"/>
      <c r="FK291" s="368"/>
      <c r="FL291" s="368"/>
      <c r="FM291" s="368"/>
      <c r="FN291" s="368"/>
      <c r="FO291" s="368"/>
      <c r="FP291" s="368"/>
      <c r="FQ291" s="368"/>
      <c r="FR291" s="368"/>
      <c r="FS291" s="368"/>
      <c r="FT291" s="368"/>
      <c r="FU291" s="368"/>
      <c r="FV291" s="368"/>
      <c r="FW291" s="368"/>
      <c r="FX291" s="368"/>
      <c r="FY291" s="368"/>
      <c r="FZ291" s="368"/>
      <c r="GA291" s="368"/>
      <c r="GB291" s="368"/>
      <c r="GC291" s="368"/>
      <c r="GD291" s="368"/>
      <c r="GE291" s="368"/>
      <c r="GF291" s="368"/>
      <c r="GG291" s="368"/>
      <c r="GH291" s="368"/>
      <c r="GI291" s="368"/>
      <c r="GJ291" s="368"/>
      <c r="GK291" s="368"/>
      <c r="GL291" s="368"/>
      <c r="GM291" s="368"/>
      <c r="GN291" s="368"/>
    </row>
    <row r="292" spans="1:19" ht="15.75">
      <c r="A292" s="234" t="s">
        <v>261</v>
      </c>
      <c r="B292" s="197">
        <v>630</v>
      </c>
      <c r="C292" s="197">
        <v>910</v>
      </c>
      <c r="D292" s="87"/>
      <c r="E292" s="58">
        <v>630</v>
      </c>
      <c r="F292" s="58">
        <v>910</v>
      </c>
      <c r="G292" s="46"/>
      <c r="H292" s="72"/>
      <c r="I292" s="100"/>
      <c r="J292" s="143" t="s">
        <v>221</v>
      </c>
      <c r="K292" s="69"/>
      <c r="L292" s="174"/>
      <c r="M292" s="258"/>
      <c r="N292" s="115"/>
      <c r="O292" s="115"/>
      <c r="P292" s="115"/>
      <c r="Q292" s="151"/>
      <c r="R292" s="124"/>
      <c r="S292" s="47"/>
    </row>
    <row r="293" spans="1:19" ht="12.75">
      <c r="A293" s="84" t="s">
        <v>163</v>
      </c>
      <c r="B293" s="540"/>
      <c r="C293" s="540"/>
      <c r="D293" s="540"/>
      <c r="E293" s="541"/>
      <c r="F293" s="541"/>
      <c r="G293" s="541"/>
      <c r="H293" s="72"/>
      <c r="I293" s="100"/>
      <c r="J293" s="96"/>
      <c r="K293" s="69"/>
      <c r="L293" s="174"/>
      <c r="M293" s="258"/>
      <c r="N293" s="115"/>
      <c r="O293" s="115"/>
      <c r="P293" s="115"/>
      <c r="Q293" s="151"/>
      <c r="R293" s="124"/>
      <c r="S293" s="82"/>
    </row>
    <row r="294" spans="1:19" ht="12.75">
      <c r="A294" s="84" t="s">
        <v>262</v>
      </c>
      <c r="B294" s="521"/>
      <c r="C294" s="521"/>
      <c r="D294" s="521"/>
      <c r="E294" s="523"/>
      <c r="F294" s="523"/>
      <c r="G294" s="523"/>
      <c r="H294" s="72"/>
      <c r="I294" s="100"/>
      <c r="J294" s="96"/>
      <c r="K294" s="69"/>
      <c r="L294" s="174"/>
      <c r="M294" s="258"/>
      <c r="N294" s="115"/>
      <c r="O294" s="115"/>
      <c r="P294" s="115"/>
      <c r="Q294" s="151"/>
      <c r="R294" s="124"/>
      <c r="S294" s="47"/>
    </row>
    <row r="295" spans="1:196" s="274" customFormat="1" ht="15" customHeight="1">
      <c r="A295" s="612" t="s">
        <v>31</v>
      </c>
      <c r="B295" s="331"/>
      <c r="C295" s="331"/>
      <c r="D295" s="331"/>
      <c r="E295" s="331"/>
      <c r="F295" s="331"/>
      <c r="G295" s="331"/>
      <c r="H295" s="289"/>
      <c r="I295" s="290"/>
      <c r="J295" s="310"/>
      <c r="K295" s="281"/>
      <c r="L295" s="672"/>
      <c r="M295" s="280"/>
      <c r="N295" s="294">
        <f>SUM(N293:N294)</f>
        <v>0</v>
      </c>
      <c r="O295" s="294">
        <f>SUM(O293:O294)</f>
        <v>0</v>
      </c>
      <c r="P295" s="294">
        <f>SUM(P293:P294)</f>
        <v>0</v>
      </c>
      <c r="Q295" s="287"/>
      <c r="R295" s="279">
        <f>(J295+K295+L295)/3</f>
        <v>0</v>
      </c>
      <c r="S295" s="311">
        <f>(N295+O295+P295)/3</f>
        <v>0</v>
      </c>
      <c r="U295" s="368"/>
      <c r="V295" s="368"/>
      <c r="W295" s="368"/>
      <c r="X295" s="368"/>
      <c r="Y295" s="368"/>
      <c r="Z295" s="368"/>
      <c r="AA295" s="368"/>
      <c r="AB295" s="368"/>
      <c r="AC295" s="368"/>
      <c r="AD295" s="368"/>
      <c r="AE295" s="368"/>
      <c r="AF295" s="368"/>
      <c r="AG295" s="368"/>
      <c r="AH295" s="368"/>
      <c r="AI295" s="368"/>
      <c r="AJ295" s="368"/>
      <c r="AK295" s="368"/>
      <c r="AL295" s="368"/>
      <c r="AM295" s="368"/>
      <c r="AN295" s="368"/>
      <c r="AO295" s="368"/>
      <c r="AP295" s="368"/>
      <c r="AQ295" s="368"/>
      <c r="AR295" s="368"/>
      <c r="AS295" s="368"/>
      <c r="AT295" s="368"/>
      <c r="AU295" s="368"/>
      <c r="AV295" s="368"/>
      <c r="AW295" s="368"/>
      <c r="AX295" s="368"/>
      <c r="AY295" s="368"/>
      <c r="AZ295" s="368"/>
      <c r="BA295" s="368"/>
      <c r="BB295" s="368"/>
      <c r="BC295" s="368"/>
      <c r="BD295" s="368"/>
      <c r="BE295" s="368"/>
      <c r="BF295" s="368"/>
      <c r="BG295" s="368"/>
      <c r="BH295" s="368"/>
      <c r="BI295" s="368"/>
      <c r="BJ295" s="368"/>
      <c r="BK295" s="368"/>
      <c r="BL295" s="368"/>
      <c r="BM295" s="368"/>
      <c r="BN295" s="368"/>
      <c r="BO295" s="368"/>
      <c r="BP295" s="368"/>
      <c r="BQ295" s="368"/>
      <c r="BR295" s="368"/>
      <c r="BS295" s="368"/>
      <c r="BT295" s="368"/>
      <c r="BU295" s="368"/>
      <c r="BV295" s="368"/>
      <c r="BW295" s="368"/>
      <c r="BX295" s="368"/>
      <c r="BY295" s="368"/>
      <c r="BZ295" s="368"/>
      <c r="CA295" s="368"/>
      <c r="CB295" s="368"/>
      <c r="CC295" s="368"/>
      <c r="CD295" s="368"/>
      <c r="CE295" s="368"/>
      <c r="CF295" s="368"/>
      <c r="CG295" s="368"/>
      <c r="CH295" s="368"/>
      <c r="CI295" s="368"/>
      <c r="CJ295" s="368"/>
      <c r="CK295" s="368"/>
      <c r="CL295" s="368"/>
      <c r="CM295" s="368"/>
      <c r="CN295" s="368"/>
      <c r="CO295" s="368"/>
      <c r="CP295" s="368"/>
      <c r="CQ295" s="368"/>
      <c r="CR295" s="368"/>
      <c r="CS295" s="368"/>
      <c r="CT295" s="368"/>
      <c r="CU295" s="368"/>
      <c r="CV295" s="368"/>
      <c r="CW295" s="368"/>
      <c r="CX295" s="368"/>
      <c r="CY295" s="368"/>
      <c r="CZ295" s="368"/>
      <c r="DA295" s="368"/>
      <c r="DB295" s="368"/>
      <c r="DC295" s="368"/>
      <c r="DD295" s="368"/>
      <c r="DE295" s="368"/>
      <c r="DF295" s="368"/>
      <c r="DG295" s="368"/>
      <c r="DH295" s="368"/>
      <c r="DI295" s="368"/>
      <c r="DJ295" s="368"/>
      <c r="DK295" s="368"/>
      <c r="DL295" s="368"/>
      <c r="DM295" s="368"/>
      <c r="DN295" s="368"/>
      <c r="DO295" s="368"/>
      <c r="DP295" s="368"/>
      <c r="DQ295" s="368"/>
      <c r="DR295" s="368"/>
      <c r="DS295" s="368"/>
      <c r="DT295" s="368"/>
      <c r="DU295" s="368"/>
      <c r="DV295" s="368"/>
      <c r="DW295" s="368"/>
      <c r="DX295" s="368"/>
      <c r="DY295" s="368"/>
      <c r="DZ295" s="368"/>
      <c r="EA295" s="368"/>
      <c r="EB295" s="368"/>
      <c r="EC295" s="368"/>
      <c r="ED295" s="368"/>
      <c r="EE295" s="368"/>
      <c r="EF295" s="368"/>
      <c r="EG295" s="368"/>
      <c r="EH295" s="368"/>
      <c r="EI295" s="368"/>
      <c r="EJ295" s="368"/>
      <c r="EK295" s="368"/>
      <c r="EL295" s="368"/>
      <c r="EM295" s="368"/>
      <c r="EN295" s="368"/>
      <c r="EO295" s="368"/>
      <c r="EP295" s="368"/>
      <c r="EQ295" s="368"/>
      <c r="ER295" s="368"/>
      <c r="ES295" s="368"/>
      <c r="ET295" s="368"/>
      <c r="EU295" s="368"/>
      <c r="EV295" s="368"/>
      <c r="EW295" s="368"/>
      <c r="EX295" s="368"/>
      <c r="EY295" s="368"/>
      <c r="EZ295" s="368"/>
      <c r="FA295" s="368"/>
      <c r="FB295" s="368"/>
      <c r="FC295" s="368"/>
      <c r="FD295" s="368"/>
      <c r="FE295" s="368"/>
      <c r="FF295" s="368"/>
      <c r="FG295" s="368"/>
      <c r="FH295" s="368"/>
      <c r="FI295" s="368"/>
      <c r="FJ295" s="368"/>
      <c r="FK295" s="368"/>
      <c r="FL295" s="368"/>
      <c r="FM295" s="368"/>
      <c r="FN295" s="368"/>
      <c r="FO295" s="368"/>
      <c r="FP295" s="368"/>
      <c r="FQ295" s="368"/>
      <c r="FR295" s="368"/>
      <c r="FS295" s="368"/>
      <c r="FT295" s="368"/>
      <c r="FU295" s="368"/>
      <c r="FV295" s="368"/>
      <c r="FW295" s="368"/>
      <c r="FX295" s="368"/>
      <c r="FY295" s="368"/>
      <c r="FZ295" s="368"/>
      <c r="GA295" s="368"/>
      <c r="GB295" s="368"/>
      <c r="GC295" s="368"/>
      <c r="GD295" s="368"/>
      <c r="GE295" s="368"/>
      <c r="GF295" s="368"/>
      <c r="GG295" s="368"/>
      <c r="GH295" s="368"/>
      <c r="GI295" s="368"/>
      <c r="GJ295" s="368"/>
      <c r="GK295" s="368"/>
      <c r="GL295" s="368"/>
      <c r="GM295" s="368"/>
      <c r="GN295" s="368"/>
    </row>
    <row r="296" spans="1:19" ht="18" customHeight="1">
      <c r="A296" s="622" t="s">
        <v>593</v>
      </c>
      <c r="B296" s="189">
        <v>160</v>
      </c>
      <c r="C296" s="189">
        <v>230</v>
      </c>
      <c r="D296" s="187">
        <f>MAX(J299:K299:L299)/230*100</f>
        <v>0</v>
      </c>
      <c r="E296" s="98"/>
      <c r="F296" s="98"/>
      <c r="G296" s="92"/>
      <c r="H296" s="191">
        <f>(J296+K296+L296)/3</f>
        <v>235.66666666666666</v>
      </c>
      <c r="I296" s="102"/>
      <c r="J296" s="94">
        <v>232</v>
      </c>
      <c r="K296" s="89">
        <v>243</v>
      </c>
      <c r="L296" s="158">
        <v>232</v>
      </c>
      <c r="M296" s="136"/>
      <c r="N296" s="365"/>
      <c r="O296" s="365"/>
      <c r="P296" s="443"/>
      <c r="Q296" s="93"/>
      <c r="R296" s="121"/>
      <c r="S296" s="1"/>
    </row>
    <row r="297" spans="1:19" ht="12.75">
      <c r="A297" s="84" t="s">
        <v>539</v>
      </c>
      <c r="B297" s="542"/>
      <c r="C297" s="542"/>
      <c r="D297" s="543"/>
      <c r="E297" s="544"/>
      <c r="F297" s="544"/>
      <c r="G297" s="545"/>
      <c r="H297" s="102"/>
      <c r="I297" s="102"/>
      <c r="J297" s="91">
        <v>0</v>
      </c>
      <c r="K297" s="41">
        <v>0</v>
      </c>
      <c r="L297" s="118">
        <v>0</v>
      </c>
      <c r="M297" s="136"/>
      <c r="N297" s="365"/>
      <c r="O297" s="365"/>
      <c r="P297" s="443"/>
      <c r="Q297" s="93"/>
      <c r="R297" s="121"/>
      <c r="S297" s="1"/>
    </row>
    <row r="298" spans="1:19" ht="12.75">
      <c r="A298" s="84" t="s">
        <v>540</v>
      </c>
      <c r="B298" s="546"/>
      <c r="C298" s="546"/>
      <c r="D298" s="547"/>
      <c r="E298" s="548"/>
      <c r="F298" s="548"/>
      <c r="G298" s="549"/>
      <c r="H298" s="102"/>
      <c r="I298" s="102"/>
      <c r="J298" s="91">
        <v>0</v>
      </c>
      <c r="K298" s="41">
        <v>0</v>
      </c>
      <c r="L298" s="118">
        <v>0</v>
      </c>
      <c r="M298" s="258"/>
      <c r="N298" s="115"/>
      <c r="O298" s="115"/>
      <c r="P298" s="115"/>
      <c r="Q298" s="151"/>
      <c r="R298" s="121"/>
      <c r="S298" s="1"/>
    </row>
    <row r="299" spans="1:196" s="274" customFormat="1" ht="15" customHeight="1">
      <c r="A299" s="612" t="s">
        <v>31</v>
      </c>
      <c r="B299" s="555"/>
      <c r="C299" s="555"/>
      <c r="D299" s="553"/>
      <c r="E299" s="553"/>
      <c r="F299" s="553"/>
      <c r="G299" s="554"/>
      <c r="H299" s="267"/>
      <c r="I299" s="267"/>
      <c r="J299" s="268">
        <f>SUM(J297:J298)</f>
        <v>0</v>
      </c>
      <c r="K299" s="269">
        <f>SUM(K297:K298)</f>
        <v>0</v>
      </c>
      <c r="L299" s="649">
        <f>SUM(L297:L298)</f>
        <v>0</v>
      </c>
      <c r="M299" s="280"/>
      <c r="N299" s="279"/>
      <c r="O299" s="289"/>
      <c r="P299" s="289"/>
      <c r="Q299" s="287"/>
      <c r="R299" s="526">
        <f>(J299+K299+L299)/3</f>
        <v>0</v>
      </c>
      <c r="S299" s="288"/>
      <c r="U299" s="368"/>
      <c r="V299" s="368"/>
      <c r="W299" s="368"/>
      <c r="X299" s="368"/>
      <c r="Y299" s="368"/>
      <c r="Z299" s="368"/>
      <c r="AA299" s="368"/>
      <c r="AB299" s="368"/>
      <c r="AC299" s="368"/>
      <c r="AD299" s="368"/>
      <c r="AE299" s="368"/>
      <c r="AF299" s="368"/>
      <c r="AG299" s="368"/>
      <c r="AH299" s="368"/>
      <c r="AI299" s="368"/>
      <c r="AJ299" s="368"/>
      <c r="AK299" s="368"/>
      <c r="AL299" s="368"/>
      <c r="AM299" s="368"/>
      <c r="AN299" s="368"/>
      <c r="AO299" s="368"/>
      <c r="AP299" s="368"/>
      <c r="AQ299" s="368"/>
      <c r="AR299" s="368"/>
      <c r="AS299" s="368"/>
      <c r="AT299" s="368"/>
      <c r="AU299" s="368"/>
      <c r="AV299" s="368"/>
      <c r="AW299" s="368"/>
      <c r="AX299" s="368"/>
      <c r="AY299" s="368"/>
      <c r="AZ299" s="368"/>
      <c r="BA299" s="368"/>
      <c r="BB299" s="368"/>
      <c r="BC299" s="368"/>
      <c r="BD299" s="368"/>
      <c r="BE299" s="368"/>
      <c r="BF299" s="368"/>
      <c r="BG299" s="368"/>
      <c r="BH299" s="368"/>
      <c r="BI299" s="368"/>
      <c r="BJ299" s="368"/>
      <c r="BK299" s="368"/>
      <c r="BL299" s="368"/>
      <c r="BM299" s="368"/>
      <c r="BN299" s="368"/>
      <c r="BO299" s="368"/>
      <c r="BP299" s="368"/>
      <c r="BQ299" s="368"/>
      <c r="BR299" s="368"/>
      <c r="BS299" s="368"/>
      <c r="BT299" s="368"/>
      <c r="BU299" s="368"/>
      <c r="BV299" s="368"/>
      <c r="BW299" s="368"/>
      <c r="BX299" s="368"/>
      <c r="BY299" s="368"/>
      <c r="BZ299" s="368"/>
      <c r="CA299" s="368"/>
      <c r="CB299" s="368"/>
      <c r="CC299" s="368"/>
      <c r="CD299" s="368"/>
      <c r="CE299" s="368"/>
      <c r="CF299" s="368"/>
      <c r="CG299" s="368"/>
      <c r="CH299" s="368"/>
      <c r="CI299" s="368"/>
      <c r="CJ299" s="368"/>
      <c r="CK299" s="368"/>
      <c r="CL299" s="368"/>
      <c r="CM299" s="368"/>
      <c r="CN299" s="368"/>
      <c r="CO299" s="368"/>
      <c r="CP299" s="368"/>
      <c r="CQ299" s="368"/>
      <c r="CR299" s="368"/>
      <c r="CS299" s="368"/>
      <c r="CT299" s="368"/>
      <c r="CU299" s="368"/>
      <c r="CV299" s="368"/>
      <c r="CW299" s="368"/>
      <c r="CX299" s="368"/>
      <c r="CY299" s="368"/>
      <c r="CZ299" s="368"/>
      <c r="DA299" s="368"/>
      <c r="DB299" s="368"/>
      <c r="DC299" s="368"/>
      <c r="DD299" s="368"/>
      <c r="DE299" s="368"/>
      <c r="DF299" s="368"/>
      <c r="DG299" s="368"/>
      <c r="DH299" s="368"/>
      <c r="DI299" s="368"/>
      <c r="DJ299" s="368"/>
      <c r="DK299" s="368"/>
      <c r="DL299" s="368"/>
      <c r="DM299" s="368"/>
      <c r="DN299" s="368"/>
      <c r="DO299" s="368"/>
      <c r="DP299" s="368"/>
      <c r="DQ299" s="368"/>
      <c r="DR299" s="368"/>
      <c r="DS299" s="368"/>
      <c r="DT299" s="368"/>
      <c r="DU299" s="368"/>
      <c r="DV299" s="368"/>
      <c r="DW299" s="368"/>
      <c r="DX299" s="368"/>
      <c r="DY299" s="368"/>
      <c r="DZ299" s="368"/>
      <c r="EA299" s="368"/>
      <c r="EB299" s="368"/>
      <c r="EC299" s="368"/>
      <c r="ED299" s="368"/>
      <c r="EE299" s="368"/>
      <c r="EF299" s="368"/>
      <c r="EG299" s="368"/>
      <c r="EH299" s="368"/>
      <c r="EI299" s="368"/>
      <c r="EJ299" s="368"/>
      <c r="EK299" s="368"/>
      <c r="EL299" s="368"/>
      <c r="EM299" s="368"/>
      <c r="EN299" s="368"/>
      <c r="EO299" s="368"/>
      <c r="EP299" s="368"/>
      <c r="EQ299" s="368"/>
      <c r="ER299" s="368"/>
      <c r="ES299" s="368"/>
      <c r="ET299" s="368"/>
      <c r="EU299" s="368"/>
      <c r="EV299" s="368"/>
      <c r="EW299" s="368"/>
      <c r="EX299" s="368"/>
      <c r="EY299" s="368"/>
      <c r="EZ299" s="368"/>
      <c r="FA299" s="368"/>
      <c r="FB299" s="368"/>
      <c r="FC299" s="368"/>
      <c r="FD299" s="368"/>
      <c r="FE299" s="368"/>
      <c r="FF299" s="368"/>
      <c r="FG299" s="368"/>
      <c r="FH299" s="368"/>
      <c r="FI299" s="368"/>
      <c r="FJ299" s="368"/>
      <c r="FK299" s="368"/>
      <c r="FL299" s="368"/>
      <c r="FM299" s="368"/>
      <c r="FN299" s="368"/>
      <c r="FO299" s="368"/>
      <c r="FP299" s="368"/>
      <c r="FQ299" s="368"/>
      <c r="FR299" s="368"/>
      <c r="FS299" s="368"/>
      <c r="FT299" s="368"/>
      <c r="FU299" s="368"/>
      <c r="FV299" s="368"/>
      <c r="FW299" s="368"/>
      <c r="FX299" s="368"/>
      <c r="FY299" s="368"/>
      <c r="FZ299" s="368"/>
      <c r="GA299" s="368"/>
      <c r="GB299" s="368"/>
      <c r="GC299" s="368"/>
      <c r="GD299" s="368"/>
      <c r="GE299" s="368"/>
      <c r="GF299" s="368"/>
      <c r="GG299" s="368"/>
      <c r="GH299" s="368"/>
      <c r="GI299" s="368"/>
      <c r="GJ299" s="368"/>
      <c r="GK299" s="368"/>
      <c r="GL299" s="368"/>
      <c r="GM299" s="368"/>
      <c r="GN299" s="368"/>
    </row>
    <row r="300" spans="1:19" ht="15.75">
      <c r="A300" s="236" t="s">
        <v>263</v>
      </c>
      <c r="B300" s="197">
        <v>180</v>
      </c>
      <c r="C300" s="197">
        <v>252</v>
      </c>
      <c r="D300" s="69"/>
      <c r="E300" s="46"/>
      <c r="F300" s="46"/>
      <c r="G300" s="46"/>
      <c r="H300" s="72"/>
      <c r="I300" s="100"/>
      <c r="J300" s="117"/>
      <c r="K300" s="69"/>
      <c r="L300" s="174"/>
      <c r="M300" s="258"/>
      <c r="N300" s="115"/>
      <c r="O300" s="115"/>
      <c r="P300" s="115"/>
      <c r="Q300" s="151"/>
      <c r="R300" s="124"/>
      <c r="S300" s="47"/>
    </row>
    <row r="301" spans="1:19" ht="12.75">
      <c r="A301" s="84" t="s">
        <v>264</v>
      </c>
      <c r="B301" s="540"/>
      <c r="C301" s="540"/>
      <c r="D301" s="540"/>
      <c r="E301" s="541"/>
      <c r="F301" s="541"/>
      <c r="G301" s="541"/>
      <c r="H301" s="72"/>
      <c r="I301" s="100"/>
      <c r="J301" s="143" t="s">
        <v>33</v>
      </c>
      <c r="K301" s="69"/>
      <c r="L301" s="174"/>
      <c r="M301" s="258"/>
      <c r="N301" s="115"/>
      <c r="O301" s="115"/>
      <c r="P301" s="115"/>
      <c r="Q301" s="151"/>
      <c r="R301" s="124"/>
      <c r="S301" s="47"/>
    </row>
    <row r="302" spans="1:19" ht="12.75">
      <c r="A302" s="84" t="s">
        <v>265</v>
      </c>
      <c r="B302" s="521"/>
      <c r="C302" s="521"/>
      <c r="D302" s="521"/>
      <c r="E302" s="523"/>
      <c r="F302" s="523"/>
      <c r="G302" s="523"/>
      <c r="H302" s="72"/>
      <c r="I302" s="100"/>
      <c r="J302" s="96"/>
      <c r="K302" s="69"/>
      <c r="L302" s="174"/>
      <c r="M302" s="258"/>
      <c r="N302" s="115"/>
      <c r="O302" s="115"/>
      <c r="P302" s="115"/>
      <c r="Q302" s="151"/>
      <c r="R302" s="124"/>
      <c r="S302" s="47"/>
    </row>
    <row r="303" spans="1:19" ht="12.75">
      <c r="A303" s="84" t="s">
        <v>266</v>
      </c>
      <c r="B303" s="521"/>
      <c r="C303" s="521"/>
      <c r="D303" s="521"/>
      <c r="E303" s="523"/>
      <c r="F303" s="523"/>
      <c r="G303" s="523"/>
      <c r="H303" s="72"/>
      <c r="I303" s="100"/>
      <c r="J303" s="96"/>
      <c r="K303" s="69"/>
      <c r="L303" s="174"/>
      <c r="M303" s="258"/>
      <c r="N303" s="115"/>
      <c r="O303" s="115"/>
      <c r="P303" s="115"/>
      <c r="Q303" s="151"/>
      <c r="R303" s="124"/>
      <c r="S303" s="47"/>
    </row>
    <row r="304" spans="1:19" ht="12.75">
      <c r="A304" s="84" t="s">
        <v>267</v>
      </c>
      <c r="B304" s="521"/>
      <c r="C304" s="521"/>
      <c r="D304" s="521"/>
      <c r="E304" s="523"/>
      <c r="F304" s="523"/>
      <c r="G304" s="523"/>
      <c r="H304" s="72"/>
      <c r="I304" s="100"/>
      <c r="J304" s="96"/>
      <c r="K304" s="69"/>
      <c r="L304" s="174"/>
      <c r="M304" s="258"/>
      <c r="N304" s="115"/>
      <c r="O304" s="115"/>
      <c r="P304" s="115"/>
      <c r="Q304" s="151"/>
      <c r="R304" s="124"/>
      <c r="S304" s="47"/>
    </row>
    <row r="305" spans="1:196" s="274" customFormat="1" ht="15" customHeight="1">
      <c r="A305" s="612" t="s">
        <v>31</v>
      </c>
      <c r="B305" s="331"/>
      <c r="C305" s="331"/>
      <c r="D305" s="331"/>
      <c r="E305" s="331"/>
      <c r="F305" s="331"/>
      <c r="G305" s="331"/>
      <c r="H305" s="289"/>
      <c r="I305" s="290"/>
      <c r="J305" s="324">
        <v>0</v>
      </c>
      <c r="K305" s="320">
        <f>K301+K302+K303+K304</f>
        <v>0</v>
      </c>
      <c r="L305" s="624">
        <f>L301+L302+L303+L304</f>
        <v>0</v>
      </c>
      <c r="M305" s="469">
        <f>M301+M302+M303+M304</f>
        <v>0</v>
      </c>
      <c r="N305" s="289"/>
      <c r="O305" s="289"/>
      <c r="P305" s="354"/>
      <c r="Q305" s="283"/>
      <c r="R305" s="279">
        <f>(J305+K305+L305)/3</f>
        <v>0</v>
      </c>
      <c r="S305" s="284"/>
      <c r="U305" s="368"/>
      <c r="V305" s="368"/>
      <c r="W305" s="368"/>
      <c r="X305" s="368"/>
      <c r="Y305" s="368"/>
      <c r="Z305" s="368"/>
      <c r="AA305" s="368"/>
      <c r="AB305" s="368"/>
      <c r="AC305" s="368"/>
      <c r="AD305" s="368"/>
      <c r="AE305" s="368"/>
      <c r="AF305" s="368"/>
      <c r="AG305" s="368"/>
      <c r="AH305" s="368"/>
      <c r="AI305" s="368"/>
      <c r="AJ305" s="368"/>
      <c r="AK305" s="368"/>
      <c r="AL305" s="368"/>
      <c r="AM305" s="368"/>
      <c r="AN305" s="368"/>
      <c r="AO305" s="368"/>
      <c r="AP305" s="368"/>
      <c r="AQ305" s="368"/>
      <c r="AR305" s="368"/>
      <c r="AS305" s="368"/>
      <c r="AT305" s="368"/>
      <c r="AU305" s="368"/>
      <c r="AV305" s="368"/>
      <c r="AW305" s="368"/>
      <c r="AX305" s="368"/>
      <c r="AY305" s="368"/>
      <c r="AZ305" s="368"/>
      <c r="BA305" s="368"/>
      <c r="BB305" s="368"/>
      <c r="BC305" s="368"/>
      <c r="BD305" s="368"/>
      <c r="BE305" s="368"/>
      <c r="BF305" s="368"/>
      <c r="BG305" s="368"/>
      <c r="BH305" s="368"/>
      <c r="BI305" s="368"/>
      <c r="BJ305" s="368"/>
      <c r="BK305" s="368"/>
      <c r="BL305" s="368"/>
      <c r="BM305" s="368"/>
      <c r="BN305" s="368"/>
      <c r="BO305" s="368"/>
      <c r="BP305" s="368"/>
      <c r="BQ305" s="368"/>
      <c r="BR305" s="368"/>
      <c r="BS305" s="368"/>
      <c r="BT305" s="368"/>
      <c r="BU305" s="368"/>
      <c r="BV305" s="368"/>
      <c r="BW305" s="368"/>
      <c r="BX305" s="368"/>
      <c r="BY305" s="368"/>
      <c r="BZ305" s="368"/>
      <c r="CA305" s="368"/>
      <c r="CB305" s="368"/>
      <c r="CC305" s="368"/>
      <c r="CD305" s="368"/>
      <c r="CE305" s="368"/>
      <c r="CF305" s="368"/>
      <c r="CG305" s="368"/>
      <c r="CH305" s="368"/>
      <c r="CI305" s="368"/>
      <c r="CJ305" s="368"/>
      <c r="CK305" s="368"/>
      <c r="CL305" s="368"/>
      <c r="CM305" s="368"/>
      <c r="CN305" s="368"/>
      <c r="CO305" s="368"/>
      <c r="CP305" s="368"/>
      <c r="CQ305" s="368"/>
      <c r="CR305" s="368"/>
      <c r="CS305" s="368"/>
      <c r="CT305" s="368"/>
      <c r="CU305" s="368"/>
      <c r="CV305" s="368"/>
      <c r="CW305" s="368"/>
      <c r="CX305" s="368"/>
      <c r="CY305" s="368"/>
      <c r="CZ305" s="368"/>
      <c r="DA305" s="368"/>
      <c r="DB305" s="368"/>
      <c r="DC305" s="368"/>
      <c r="DD305" s="368"/>
      <c r="DE305" s="368"/>
      <c r="DF305" s="368"/>
      <c r="DG305" s="368"/>
      <c r="DH305" s="368"/>
      <c r="DI305" s="368"/>
      <c r="DJ305" s="368"/>
      <c r="DK305" s="368"/>
      <c r="DL305" s="368"/>
      <c r="DM305" s="368"/>
      <c r="DN305" s="368"/>
      <c r="DO305" s="368"/>
      <c r="DP305" s="368"/>
      <c r="DQ305" s="368"/>
      <c r="DR305" s="368"/>
      <c r="DS305" s="368"/>
      <c r="DT305" s="368"/>
      <c r="DU305" s="368"/>
      <c r="DV305" s="368"/>
      <c r="DW305" s="368"/>
      <c r="DX305" s="368"/>
      <c r="DY305" s="368"/>
      <c r="DZ305" s="368"/>
      <c r="EA305" s="368"/>
      <c r="EB305" s="368"/>
      <c r="EC305" s="368"/>
      <c r="ED305" s="368"/>
      <c r="EE305" s="368"/>
      <c r="EF305" s="368"/>
      <c r="EG305" s="368"/>
      <c r="EH305" s="368"/>
      <c r="EI305" s="368"/>
      <c r="EJ305" s="368"/>
      <c r="EK305" s="368"/>
      <c r="EL305" s="368"/>
      <c r="EM305" s="368"/>
      <c r="EN305" s="368"/>
      <c r="EO305" s="368"/>
      <c r="EP305" s="368"/>
      <c r="EQ305" s="368"/>
      <c r="ER305" s="368"/>
      <c r="ES305" s="368"/>
      <c r="ET305" s="368"/>
      <c r="EU305" s="368"/>
      <c r="EV305" s="368"/>
      <c r="EW305" s="368"/>
      <c r="EX305" s="368"/>
      <c r="EY305" s="368"/>
      <c r="EZ305" s="368"/>
      <c r="FA305" s="368"/>
      <c r="FB305" s="368"/>
      <c r="FC305" s="368"/>
      <c r="FD305" s="368"/>
      <c r="FE305" s="368"/>
      <c r="FF305" s="368"/>
      <c r="FG305" s="368"/>
      <c r="FH305" s="368"/>
      <c r="FI305" s="368"/>
      <c r="FJ305" s="368"/>
      <c r="FK305" s="368"/>
      <c r="FL305" s="368"/>
      <c r="FM305" s="368"/>
      <c r="FN305" s="368"/>
      <c r="FO305" s="368"/>
      <c r="FP305" s="368"/>
      <c r="FQ305" s="368"/>
      <c r="FR305" s="368"/>
      <c r="FS305" s="368"/>
      <c r="FT305" s="368"/>
      <c r="FU305" s="368"/>
      <c r="FV305" s="368"/>
      <c r="FW305" s="368"/>
      <c r="FX305" s="368"/>
      <c r="FY305" s="368"/>
      <c r="FZ305" s="368"/>
      <c r="GA305" s="368"/>
      <c r="GB305" s="368"/>
      <c r="GC305" s="368"/>
      <c r="GD305" s="368"/>
      <c r="GE305" s="368"/>
      <c r="GF305" s="368"/>
      <c r="GG305" s="368"/>
      <c r="GH305" s="368"/>
      <c r="GI305" s="368"/>
      <c r="GJ305" s="368"/>
      <c r="GK305" s="368"/>
      <c r="GL305" s="368"/>
      <c r="GM305" s="368"/>
      <c r="GN305" s="368"/>
    </row>
    <row r="306" spans="1:19" ht="15.75">
      <c r="A306" s="236" t="s">
        <v>268</v>
      </c>
      <c r="B306" s="87">
        <v>400</v>
      </c>
      <c r="C306" s="87">
        <v>570</v>
      </c>
      <c r="D306" s="187">
        <f>MAX(J316:K316:L316)/570*100</f>
        <v>16.70175438596491</v>
      </c>
      <c r="E306" s="48">
        <v>400</v>
      </c>
      <c r="F306" s="48">
        <v>570</v>
      </c>
      <c r="G306" s="209">
        <f>MAX(N316:O316:P316)/570*100</f>
        <v>0</v>
      </c>
      <c r="H306" s="191">
        <f>(J306+K306+L306)/3</f>
        <v>237</v>
      </c>
      <c r="I306" s="202"/>
      <c r="J306" s="86">
        <v>235</v>
      </c>
      <c r="K306" s="76">
        <v>238</v>
      </c>
      <c r="L306" s="149">
        <v>238</v>
      </c>
      <c r="M306" s="258"/>
      <c r="N306" s="115"/>
      <c r="O306" s="115"/>
      <c r="P306" s="448"/>
      <c r="Q306" s="163"/>
      <c r="R306" s="124"/>
      <c r="S306" s="47"/>
    </row>
    <row r="307" spans="1:19" ht="12.75">
      <c r="A307" s="84" t="s">
        <v>269</v>
      </c>
      <c r="B307" s="540"/>
      <c r="C307" s="540"/>
      <c r="D307" s="540"/>
      <c r="E307" s="541"/>
      <c r="F307" s="541"/>
      <c r="G307" s="541"/>
      <c r="H307" s="102"/>
      <c r="I307" s="199"/>
      <c r="J307" s="109">
        <v>5.6</v>
      </c>
      <c r="K307" s="106">
        <v>6</v>
      </c>
      <c r="L307" s="157">
        <v>11.8</v>
      </c>
      <c r="M307" s="258"/>
      <c r="N307" s="115"/>
      <c r="O307" s="115"/>
      <c r="P307" s="448"/>
      <c r="Q307" s="163"/>
      <c r="R307" s="124"/>
      <c r="S307" s="47"/>
    </row>
    <row r="308" spans="1:19" ht="12.75">
      <c r="A308" s="84" t="s">
        <v>270</v>
      </c>
      <c r="B308" s="521"/>
      <c r="C308" s="521"/>
      <c r="D308" s="521"/>
      <c r="E308" s="523"/>
      <c r="F308" s="523"/>
      <c r="G308" s="523"/>
      <c r="H308" s="102"/>
      <c r="I308" s="199"/>
      <c r="J308" s="109">
        <v>0</v>
      </c>
      <c r="K308" s="106"/>
      <c r="L308" s="157"/>
      <c r="M308" s="258"/>
      <c r="N308" s="115"/>
      <c r="O308" s="115"/>
      <c r="P308" s="448"/>
      <c r="Q308" s="163"/>
      <c r="R308" s="124"/>
      <c r="S308" s="47"/>
    </row>
    <row r="309" spans="1:19" ht="12.75">
      <c r="A309" s="84" t="s">
        <v>271</v>
      </c>
      <c r="B309" s="521"/>
      <c r="C309" s="521"/>
      <c r="D309" s="521"/>
      <c r="E309" s="523"/>
      <c r="F309" s="523"/>
      <c r="G309" s="523"/>
      <c r="H309" s="102"/>
      <c r="I309" s="199"/>
      <c r="J309" s="109">
        <v>10.6</v>
      </c>
      <c r="K309" s="106">
        <v>41.6</v>
      </c>
      <c r="L309" s="157">
        <v>3.6</v>
      </c>
      <c r="M309" s="258"/>
      <c r="N309" s="115"/>
      <c r="O309" s="115"/>
      <c r="P309" s="448"/>
      <c r="Q309" s="163"/>
      <c r="R309" s="124"/>
      <c r="S309" s="47"/>
    </row>
    <row r="310" spans="1:19" ht="12.75">
      <c r="A310" s="84" t="s">
        <v>272</v>
      </c>
      <c r="B310" s="521"/>
      <c r="C310" s="521"/>
      <c r="D310" s="521"/>
      <c r="E310" s="523"/>
      <c r="F310" s="523"/>
      <c r="G310" s="523"/>
      <c r="H310" s="102"/>
      <c r="I310" s="199"/>
      <c r="J310" s="143" t="s">
        <v>33</v>
      </c>
      <c r="K310" s="106"/>
      <c r="L310" s="157"/>
      <c r="M310" s="258"/>
      <c r="N310" s="115"/>
      <c r="O310" s="115"/>
      <c r="P310" s="448"/>
      <c r="Q310" s="163"/>
      <c r="R310" s="124"/>
      <c r="S310" s="47"/>
    </row>
    <row r="311" spans="1:19" ht="12.75">
      <c r="A311" s="84" t="s">
        <v>273</v>
      </c>
      <c r="B311" s="521"/>
      <c r="C311" s="521"/>
      <c r="D311" s="521"/>
      <c r="E311" s="523"/>
      <c r="F311" s="523"/>
      <c r="G311" s="523"/>
      <c r="H311" s="102"/>
      <c r="I311" s="199"/>
      <c r="J311" s="106">
        <v>38.9</v>
      </c>
      <c r="K311" s="106">
        <v>13.9</v>
      </c>
      <c r="L311" s="162">
        <v>11.4</v>
      </c>
      <c r="M311" s="258"/>
      <c r="N311" s="115"/>
      <c r="O311" s="115"/>
      <c r="P311" s="448"/>
      <c r="Q311" s="163"/>
      <c r="R311" s="124"/>
      <c r="S311" s="47"/>
    </row>
    <row r="312" spans="1:19" ht="12.75">
      <c r="A312" s="84" t="s">
        <v>274</v>
      </c>
      <c r="B312" s="521"/>
      <c r="C312" s="521"/>
      <c r="D312" s="521"/>
      <c r="E312" s="523"/>
      <c r="F312" s="523"/>
      <c r="G312" s="523"/>
      <c r="H312" s="102"/>
      <c r="I312" s="199"/>
      <c r="J312" s="106">
        <v>17.1</v>
      </c>
      <c r="K312" s="106">
        <v>4.2</v>
      </c>
      <c r="L312" s="162">
        <v>15.8</v>
      </c>
      <c r="M312" s="258"/>
      <c r="N312" s="115"/>
      <c r="O312" s="115"/>
      <c r="P312" s="448"/>
      <c r="Q312" s="163"/>
      <c r="R312" s="124"/>
      <c r="S312" s="47"/>
    </row>
    <row r="313" spans="1:19" ht="12.75">
      <c r="A313" s="84" t="s">
        <v>275</v>
      </c>
      <c r="B313" s="521"/>
      <c r="C313" s="521"/>
      <c r="D313" s="521"/>
      <c r="E313" s="523"/>
      <c r="F313" s="523"/>
      <c r="G313" s="523"/>
      <c r="H313" s="102"/>
      <c r="I313" s="199"/>
      <c r="J313" s="106">
        <v>0</v>
      </c>
      <c r="K313" s="106">
        <v>0</v>
      </c>
      <c r="L313" s="162">
        <v>0</v>
      </c>
      <c r="M313" s="258"/>
      <c r="N313" s="115"/>
      <c r="O313" s="115"/>
      <c r="P313" s="448"/>
      <c r="Q313" s="163"/>
      <c r="R313" s="124"/>
      <c r="S313" s="47"/>
    </row>
    <row r="314" spans="1:19" ht="12.75">
      <c r="A314" s="84" t="s">
        <v>276</v>
      </c>
      <c r="B314" s="521"/>
      <c r="C314" s="521"/>
      <c r="D314" s="521"/>
      <c r="E314" s="523"/>
      <c r="F314" s="523"/>
      <c r="G314" s="523"/>
      <c r="H314" s="102"/>
      <c r="I314" s="199"/>
      <c r="J314" s="106">
        <v>23</v>
      </c>
      <c r="K314" s="106">
        <v>10.2</v>
      </c>
      <c r="L314" s="162">
        <v>6.9</v>
      </c>
      <c r="M314" s="258"/>
      <c r="N314" s="115"/>
      <c r="O314" s="115"/>
      <c r="P314" s="448"/>
      <c r="Q314" s="163"/>
      <c r="R314" s="124"/>
      <c r="S314" s="47"/>
    </row>
    <row r="315" spans="1:19" ht="12.75">
      <c r="A315" s="84" t="s">
        <v>277</v>
      </c>
      <c r="B315" s="521"/>
      <c r="C315" s="521"/>
      <c r="D315" s="521"/>
      <c r="E315" s="523"/>
      <c r="F315" s="523"/>
      <c r="G315" s="523"/>
      <c r="H315" s="102"/>
      <c r="I315" s="199"/>
      <c r="J315" s="109"/>
      <c r="K315" s="106"/>
      <c r="L315" s="157"/>
      <c r="M315" s="258"/>
      <c r="N315" s="115"/>
      <c r="O315" s="115"/>
      <c r="P315" s="448"/>
      <c r="Q315" s="163"/>
      <c r="R315" s="124"/>
      <c r="S315" s="47"/>
    </row>
    <row r="316" spans="1:196" s="274" customFormat="1" ht="15" customHeight="1">
      <c r="A316" s="612" t="s">
        <v>31</v>
      </c>
      <c r="B316" s="331"/>
      <c r="C316" s="331"/>
      <c r="D316" s="331"/>
      <c r="E316" s="331"/>
      <c r="F316" s="331"/>
      <c r="G316" s="331"/>
      <c r="H316" s="267"/>
      <c r="I316" s="323"/>
      <c r="J316" s="291">
        <f>SUM(J307:J315)</f>
        <v>95.19999999999999</v>
      </c>
      <c r="K316" s="321">
        <f>SUM(K307:K315)</f>
        <v>75.9</v>
      </c>
      <c r="L316" s="334">
        <f>SUM(L307:L315)</f>
        <v>49.5</v>
      </c>
      <c r="M316" s="470"/>
      <c r="N316" s="321">
        <f>SUM(N306:N314)</f>
        <v>0</v>
      </c>
      <c r="O316" s="321">
        <f>SUM(O306:O314)</f>
        <v>0</v>
      </c>
      <c r="P316" s="291">
        <f>SUM(P306:P314)</f>
        <v>0</v>
      </c>
      <c r="Q316" s="283"/>
      <c r="R316" s="279">
        <f>(J316+K316+L316)/3</f>
        <v>73.53333333333333</v>
      </c>
      <c r="S316" s="284"/>
      <c r="U316" s="368"/>
      <c r="V316" s="368"/>
      <c r="W316" s="368"/>
      <c r="X316" s="368"/>
      <c r="Y316" s="368"/>
      <c r="Z316" s="368"/>
      <c r="AA316" s="368"/>
      <c r="AB316" s="368"/>
      <c r="AC316" s="368"/>
      <c r="AD316" s="368"/>
      <c r="AE316" s="368"/>
      <c r="AF316" s="368"/>
      <c r="AG316" s="368"/>
      <c r="AH316" s="368"/>
      <c r="AI316" s="368"/>
      <c r="AJ316" s="368"/>
      <c r="AK316" s="368"/>
      <c r="AL316" s="368"/>
      <c r="AM316" s="368"/>
      <c r="AN316" s="368"/>
      <c r="AO316" s="368"/>
      <c r="AP316" s="368"/>
      <c r="AQ316" s="368"/>
      <c r="AR316" s="368"/>
      <c r="AS316" s="368"/>
      <c r="AT316" s="368"/>
      <c r="AU316" s="368"/>
      <c r="AV316" s="368"/>
      <c r="AW316" s="368"/>
      <c r="AX316" s="368"/>
      <c r="AY316" s="368"/>
      <c r="AZ316" s="368"/>
      <c r="BA316" s="368"/>
      <c r="BB316" s="368"/>
      <c r="BC316" s="368"/>
      <c r="BD316" s="368"/>
      <c r="BE316" s="368"/>
      <c r="BF316" s="368"/>
      <c r="BG316" s="368"/>
      <c r="BH316" s="368"/>
      <c r="BI316" s="368"/>
      <c r="BJ316" s="368"/>
      <c r="BK316" s="368"/>
      <c r="BL316" s="368"/>
      <c r="BM316" s="368"/>
      <c r="BN316" s="368"/>
      <c r="BO316" s="368"/>
      <c r="BP316" s="368"/>
      <c r="BQ316" s="368"/>
      <c r="BR316" s="368"/>
      <c r="BS316" s="368"/>
      <c r="BT316" s="368"/>
      <c r="BU316" s="368"/>
      <c r="BV316" s="368"/>
      <c r="BW316" s="368"/>
      <c r="BX316" s="368"/>
      <c r="BY316" s="368"/>
      <c r="BZ316" s="368"/>
      <c r="CA316" s="368"/>
      <c r="CB316" s="368"/>
      <c r="CC316" s="368"/>
      <c r="CD316" s="368"/>
      <c r="CE316" s="368"/>
      <c r="CF316" s="368"/>
      <c r="CG316" s="368"/>
      <c r="CH316" s="368"/>
      <c r="CI316" s="368"/>
      <c r="CJ316" s="368"/>
      <c r="CK316" s="368"/>
      <c r="CL316" s="368"/>
      <c r="CM316" s="368"/>
      <c r="CN316" s="368"/>
      <c r="CO316" s="368"/>
      <c r="CP316" s="368"/>
      <c r="CQ316" s="368"/>
      <c r="CR316" s="368"/>
      <c r="CS316" s="368"/>
      <c r="CT316" s="368"/>
      <c r="CU316" s="368"/>
      <c r="CV316" s="368"/>
      <c r="CW316" s="368"/>
      <c r="CX316" s="368"/>
      <c r="CY316" s="368"/>
      <c r="CZ316" s="368"/>
      <c r="DA316" s="368"/>
      <c r="DB316" s="368"/>
      <c r="DC316" s="368"/>
      <c r="DD316" s="368"/>
      <c r="DE316" s="368"/>
      <c r="DF316" s="368"/>
      <c r="DG316" s="368"/>
      <c r="DH316" s="368"/>
      <c r="DI316" s="368"/>
      <c r="DJ316" s="368"/>
      <c r="DK316" s="368"/>
      <c r="DL316" s="368"/>
      <c r="DM316" s="368"/>
      <c r="DN316" s="368"/>
      <c r="DO316" s="368"/>
      <c r="DP316" s="368"/>
      <c r="DQ316" s="368"/>
      <c r="DR316" s="368"/>
      <c r="DS316" s="368"/>
      <c r="DT316" s="368"/>
      <c r="DU316" s="368"/>
      <c r="DV316" s="368"/>
      <c r="DW316" s="368"/>
      <c r="DX316" s="368"/>
      <c r="DY316" s="368"/>
      <c r="DZ316" s="368"/>
      <c r="EA316" s="368"/>
      <c r="EB316" s="368"/>
      <c r="EC316" s="368"/>
      <c r="ED316" s="368"/>
      <c r="EE316" s="368"/>
      <c r="EF316" s="368"/>
      <c r="EG316" s="368"/>
      <c r="EH316" s="368"/>
      <c r="EI316" s="368"/>
      <c r="EJ316" s="368"/>
      <c r="EK316" s="368"/>
      <c r="EL316" s="368"/>
      <c r="EM316" s="368"/>
      <c r="EN316" s="368"/>
      <c r="EO316" s="368"/>
      <c r="EP316" s="368"/>
      <c r="EQ316" s="368"/>
      <c r="ER316" s="368"/>
      <c r="ES316" s="368"/>
      <c r="ET316" s="368"/>
      <c r="EU316" s="368"/>
      <c r="EV316" s="368"/>
      <c r="EW316" s="368"/>
      <c r="EX316" s="368"/>
      <c r="EY316" s="368"/>
      <c r="EZ316" s="368"/>
      <c r="FA316" s="368"/>
      <c r="FB316" s="368"/>
      <c r="FC316" s="368"/>
      <c r="FD316" s="368"/>
      <c r="FE316" s="368"/>
      <c r="FF316" s="368"/>
      <c r="FG316" s="368"/>
      <c r="FH316" s="368"/>
      <c r="FI316" s="368"/>
      <c r="FJ316" s="368"/>
      <c r="FK316" s="368"/>
      <c r="FL316" s="368"/>
      <c r="FM316" s="368"/>
      <c r="FN316" s="368"/>
      <c r="FO316" s="368"/>
      <c r="FP316" s="368"/>
      <c r="FQ316" s="368"/>
      <c r="FR316" s="368"/>
      <c r="FS316" s="368"/>
      <c r="FT316" s="368"/>
      <c r="FU316" s="368"/>
      <c r="FV316" s="368"/>
      <c r="FW316" s="368"/>
      <c r="FX316" s="368"/>
      <c r="FY316" s="368"/>
      <c r="FZ316" s="368"/>
      <c r="GA316" s="368"/>
      <c r="GB316" s="368"/>
      <c r="GC316" s="368"/>
      <c r="GD316" s="368"/>
      <c r="GE316" s="368"/>
      <c r="GF316" s="368"/>
      <c r="GG316" s="368"/>
      <c r="GH316" s="368"/>
      <c r="GI316" s="368"/>
      <c r="GJ316" s="368"/>
      <c r="GK316" s="368"/>
      <c r="GL316" s="368"/>
      <c r="GM316" s="368"/>
      <c r="GN316" s="368"/>
    </row>
    <row r="317" spans="1:19" ht="15.75">
      <c r="A317" s="234" t="s">
        <v>278</v>
      </c>
      <c r="B317" s="197">
        <v>250</v>
      </c>
      <c r="C317" s="197">
        <v>360</v>
      </c>
      <c r="D317" s="208">
        <f>MAX(J326:K326:L326)/360*100</f>
        <v>14.555555555555557</v>
      </c>
      <c r="E317" s="58">
        <v>250</v>
      </c>
      <c r="F317" s="58">
        <v>362</v>
      </c>
      <c r="G317" s="210">
        <f>MAX(N326:O326:P326)/360*100</f>
        <v>39.77777777777777</v>
      </c>
      <c r="H317" s="191">
        <f>(J317+K317+L317)/3</f>
        <v>224.33333333333334</v>
      </c>
      <c r="I317" s="203">
        <f>(N317+O317+P317)/3</f>
        <v>224.33333333333334</v>
      </c>
      <c r="J317" s="94">
        <v>237</v>
      </c>
      <c r="K317" s="89">
        <v>217</v>
      </c>
      <c r="L317" s="158">
        <v>219</v>
      </c>
      <c r="M317" s="258"/>
      <c r="N317" s="131">
        <v>237</v>
      </c>
      <c r="O317" s="62">
        <v>217</v>
      </c>
      <c r="P317" s="62">
        <v>219</v>
      </c>
      <c r="Q317" s="151"/>
      <c r="R317" s="124"/>
      <c r="S317" s="47"/>
    </row>
    <row r="318" spans="1:19" ht="12.75">
      <c r="A318" s="84" t="s">
        <v>57</v>
      </c>
      <c r="B318" s="540"/>
      <c r="C318" s="540"/>
      <c r="D318" s="560"/>
      <c r="E318" s="541"/>
      <c r="F318" s="541"/>
      <c r="G318" s="541"/>
      <c r="H318" s="72"/>
      <c r="I318" s="200"/>
      <c r="J318" s="109">
        <v>0</v>
      </c>
      <c r="K318" s="106">
        <v>0</v>
      </c>
      <c r="L318" s="157">
        <v>0</v>
      </c>
      <c r="M318" s="471"/>
      <c r="N318" s="449"/>
      <c r="O318" s="449"/>
      <c r="P318" s="449"/>
      <c r="Q318" s="151"/>
      <c r="R318" s="124"/>
      <c r="S318" s="47"/>
    </row>
    <row r="319" spans="1:19" ht="12.75">
      <c r="A319" s="84" t="s">
        <v>58</v>
      </c>
      <c r="B319" s="521"/>
      <c r="C319" s="521"/>
      <c r="D319" s="561"/>
      <c r="E319" s="523"/>
      <c r="F319" s="523"/>
      <c r="G319" s="523"/>
      <c r="H319" s="72"/>
      <c r="I319" s="100"/>
      <c r="J319" s="109">
        <v>26.2</v>
      </c>
      <c r="K319" s="106">
        <v>52.2</v>
      </c>
      <c r="L319" s="157">
        <v>28.8</v>
      </c>
      <c r="M319" s="471"/>
      <c r="N319" s="449"/>
      <c r="O319" s="449"/>
      <c r="P319" s="449"/>
      <c r="Q319" s="151"/>
      <c r="R319" s="124"/>
      <c r="S319" s="47"/>
    </row>
    <row r="320" spans="1:19" ht="12.75">
      <c r="A320" s="84" t="s">
        <v>59</v>
      </c>
      <c r="B320" s="521"/>
      <c r="C320" s="521"/>
      <c r="D320" s="561"/>
      <c r="E320" s="523"/>
      <c r="F320" s="523"/>
      <c r="G320" s="523"/>
      <c r="H320" s="72"/>
      <c r="I320" s="100"/>
      <c r="J320" s="109"/>
      <c r="K320" s="106"/>
      <c r="L320" s="157"/>
      <c r="M320" s="471"/>
      <c r="N320" s="450">
        <v>19.6</v>
      </c>
      <c r="O320" s="449">
        <v>52</v>
      </c>
      <c r="P320" s="449">
        <v>5.8</v>
      </c>
      <c r="Q320" s="151"/>
      <c r="R320" s="124"/>
      <c r="S320" s="47"/>
    </row>
    <row r="321" spans="1:19" ht="12.75">
      <c r="A321" s="84" t="s">
        <v>60</v>
      </c>
      <c r="B321" s="521"/>
      <c r="C321" s="521"/>
      <c r="D321" s="561"/>
      <c r="E321" s="523"/>
      <c r="F321" s="523"/>
      <c r="G321" s="523"/>
      <c r="H321" s="72"/>
      <c r="I321" s="100"/>
      <c r="J321" s="109"/>
      <c r="K321" s="106"/>
      <c r="L321" s="157"/>
      <c r="M321" s="471"/>
      <c r="N321" s="450">
        <v>51</v>
      </c>
      <c r="O321" s="449">
        <v>44.5</v>
      </c>
      <c r="P321" s="449">
        <v>53.9</v>
      </c>
      <c r="Q321" s="151"/>
      <c r="R321" s="124"/>
      <c r="S321" s="47"/>
    </row>
    <row r="322" spans="1:19" ht="12.75">
      <c r="A322" s="84" t="s">
        <v>61</v>
      </c>
      <c r="B322" s="521"/>
      <c r="C322" s="521"/>
      <c r="D322" s="561"/>
      <c r="E322" s="523"/>
      <c r="F322" s="523"/>
      <c r="G322" s="523"/>
      <c r="H322" s="72"/>
      <c r="I322" s="100"/>
      <c r="J322" s="109"/>
      <c r="K322" s="106"/>
      <c r="L322" s="157"/>
      <c r="M322" s="471"/>
      <c r="N322" s="450">
        <v>49.2</v>
      </c>
      <c r="O322" s="449">
        <v>46.7</v>
      </c>
      <c r="P322" s="449">
        <v>36.5</v>
      </c>
      <c r="Q322" s="151"/>
      <c r="R322" s="124"/>
      <c r="S322" s="47"/>
    </row>
    <row r="323" spans="1:19" ht="12.75">
      <c r="A323" s="84" t="s">
        <v>279</v>
      </c>
      <c r="B323" s="521"/>
      <c r="C323" s="521"/>
      <c r="D323" s="561"/>
      <c r="E323" s="523"/>
      <c r="F323" s="523"/>
      <c r="G323" s="523"/>
      <c r="H323" s="72"/>
      <c r="I323" s="100"/>
      <c r="J323" s="109"/>
      <c r="K323" s="106"/>
      <c r="L323" s="157"/>
      <c r="M323" s="471"/>
      <c r="N323" s="450"/>
      <c r="O323" s="449"/>
      <c r="P323" s="449"/>
      <c r="Q323" s="151"/>
      <c r="R323" s="124"/>
      <c r="S323" s="47"/>
    </row>
    <row r="324" spans="1:19" ht="12.75">
      <c r="A324" s="84" t="s">
        <v>280</v>
      </c>
      <c r="B324" s="521"/>
      <c r="C324" s="521"/>
      <c r="D324" s="561"/>
      <c r="E324" s="523"/>
      <c r="F324" s="523"/>
      <c r="G324" s="523"/>
      <c r="H324" s="72"/>
      <c r="I324" s="100"/>
      <c r="J324" s="109">
        <v>2.5</v>
      </c>
      <c r="K324" s="106">
        <v>0.1</v>
      </c>
      <c r="L324" s="157">
        <v>7.4</v>
      </c>
      <c r="M324" s="471"/>
      <c r="N324" s="449"/>
      <c r="O324" s="449"/>
      <c r="P324" s="449"/>
      <c r="Q324" s="151"/>
      <c r="R324" s="124"/>
      <c r="S324" s="47"/>
    </row>
    <row r="325" spans="1:19" ht="12.75">
      <c r="A325" s="84" t="s">
        <v>281</v>
      </c>
      <c r="B325" s="521"/>
      <c r="C325" s="521"/>
      <c r="D325" s="561"/>
      <c r="E325" s="523"/>
      <c r="F325" s="523"/>
      <c r="G325" s="523"/>
      <c r="H325" s="72"/>
      <c r="I325" s="100"/>
      <c r="J325" s="109">
        <v>0.1</v>
      </c>
      <c r="K325" s="106">
        <v>0.1</v>
      </c>
      <c r="L325" s="157">
        <v>0.4</v>
      </c>
      <c r="M325" s="471"/>
      <c r="N325" s="449"/>
      <c r="O325" s="449"/>
      <c r="P325" s="449"/>
      <c r="Q325" s="151"/>
      <c r="R325" s="124"/>
      <c r="S325" s="47"/>
    </row>
    <row r="326" spans="1:196" s="274" customFormat="1" ht="15" customHeight="1">
      <c r="A326" s="612" t="s">
        <v>31</v>
      </c>
      <c r="B326" s="331"/>
      <c r="C326" s="331"/>
      <c r="D326" s="566"/>
      <c r="E326" s="331"/>
      <c r="F326" s="331"/>
      <c r="G326" s="331"/>
      <c r="H326" s="289"/>
      <c r="I326" s="290"/>
      <c r="J326" s="291">
        <f>SUM(J319:J325)</f>
        <v>28.8</v>
      </c>
      <c r="K326" s="321">
        <f>SUM(K319:K325)</f>
        <v>52.400000000000006</v>
      </c>
      <c r="L326" s="334">
        <f>SUM(L319:L325)</f>
        <v>36.6</v>
      </c>
      <c r="M326" s="472"/>
      <c r="N326" s="321">
        <f>SUM(N318:N323)</f>
        <v>119.8</v>
      </c>
      <c r="O326" s="321">
        <f>SUM(O318:O323)</f>
        <v>143.2</v>
      </c>
      <c r="P326" s="321">
        <f>SUM(P318:P323)</f>
        <v>96.19999999999999</v>
      </c>
      <c r="Q326" s="322">
        <f>SUM(Q318:Q322)</f>
        <v>0</v>
      </c>
      <c r="R326" s="318">
        <f>(J326+K326+L326)/3</f>
        <v>39.26666666666667</v>
      </c>
      <c r="S326" s="271">
        <f>(N326+O326+P326)/3</f>
        <v>119.73333333333333</v>
      </c>
      <c r="U326" s="368"/>
      <c r="V326" s="368"/>
      <c r="W326" s="368"/>
      <c r="X326" s="368"/>
      <c r="Y326" s="368"/>
      <c r="Z326" s="368"/>
      <c r="AA326" s="368"/>
      <c r="AB326" s="368"/>
      <c r="AC326" s="368"/>
      <c r="AD326" s="368"/>
      <c r="AE326" s="368"/>
      <c r="AF326" s="368"/>
      <c r="AG326" s="368"/>
      <c r="AH326" s="368"/>
      <c r="AI326" s="368"/>
      <c r="AJ326" s="368"/>
      <c r="AK326" s="368"/>
      <c r="AL326" s="368"/>
      <c r="AM326" s="368"/>
      <c r="AN326" s="368"/>
      <c r="AO326" s="368"/>
      <c r="AP326" s="368"/>
      <c r="AQ326" s="368"/>
      <c r="AR326" s="368"/>
      <c r="AS326" s="368"/>
      <c r="AT326" s="368"/>
      <c r="AU326" s="368"/>
      <c r="AV326" s="368"/>
      <c r="AW326" s="368"/>
      <c r="AX326" s="368"/>
      <c r="AY326" s="368"/>
      <c r="AZ326" s="368"/>
      <c r="BA326" s="368"/>
      <c r="BB326" s="368"/>
      <c r="BC326" s="368"/>
      <c r="BD326" s="368"/>
      <c r="BE326" s="368"/>
      <c r="BF326" s="368"/>
      <c r="BG326" s="368"/>
      <c r="BH326" s="368"/>
      <c r="BI326" s="368"/>
      <c r="BJ326" s="368"/>
      <c r="BK326" s="368"/>
      <c r="BL326" s="368"/>
      <c r="BM326" s="368"/>
      <c r="BN326" s="368"/>
      <c r="BO326" s="368"/>
      <c r="BP326" s="368"/>
      <c r="BQ326" s="368"/>
      <c r="BR326" s="368"/>
      <c r="BS326" s="368"/>
      <c r="BT326" s="368"/>
      <c r="BU326" s="368"/>
      <c r="BV326" s="368"/>
      <c r="BW326" s="368"/>
      <c r="BX326" s="368"/>
      <c r="BY326" s="368"/>
      <c r="BZ326" s="368"/>
      <c r="CA326" s="368"/>
      <c r="CB326" s="368"/>
      <c r="CC326" s="368"/>
      <c r="CD326" s="368"/>
      <c r="CE326" s="368"/>
      <c r="CF326" s="368"/>
      <c r="CG326" s="368"/>
      <c r="CH326" s="368"/>
      <c r="CI326" s="368"/>
      <c r="CJ326" s="368"/>
      <c r="CK326" s="368"/>
      <c r="CL326" s="368"/>
      <c r="CM326" s="368"/>
      <c r="CN326" s="368"/>
      <c r="CO326" s="368"/>
      <c r="CP326" s="368"/>
      <c r="CQ326" s="368"/>
      <c r="CR326" s="368"/>
      <c r="CS326" s="368"/>
      <c r="CT326" s="368"/>
      <c r="CU326" s="368"/>
      <c r="CV326" s="368"/>
      <c r="CW326" s="368"/>
      <c r="CX326" s="368"/>
      <c r="CY326" s="368"/>
      <c r="CZ326" s="368"/>
      <c r="DA326" s="368"/>
      <c r="DB326" s="368"/>
      <c r="DC326" s="368"/>
      <c r="DD326" s="368"/>
      <c r="DE326" s="368"/>
      <c r="DF326" s="368"/>
      <c r="DG326" s="368"/>
      <c r="DH326" s="368"/>
      <c r="DI326" s="368"/>
      <c r="DJ326" s="368"/>
      <c r="DK326" s="368"/>
      <c r="DL326" s="368"/>
      <c r="DM326" s="368"/>
      <c r="DN326" s="368"/>
      <c r="DO326" s="368"/>
      <c r="DP326" s="368"/>
      <c r="DQ326" s="368"/>
      <c r="DR326" s="368"/>
      <c r="DS326" s="368"/>
      <c r="DT326" s="368"/>
      <c r="DU326" s="368"/>
      <c r="DV326" s="368"/>
      <c r="DW326" s="368"/>
      <c r="DX326" s="368"/>
      <c r="DY326" s="368"/>
      <c r="DZ326" s="368"/>
      <c r="EA326" s="368"/>
      <c r="EB326" s="368"/>
      <c r="EC326" s="368"/>
      <c r="ED326" s="368"/>
      <c r="EE326" s="368"/>
      <c r="EF326" s="368"/>
      <c r="EG326" s="368"/>
      <c r="EH326" s="368"/>
      <c r="EI326" s="368"/>
      <c r="EJ326" s="368"/>
      <c r="EK326" s="368"/>
      <c r="EL326" s="368"/>
      <c r="EM326" s="368"/>
      <c r="EN326" s="368"/>
      <c r="EO326" s="368"/>
      <c r="EP326" s="368"/>
      <c r="EQ326" s="368"/>
      <c r="ER326" s="368"/>
      <c r="ES326" s="368"/>
      <c r="ET326" s="368"/>
      <c r="EU326" s="368"/>
      <c r="EV326" s="368"/>
      <c r="EW326" s="368"/>
      <c r="EX326" s="368"/>
      <c r="EY326" s="368"/>
      <c r="EZ326" s="368"/>
      <c r="FA326" s="368"/>
      <c r="FB326" s="368"/>
      <c r="FC326" s="368"/>
      <c r="FD326" s="368"/>
      <c r="FE326" s="368"/>
      <c r="FF326" s="368"/>
      <c r="FG326" s="368"/>
      <c r="FH326" s="368"/>
      <c r="FI326" s="368"/>
      <c r="FJ326" s="368"/>
      <c r="FK326" s="368"/>
      <c r="FL326" s="368"/>
      <c r="FM326" s="368"/>
      <c r="FN326" s="368"/>
      <c r="FO326" s="368"/>
      <c r="FP326" s="368"/>
      <c r="FQ326" s="368"/>
      <c r="FR326" s="368"/>
      <c r="FS326" s="368"/>
      <c r="FT326" s="368"/>
      <c r="FU326" s="368"/>
      <c r="FV326" s="368"/>
      <c r="FW326" s="368"/>
      <c r="FX326" s="368"/>
      <c r="FY326" s="368"/>
      <c r="FZ326" s="368"/>
      <c r="GA326" s="368"/>
      <c r="GB326" s="368"/>
      <c r="GC326" s="368"/>
      <c r="GD326" s="368"/>
      <c r="GE326" s="368"/>
      <c r="GF326" s="368"/>
      <c r="GG326" s="368"/>
      <c r="GH326" s="368"/>
      <c r="GI326" s="368"/>
      <c r="GJ326" s="368"/>
      <c r="GK326" s="368"/>
      <c r="GL326" s="368"/>
      <c r="GM326" s="368"/>
      <c r="GN326" s="368"/>
    </row>
    <row r="327" spans="1:19" ht="15.75">
      <c r="A327" s="234" t="s">
        <v>282</v>
      </c>
      <c r="B327" s="197">
        <v>400</v>
      </c>
      <c r="C327" s="197">
        <v>570</v>
      </c>
      <c r="D327" s="211">
        <f>MAX(J336:K336:L336)/570*100</f>
        <v>6.280701754385964</v>
      </c>
      <c r="E327" s="58">
        <v>400</v>
      </c>
      <c r="F327" s="58">
        <v>570</v>
      </c>
      <c r="G327" s="46"/>
      <c r="H327" s="191">
        <f>(J327+K327+L327)/3</f>
        <v>232.66666666666666</v>
      </c>
      <c r="I327" s="203">
        <f>(N327+O327+P327)/3</f>
        <v>231</v>
      </c>
      <c r="J327" s="94">
        <v>234</v>
      </c>
      <c r="K327" s="89">
        <v>229</v>
      </c>
      <c r="L327" s="158">
        <v>235</v>
      </c>
      <c r="M327" s="258"/>
      <c r="N327" s="72">
        <v>231</v>
      </c>
      <c r="O327" s="72">
        <v>233</v>
      </c>
      <c r="P327" s="72">
        <v>229</v>
      </c>
      <c r="Q327" s="151"/>
      <c r="R327" s="124"/>
      <c r="S327" s="45"/>
    </row>
    <row r="328" spans="1:19" ht="12.75">
      <c r="A328" s="84" t="s">
        <v>64</v>
      </c>
      <c r="B328" s="525" t="s">
        <v>141</v>
      </c>
      <c r="C328" s="540"/>
      <c r="D328" s="540"/>
      <c r="E328" s="524" t="s">
        <v>535</v>
      </c>
      <c r="F328" s="541"/>
      <c r="G328" s="541"/>
      <c r="H328" s="72"/>
      <c r="I328" s="100"/>
      <c r="J328" s="109">
        <v>14</v>
      </c>
      <c r="K328" s="106">
        <v>9</v>
      </c>
      <c r="L328" s="157">
        <v>31</v>
      </c>
      <c r="M328" s="258"/>
      <c r="N328" s="115"/>
      <c r="O328" s="115"/>
      <c r="P328" s="115"/>
      <c r="Q328" s="151"/>
      <c r="R328" s="124"/>
      <c r="S328" s="47"/>
    </row>
    <row r="329" spans="1:19" ht="12.75">
      <c r="A329" s="84" t="s">
        <v>526</v>
      </c>
      <c r="B329" s="521"/>
      <c r="C329" s="521"/>
      <c r="D329" s="521"/>
      <c r="E329" s="523"/>
      <c r="F329" s="523"/>
      <c r="G329" s="523"/>
      <c r="H329" s="72"/>
      <c r="I329" s="100"/>
      <c r="J329" s="109"/>
      <c r="K329" s="106"/>
      <c r="L329" s="157"/>
      <c r="M329" s="258"/>
      <c r="N329" s="115">
        <v>59</v>
      </c>
      <c r="O329" s="115">
        <v>55</v>
      </c>
      <c r="P329" s="115">
        <v>66</v>
      </c>
      <c r="Q329" s="151"/>
      <c r="R329" s="124"/>
      <c r="S329" s="47"/>
    </row>
    <row r="330" spans="1:19" ht="12.75">
      <c r="A330" s="84" t="s">
        <v>525</v>
      </c>
      <c r="B330" s="521"/>
      <c r="C330" s="521"/>
      <c r="D330" s="521"/>
      <c r="E330" s="523"/>
      <c r="F330" s="523"/>
      <c r="G330" s="523"/>
      <c r="H330" s="72"/>
      <c r="I330" s="100"/>
      <c r="J330" s="109"/>
      <c r="K330" s="106"/>
      <c r="L330" s="157"/>
      <c r="M330" s="259"/>
      <c r="N330" s="58">
        <v>0</v>
      </c>
      <c r="O330" s="58">
        <v>0</v>
      </c>
      <c r="P330" s="58">
        <v>0</v>
      </c>
      <c r="Q330" s="254"/>
      <c r="R330" s="124"/>
      <c r="S330" s="47"/>
    </row>
    <row r="331" spans="1:19" ht="12.75">
      <c r="A331" s="84" t="s">
        <v>523</v>
      </c>
      <c r="B331" s="521"/>
      <c r="C331" s="521"/>
      <c r="D331" s="521"/>
      <c r="E331" s="523"/>
      <c r="F331" s="523"/>
      <c r="G331" s="523"/>
      <c r="H331" s="72"/>
      <c r="I331" s="100"/>
      <c r="J331" s="109">
        <v>13.5</v>
      </c>
      <c r="K331" s="106">
        <v>26.8</v>
      </c>
      <c r="L331" s="157">
        <v>4.6</v>
      </c>
      <c r="M331" s="259"/>
      <c r="N331" s="58"/>
      <c r="O331" s="58"/>
      <c r="P331" s="58"/>
      <c r="Q331" s="254"/>
      <c r="R331" s="124"/>
      <c r="S331" s="47"/>
    </row>
    <row r="332" spans="1:19" ht="12.75">
      <c r="A332" s="84" t="s">
        <v>524</v>
      </c>
      <c r="B332" s="521"/>
      <c r="C332" s="521"/>
      <c r="D332" s="521"/>
      <c r="E332" s="523"/>
      <c r="F332" s="523"/>
      <c r="G332" s="523"/>
      <c r="H332" s="72"/>
      <c r="I332" s="100"/>
      <c r="J332" s="109">
        <v>46</v>
      </c>
      <c r="K332" s="106">
        <v>61</v>
      </c>
      <c r="L332" s="157">
        <v>15</v>
      </c>
      <c r="M332" s="259"/>
      <c r="N332" s="58"/>
      <c r="O332" s="58"/>
      <c r="P332" s="58"/>
      <c r="Q332" s="254"/>
      <c r="R332" s="124"/>
      <c r="S332" s="47"/>
    </row>
    <row r="333" spans="1:19" ht="12.75">
      <c r="A333" s="84" t="s">
        <v>522</v>
      </c>
      <c r="B333" s="521"/>
      <c r="C333" s="521"/>
      <c r="D333" s="521"/>
      <c r="E333" s="523"/>
      <c r="F333" s="523"/>
      <c r="G333" s="523"/>
      <c r="H333" s="72"/>
      <c r="I333" s="100"/>
      <c r="J333" s="109">
        <v>4</v>
      </c>
      <c r="K333" s="106">
        <v>6</v>
      </c>
      <c r="L333" s="157">
        <v>4</v>
      </c>
      <c r="M333" s="259"/>
      <c r="N333" s="58"/>
      <c r="O333" s="58"/>
      <c r="P333" s="58"/>
      <c r="Q333" s="254"/>
      <c r="R333" s="124"/>
      <c r="S333" s="47"/>
    </row>
    <row r="334" spans="1:19" ht="12.75">
      <c r="A334" s="84" t="s">
        <v>527</v>
      </c>
      <c r="B334" s="521"/>
      <c r="C334" s="521"/>
      <c r="D334" s="521"/>
      <c r="E334" s="523"/>
      <c r="F334" s="523"/>
      <c r="G334" s="523"/>
      <c r="H334" s="72"/>
      <c r="I334" s="100"/>
      <c r="J334" s="109"/>
      <c r="K334" s="106"/>
      <c r="L334" s="157"/>
      <c r="M334" s="259"/>
      <c r="N334" s="366">
        <v>105</v>
      </c>
      <c r="O334" s="366">
        <v>80</v>
      </c>
      <c r="P334" s="366">
        <v>65</v>
      </c>
      <c r="Q334" s="254"/>
      <c r="R334" s="124"/>
      <c r="S334" s="47"/>
    </row>
    <row r="335" spans="1:19" ht="12.75">
      <c r="A335" s="84" t="s">
        <v>528</v>
      </c>
      <c r="B335" s="521"/>
      <c r="C335" s="521"/>
      <c r="D335" s="521"/>
      <c r="E335" s="523"/>
      <c r="F335" s="523"/>
      <c r="G335" s="523"/>
      <c r="H335" s="72"/>
      <c r="I335" s="100"/>
      <c r="J335" s="109"/>
      <c r="K335" s="106"/>
      <c r="L335" s="157"/>
      <c r="M335" s="259"/>
      <c r="N335" s="366">
        <v>86</v>
      </c>
      <c r="O335" s="366">
        <v>56</v>
      </c>
      <c r="P335" s="366">
        <v>37</v>
      </c>
      <c r="Q335" s="254"/>
      <c r="R335" s="124"/>
      <c r="S335" s="47"/>
    </row>
    <row r="336" spans="1:196" s="274" customFormat="1" ht="15" customHeight="1">
      <c r="A336" s="612" t="s">
        <v>31</v>
      </c>
      <c r="B336" s="331"/>
      <c r="C336" s="331"/>
      <c r="D336" s="331"/>
      <c r="E336" s="331"/>
      <c r="F336" s="331"/>
      <c r="G336" s="331"/>
      <c r="H336" s="289"/>
      <c r="I336" s="290"/>
      <c r="J336" s="291">
        <f>SUM(J328:J331)</f>
        <v>27.5</v>
      </c>
      <c r="K336" s="292">
        <f>SUM(K328:K331)</f>
        <v>35.8</v>
      </c>
      <c r="L336" s="666">
        <f>SUM(L328:L331)</f>
        <v>35.6</v>
      </c>
      <c r="M336" s="293">
        <f>SUM(M328:M331)</f>
        <v>0</v>
      </c>
      <c r="N336" s="294">
        <f>N328+N329+N330+N331+N332+N333+N334+N335</f>
        <v>250</v>
      </c>
      <c r="O336" s="294">
        <f>O328+O329+O330+O331+O332+O333+O334+O335</f>
        <v>191</v>
      </c>
      <c r="P336" s="294">
        <f>P328+P329+P330+P331+P332+P333+P334+P335</f>
        <v>168</v>
      </c>
      <c r="Q336" s="295"/>
      <c r="R336" s="279">
        <f>(J336+K336+L336)/3</f>
        <v>32.96666666666667</v>
      </c>
      <c r="S336" s="302">
        <f>(N336+O336+P336)/3</f>
        <v>203</v>
      </c>
      <c r="U336" s="368"/>
      <c r="V336" s="368"/>
      <c r="W336" s="368"/>
      <c r="X336" s="368"/>
      <c r="Y336" s="368"/>
      <c r="Z336" s="368"/>
      <c r="AA336" s="368"/>
      <c r="AB336" s="368"/>
      <c r="AC336" s="368"/>
      <c r="AD336" s="368"/>
      <c r="AE336" s="368"/>
      <c r="AF336" s="368"/>
      <c r="AG336" s="368"/>
      <c r="AH336" s="368"/>
      <c r="AI336" s="368"/>
      <c r="AJ336" s="368"/>
      <c r="AK336" s="368"/>
      <c r="AL336" s="368"/>
      <c r="AM336" s="368"/>
      <c r="AN336" s="368"/>
      <c r="AO336" s="368"/>
      <c r="AP336" s="368"/>
      <c r="AQ336" s="368"/>
      <c r="AR336" s="368"/>
      <c r="AS336" s="368"/>
      <c r="AT336" s="368"/>
      <c r="AU336" s="368"/>
      <c r="AV336" s="368"/>
      <c r="AW336" s="368"/>
      <c r="AX336" s="368"/>
      <c r="AY336" s="368"/>
      <c r="AZ336" s="368"/>
      <c r="BA336" s="368"/>
      <c r="BB336" s="368"/>
      <c r="BC336" s="368"/>
      <c r="BD336" s="368"/>
      <c r="BE336" s="368"/>
      <c r="BF336" s="368"/>
      <c r="BG336" s="368"/>
      <c r="BH336" s="368"/>
      <c r="BI336" s="368"/>
      <c r="BJ336" s="368"/>
      <c r="BK336" s="368"/>
      <c r="BL336" s="368"/>
      <c r="BM336" s="368"/>
      <c r="BN336" s="368"/>
      <c r="BO336" s="368"/>
      <c r="BP336" s="368"/>
      <c r="BQ336" s="368"/>
      <c r="BR336" s="368"/>
      <c r="BS336" s="368"/>
      <c r="BT336" s="368"/>
      <c r="BU336" s="368"/>
      <c r="BV336" s="368"/>
      <c r="BW336" s="368"/>
      <c r="BX336" s="368"/>
      <c r="BY336" s="368"/>
      <c r="BZ336" s="368"/>
      <c r="CA336" s="368"/>
      <c r="CB336" s="368"/>
      <c r="CC336" s="368"/>
      <c r="CD336" s="368"/>
      <c r="CE336" s="368"/>
      <c r="CF336" s="368"/>
      <c r="CG336" s="368"/>
      <c r="CH336" s="368"/>
      <c r="CI336" s="368"/>
      <c r="CJ336" s="368"/>
      <c r="CK336" s="368"/>
      <c r="CL336" s="368"/>
      <c r="CM336" s="368"/>
      <c r="CN336" s="368"/>
      <c r="CO336" s="368"/>
      <c r="CP336" s="368"/>
      <c r="CQ336" s="368"/>
      <c r="CR336" s="368"/>
      <c r="CS336" s="368"/>
      <c r="CT336" s="368"/>
      <c r="CU336" s="368"/>
      <c r="CV336" s="368"/>
      <c r="CW336" s="368"/>
      <c r="CX336" s="368"/>
      <c r="CY336" s="368"/>
      <c r="CZ336" s="368"/>
      <c r="DA336" s="368"/>
      <c r="DB336" s="368"/>
      <c r="DC336" s="368"/>
      <c r="DD336" s="368"/>
      <c r="DE336" s="368"/>
      <c r="DF336" s="368"/>
      <c r="DG336" s="368"/>
      <c r="DH336" s="368"/>
      <c r="DI336" s="368"/>
      <c r="DJ336" s="368"/>
      <c r="DK336" s="368"/>
      <c r="DL336" s="368"/>
      <c r="DM336" s="368"/>
      <c r="DN336" s="368"/>
      <c r="DO336" s="368"/>
      <c r="DP336" s="368"/>
      <c r="DQ336" s="368"/>
      <c r="DR336" s="368"/>
      <c r="DS336" s="368"/>
      <c r="DT336" s="368"/>
      <c r="DU336" s="368"/>
      <c r="DV336" s="368"/>
      <c r="DW336" s="368"/>
      <c r="DX336" s="368"/>
      <c r="DY336" s="368"/>
      <c r="DZ336" s="368"/>
      <c r="EA336" s="368"/>
      <c r="EB336" s="368"/>
      <c r="EC336" s="368"/>
      <c r="ED336" s="368"/>
      <c r="EE336" s="368"/>
      <c r="EF336" s="368"/>
      <c r="EG336" s="368"/>
      <c r="EH336" s="368"/>
      <c r="EI336" s="368"/>
      <c r="EJ336" s="368"/>
      <c r="EK336" s="368"/>
      <c r="EL336" s="368"/>
      <c r="EM336" s="368"/>
      <c r="EN336" s="368"/>
      <c r="EO336" s="368"/>
      <c r="EP336" s="368"/>
      <c r="EQ336" s="368"/>
      <c r="ER336" s="368"/>
      <c r="ES336" s="368"/>
      <c r="ET336" s="368"/>
      <c r="EU336" s="368"/>
      <c r="EV336" s="368"/>
      <c r="EW336" s="368"/>
      <c r="EX336" s="368"/>
      <c r="EY336" s="368"/>
      <c r="EZ336" s="368"/>
      <c r="FA336" s="368"/>
      <c r="FB336" s="368"/>
      <c r="FC336" s="368"/>
      <c r="FD336" s="368"/>
      <c r="FE336" s="368"/>
      <c r="FF336" s="368"/>
      <c r="FG336" s="368"/>
      <c r="FH336" s="368"/>
      <c r="FI336" s="368"/>
      <c r="FJ336" s="368"/>
      <c r="FK336" s="368"/>
      <c r="FL336" s="368"/>
      <c r="FM336" s="368"/>
      <c r="FN336" s="368"/>
      <c r="FO336" s="368"/>
      <c r="FP336" s="368"/>
      <c r="FQ336" s="368"/>
      <c r="FR336" s="368"/>
      <c r="FS336" s="368"/>
      <c r="FT336" s="368"/>
      <c r="FU336" s="368"/>
      <c r="FV336" s="368"/>
      <c r="FW336" s="368"/>
      <c r="FX336" s="368"/>
      <c r="FY336" s="368"/>
      <c r="FZ336" s="368"/>
      <c r="GA336" s="368"/>
      <c r="GB336" s="368"/>
      <c r="GC336" s="368"/>
      <c r="GD336" s="368"/>
      <c r="GE336" s="368"/>
      <c r="GF336" s="368"/>
      <c r="GG336" s="368"/>
      <c r="GH336" s="368"/>
      <c r="GI336" s="368"/>
      <c r="GJ336" s="368"/>
      <c r="GK336" s="368"/>
      <c r="GL336" s="368"/>
      <c r="GM336" s="368"/>
      <c r="GN336" s="368"/>
    </row>
    <row r="337" spans="1:19" ht="15.75">
      <c r="A337" s="236" t="s">
        <v>283</v>
      </c>
      <c r="B337" s="197">
        <v>400</v>
      </c>
      <c r="C337" s="197">
        <v>570</v>
      </c>
      <c r="D337" s="159">
        <f>MAX(J343:K343:L343)/570*100</f>
        <v>29.05263157894737</v>
      </c>
      <c r="E337" s="46"/>
      <c r="F337" s="46"/>
      <c r="G337" s="46"/>
      <c r="H337" s="191">
        <f>(J337+K337+L337)/3</f>
        <v>234</v>
      </c>
      <c r="I337" s="100"/>
      <c r="J337" s="86">
        <v>230</v>
      </c>
      <c r="K337" s="76">
        <v>234</v>
      </c>
      <c r="L337" s="149">
        <v>238</v>
      </c>
      <c r="M337" s="258"/>
      <c r="N337" s="115"/>
      <c r="O337" s="115"/>
      <c r="P337" s="115"/>
      <c r="Q337" s="151"/>
      <c r="R337" s="124"/>
      <c r="S337" s="47"/>
    </row>
    <row r="338" spans="1:19" ht="12.75">
      <c r="A338" s="84" t="s">
        <v>284</v>
      </c>
      <c r="B338" s="540"/>
      <c r="C338" s="540"/>
      <c r="D338" s="540"/>
      <c r="E338" s="541"/>
      <c r="F338" s="541"/>
      <c r="G338" s="541"/>
      <c r="H338" s="72"/>
      <c r="I338" s="100"/>
      <c r="J338" s="146">
        <v>14.3</v>
      </c>
      <c r="K338" s="106">
        <v>124.8</v>
      </c>
      <c r="L338" s="157">
        <v>5.5</v>
      </c>
      <c r="M338" s="258"/>
      <c r="N338" s="115"/>
      <c r="O338" s="115"/>
      <c r="P338" s="115"/>
      <c r="Q338" s="151"/>
      <c r="R338" s="124"/>
      <c r="S338" s="47"/>
    </row>
    <row r="339" spans="1:19" ht="12.75">
      <c r="A339" s="84" t="s">
        <v>285</v>
      </c>
      <c r="B339" s="521"/>
      <c r="C339" s="521"/>
      <c r="D339" s="521"/>
      <c r="E339" s="523"/>
      <c r="F339" s="523"/>
      <c r="G339" s="523"/>
      <c r="H339" s="72"/>
      <c r="I339" s="100"/>
      <c r="J339" s="109">
        <v>2.6</v>
      </c>
      <c r="K339" s="106">
        <v>2.8</v>
      </c>
      <c r="L339" s="157">
        <v>2.6</v>
      </c>
      <c r="M339" s="258"/>
      <c r="N339" s="115"/>
      <c r="O339" s="115"/>
      <c r="P339" s="115"/>
      <c r="Q339" s="151"/>
      <c r="R339" s="124"/>
      <c r="S339" s="47"/>
    </row>
    <row r="340" spans="1:19" ht="12.75">
      <c r="A340" s="84" t="s">
        <v>286</v>
      </c>
      <c r="B340" s="521"/>
      <c r="C340" s="521"/>
      <c r="D340" s="521"/>
      <c r="E340" s="523"/>
      <c r="F340" s="523"/>
      <c r="G340" s="523"/>
      <c r="H340" s="72"/>
      <c r="I340" s="100"/>
      <c r="J340" s="109">
        <v>12</v>
      </c>
      <c r="K340" s="106">
        <v>14</v>
      </c>
      <c r="L340" s="157">
        <v>10</v>
      </c>
      <c r="M340" s="258"/>
      <c r="N340" s="115"/>
      <c r="O340" s="115"/>
      <c r="P340" s="115"/>
      <c r="Q340" s="151"/>
      <c r="R340" s="124"/>
      <c r="S340" s="47"/>
    </row>
    <row r="341" spans="1:19" ht="12.75">
      <c r="A341" s="84" t="s">
        <v>287</v>
      </c>
      <c r="B341" s="521"/>
      <c r="C341" s="521"/>
      <c r="D341" s="521"/>
      <c r="E341" s="523"/>
      <c r="F341" s="523"/>
      <c r="G341" s="523"/>
      <c r="H341" s="72"/>
      <c r="I341" s="100"/>
      <c r="J341" s="109">
        <v>52.4</v>
      </c>
      <c r="K341" s="106">
        <v>24</v>
      </c>
      <c r="L341" s="157">
        <v>31.4</v>
      </c>
      <c r="M341" s="258"/>
      <c r="N341" s="115"/>
      <c r="O341" s="115"/>
      <c r="P341" s="115"/>
      <c r="Q341" s="151"/>
      <c r="R341" s="124"/>
      <c r="S341" s="47"/>
    </row>
    <row r="342" spans="1:19" ht="12.75">
      <c r="A342" s="84" t="s">
        <v>288</v>
      </c>
      <c r="B342" s="521"/>
      <c r="C342" s="521"/>
      <c r="D342" s="521"/>
      <c r="E342" s="523"/>
      <c r="F342" s="523"/>
      <c r="G342" s="523"/>
      <c r="H342" s="72"/>
      <c r="I342" s="100"/>
      <c r="J342" s="109"/>
      <c r="K342" s="106"/>
      <c r="L342" s="157"/>
      <c r="M342" s="258"/>
      <c r="N342" s="115"/>
      <c r="O342" s="115"/>
      <c r="P342" s="115"/>
      <c r="Q342" s="151"/>
      <c r="R342" s="124"/>
      <c r="S342" s="47"/>
    </row>
    <row r="343" spans="1:196" s="274" customFormat="1" ht="15" customHeight="1">
      <c r="A343" s="612" t="s">
        <v>31</v>
      </c>
      <c r="B343" s="331"/>
      <c r="C343" s="331"/>
      <c r="D343" s="331"/>
      <c r="E343" s="331"/>
      <c r="F343" s="331"/>
      <c r="G343" s="331"/>
      <c r="H343" s="289"/>
      <c r="I343" s="290"/>
      <c r="J343" s="291">
        <f>SUM(J338:J342)</f>
        <v>81.3</v>
      </c>
      <c r="K343" s="321">
        <f>SUM(K338:K342)</f>
        <v>165.6</v>
      </c>
      <c r="L343" s="334">
        <f>SUM(L338:L342)</f>
        <v>49.5</v>
      </c>
      <c r="M343" s="280"/>
      <c r="N343" s="289"/>
      <c r="O343" s="289"/>
      <c r="P343" s="289"/>
      <c r="Q343" s="287"/>
      <c r="R343" s="279">
        <f>(J343+K343+L343)/3</f>
        <v>98.8</v>
      </c>
      <c r="S343" s="284"/>
      <c r="U343" s="368"/>
      <c r="V343" s="368"/>
      <c r="W343" s="368"/>
      <c r="X343" s="368"/>
      <c r="Y343" s="368"/>
      <c r="Z343" s="368"/>
      <c r="AA343" s="368"/>
      <c r="AB343" s="368"/>
      <c r="AC343" s="368"/>
      <c r="AD343" s="368"/>
      <c r="AE343" s="368"/>
      <c r="AF343" s="368"/>
      <c r="AG343" s="368"/>
      <c r="AH343" s="368"/>
      <c r="AI343" s="368"/>
      <c r="AJ343" s="368"/>
      <c r="AK343" s="368"/>
      <c r="AL343" s="368"/>
      <c r="AM343" s="368"/>
      <c r="AN343" s="368"/>
      <c r="AO343" s="368"/>
      <c r="AP343" s="368"/>
      <c r="AQ343" s="368"/>
      <c r="AR343" s="368"/>
      <c r="AS343" s="368"/>
      <c r="AT343" s="368"/>
      <c r="AU343" s="368"/>
      <c r="AV343" s="368"/>
      <c r="AW343" s="368"/>
      <c r="AX343" s="368"/>
      <c r="AY343" s="368"/>
      <c r="AZ343" s="368"/>
      <c r="BA343" s="368"/>
      <c r="BB343" s="368"/>
      <c r="BC343" s="368"/>
      <c r="BD343" s="368"/>
      <c r="BE343" s="368"/>
      <c r="BF343" s="368"/>
      <c r="BG343" s="368"/>
      <c r="BH343" s="368"/>
      <c r="BI343" s="368"/>
      <c r="BJ343" s="368"/>
      <c r="BK343" s="368"/>
      <c r="BL343" s="368"/>
      <c r="BM343" s="368"/>
      <c r="BN343" s="368"/>
      <c r="BO343" s="368"/>
      <c r="BP343" s="368"/>
      <c r="BQ343" s="368"/>
      <c r="BR343" s="368"/>
      <c r="BS343" s="368"/>
      <c r="BT343" s="368"/>
      <c r="BU343" s="368"/>
      <c r="BV343" s="368"/>
      <c r="BW343" s="368"/>
      <c r="BX343" s="368"/>
      <c r="BY343" s="368"/>
      <c r="BZ343" s="368"/>
      <c r="CA343" s="368"/>
      <c r="CB343" s="368"/>
      <c r="CC343" s="368"/>
      <c r="CD343" s="368"/>
      <c r="CE343" s="368"/>
      <c r="CF343" s="368"/>
      <c r="CG343" s="368"/>
      <c r="CH343" s="368"/>
      <c r="CI343" s="368"/>
      <c r="CJ343" s="368"/>
      <c r="CK343" s="368"/>
      <c r="CL343" s="368"/>
      <c r="CM343" s="368"/>
      <c r="CN343" s="368"/>
      <c r="CO343" s="368"/>
      <c r="CP343" s="368"/>
      <c r="CQ343" s="368"/>
      <c r="CR343" s="368"/>
      <c r="CS343" s="368"/>
      <c r="CT343" s="368"/>
      <c r="CU343" s="368"/>
      <c r="CV343" s="368"/>
      <c r="CW343" s="368"/>
      <c r="CX343" s="368"/>
      <c r="CY343" s="368"/>
      <c r="CZ343" s="368"/>
      <c r="DA343" s="368"/>
      <c r="DB343" s="368"/>
      <c r="DC343" s="368"/>
      <c r="DD343" s="368"/>
      <c r="DE343" s="368"/>
      <c r="DF343" s="368"/>
      <c r="DG343" s="368"/>
      <c r="DH343" s="368"/>
      <c r="DI343" s="368"/>
      <c r="DJ343" s="368"/>
      <c r="DK343" s="368"/>
      <c r="DL343" s="368"/>
      <c r="DM343" s="368"/>
      <c r="DN343" s="368"/>
      <c r="DO343" s="368"/>
      <c r="DP343" s="368"/>
      <c r="DQ343" s="368"/>
      <c r="DR343" s="368"/>
      <c r="DS343" s="368"/>
      <c r="DT343" s="368"/>
      <c r="DU343" s="368"/>
      <c r="DV343" s="368"/>
      <c r="DW343" s="368"/>
      <c r="DX343" s="368"/>
      <c r="DY343" s="368"/>
      <c r="DZ343" s="368"/>
      <c r="EA343" s="368"/>
      <c r="EB343" s="368"/>
      <c r="EC343" s="368"/>
      <c r="ED343" s="368"/>
      <c r="EE343" s="368"/>
      <c r="EF343" s="368"/>
      <c r="EG343" s="368"/>
      <c r="EH343" s="368"/>
      <c r="EI343" s="368"/>
      <c r="EJ343" s="368"/>
      <c r="EK343" s="368"/>
      <c r="EL343" s="368"/>
      <c r="EM343" s="368"/>
      <c r="EN343" s="368"/>
      <c r="EO343" s="368"/>
      <c r="EP343" s="368"/>
      <c r="EQ343" s="368"/>
      <c r="ER343" s="368"/>
      <c r="ES343" s="368"/>
      <c r="ET343" s="368"/>
      <c r="EU343" s="368"/>
      <c r="EV343" s="368"/>
      <c r="EW343" s="368"/>
      <c r="EX343" s="368"/>
      <c r="EY343" s="368"/>
      <c r="EZ343" s="368"/>
      <c r="FA343" s="368"/>
      <c r="FB343" s="368"/>
      <c r="FC343" s="368"/>
      <c r="FD343" s="368"/>
      <c r="FE343" s="368"/>
      <c r="FF343" s="368"/>
      <c r="FG343" s="368"/>
      <c r="FH343" s="368"/>
      <c r="FI343" s="368"/>
      <c r="FJ343" s="368"/>
      <c r="FK343" s="368"/>
      <c r="FL343" s="368"/>
      <c r="FM343" s="368"/>
      <c r="FN343" s="368"/>
      <c r="FO343" s="368"/>
      <c r="FP343" s="368"/>
      <c r="FQ343" s="368"/>
      <c r="FR343" s="368"/>
      <c r="FS343" s="368"/>
      <c r="FT343" s="368"/>
      <c r="FU343" s="368"/>
      <c r="FV343" s="368"/>
      <c r="FW343" s="368"/>
      <c r="FX343" s="368"/>
      <c r="FY343" s="368"/>
      <c r="FZ343" s="368"/>
      <c r="GA343" s="368"/>
      <c r="GB343" s="368"/>
      <c r="GC343" s="368"/>
      <c r="GD343" s="368"/>
      <c r="GE343" s="368"/>
      <c r="GF343" s="368"/>
      <c r="GG343" s="368"/>
      <c r="GH343" s="368"/>
      <c r="GI343" s="368"/>
      <c r="GJ343" s="368"/>
      <c r="GK343" s="368"/>
      <c r="GL343" s="368"/>
      <c r="GM343" s="368"/>
      <c r="GN343" s="368"/>
    </row>
    <row r="344" spans="1:19" ht="15.75">
      <c r="A344" s="234" t="s">
        <v>289</v>
      </c>
      <c r="B344" s="197">
        <v>250</v>
      </c>
      <c r="C344" s="197">
        <v>360</v>
      </c>
      <c r="D344" s="69" t="s">
        <v>290</v>
      </c>
      <c r="E344" s="46"/>
      <c r="F344" s="46"/>
      <c r="G344" s="46"/>
      <c r="H344" s="191">
        <f>(J344+K344+L344)/3</f>
        <v>233.33333333333334</v>
      </c>
      <c r="I344" s="100"/>
      <c r="J344" s="86">
        <v>241</v>
      </c>
      <c r="K344" s="76">
        <v>230</v>
      </c>
      <c r="L344" s="149">
        <v>229</v>
      </c>
      <c r="M344" s="258"/>
      <c r="N344" s="115"/>
      <c r="O344" s="115"/>
      <c r="P344" s="115"/>
      <c r="Q344" s="151"/>
      <c r="R344" s="124"/>
      <c r="S344" s="47"/>
    </row>
    <row r="345" spans="1:19" ht="12.75">
      <c r="A345" s="84" t="s">
        <v>291</v>
      </c>
      <c r="B345" s="540"/>
      <c r="C345" s="540"/>
      <c r="D345" s="540"/>
      <c r="E345" s="541"/>
      <c r="F345" s="541"/>
      <c r="G345" s="541"/>
      <c r="H345" s="72"/>
      <c r="I345" s="100"/>
      <c r="J345" s="109">
        <v>10</v>
      </c>
      <c r="K345" s="106">
        <v>22</v>
      </c>
      <c r="L345" s="157">
        <v>12</v>
      </c>
      <c r="M345" s="258"/>
      <c r="N345" s="115"/>
      <c r="O345" s="115"/>
      <c r="P345" s="115"/>
      <c r="Q345" s="151"/>
      <c r="R345" s="124"/>
      <c r="S345" s="47"/>
    </row>
    <row r="346" spans="1:19" ht="12.75">
      <c r="A346" s="84"/>
      <c r="B346" s="521"/>
      <c r="C346" s="521"/>
      <c r="D346" s="521"/>
      <c r="E346" s="523"/>
      <c r="F346" s="523"/>
      <c r="G346" s="523"/>
      <c r="H346" s="72"/>
      <c r="I346" s="100"/>
      <c r="J346" s="109">
        <v>75</v>
      </c>
      <c r="K346" s="106">
        <v>65</v>
      </c>
      <c r="L346" s="157">
        <v>63</v>
      </c>
      <c r="M346" s="258"/>
      <c r="N346" s="115"/>
      <c r="O346" s="115"/>
      <c r="P346" s="115"/>
      <c r="Q346" s="151"/>
      <c r="R346" s="124"/>
      <c r="S346" s="47"/>
    </row>
    <row r="347" spans="1:196" s="274" customFormat="1" ht="15" customHeight="1">
      <c r="A347" s="612" t="s">
        <v>31</v>
      </c>
      <c r="B347" s="331"/>
      <c r="C347" s="331"/>
      <c r="D347" s="331"/>
      <c r="E347" s="331"/>
      <c r="F347" s="331"/>
      <c r="G347" s="331"/>
      <c r="H347" s="289"/>
      <c r="I347" s="290"/>
      <c r="J347" s="318">
        <f>SUM(J345:J346)</f>
        <v>85</v>
      </c>
      <c r="K347" s="319">
        <f>SUM(K345:K346)</f>
        <v>87</v>
      </c>
      <c r="L347" s="625">
        <f>SUM(L345:L346)</f>
        <v>75</v>
      </c>
      <c r="M347" s="469"/>
      <c r="N347" s="289"/>
      <c r="O347" s="289"/>
      <c r="P347" s="289"/>
      <c r="Q347" s="287"/>
      <c r="R347" s="279">
        <f>(K347+L347+M347)/3</f>
        <v>54</v>
      </c>
      <c r="S347" s="284"/>
      <c r="U347" s="368"/>
      <c r="V347" s="368"/>
      <c r="W347" s="368"/>
      <c r="X347" s="368"/>
      <c r="Y347" s="368"/>
      <c r="Z347" s="368"/>
      <c r="AA347" s="368"/>
      <c r="AB347" s="368"/>
      <c r="AC347" s="368"/>
      <c r="AD347" s="368"/>
      <c r="AE347" s="368"/>
      <c r="AF347" s="368"/>
      <c r="AG347" s="368"/>
      <c r="AH347" s="368"/>
      <c r="AI347" s="368"/>
      <c r="AJ347" s="368"/>
      <c r="AK347" s="368"/>
      <c r="AL347" s="368"/>
      <c r="AM347" s="368"/>
      <c r="AN347" s="368"/>
      <c r="AO347" s="368"/>
      <c r="AP347" s="368"/>
      <c r="AQ347" s="368"/>
      <c r="AR347" s="368"/>
      <c r="AS347" s="368"/>
      <c r="AT347" s="368"/>
      <c r="AU347" s="368"/>
      <c r="AV347" s="368"/>
      <c r="AW347" s="368"/>
      <c r="AX347" s="368"/>
      <c r="AY347" s="368"/>
      <c r="AZ347" s="368"/>
      <c r="BA347" s="368"/>
      <c r="BB347" s="368"/>
      <c r="BC347" s="368"/>
      <c r="BD347" s="368"/>
      <c r="BE347" s="368"/>
      <c r="BF347" s="368"/>
      <c r="BG347" s="368"/>
      <c r="BH347" s="368"/>
      <c r="BI347" s="368"/>
      <c r="BJ347" s="368"/>
      <c r="BK347" s="368"/>
      <c r="BL347" s="368"/>
      <c r="BM347" s="368"/>
      <c r="BN347" s="368"/>
      <c r="BO347" s="368"/>
      <c r="BP347" s="368"/>
      <c r="BQ347" s="368"/>
      <c r="BR347" s="368"/>
      <c r="BS347" s="368"/>
      <c r="BT347" s="368"/>
      <c r="BU347" s="368"/>
      <c r="BV347" s="368"/>
      <c r="BW347" s="368"/>
      <c r="BX347" s="368"/>
      <c r="BY347" s="368"/>
      <c r="BZ347" s="368"/>
      <c r="CA347" s="368"/>
      <c r="CB347" s="368"/>
      <c r="CC347" s="368"/>
      <c r="CD347" s="368"/>
      <c r="CE347" s="368"/>
      <c r="CF347" s="368"/>
      <c r="CG347" s="368"/>
      <c r="CH347" s="368"/>
      <c r="CI347" s="368"/>
      <c r="CJ347" s="368"/>
      <c r="CK347" s="368"/>
      <c r="CL347" s="368"/>
      <c r="CM347" s="368"/>
      <c r="CN347" s="368"/>
      <c r="CO347" s="368"/>
      <c r="CP347" s="368"/>
      <c r="CQ347" s="368"/>
      <c r="CR347" s="368"/>
      <c r="CS347" s="368"/>
      <c r="CT347" s="368"/>
      <c r="CU347" s="368"/>
      <c r="CV347" s="368"/>
      <c r="CW347" s="368"/>
      <c r="CX347" s="368"/>
      <c r="CY347" s="368"/>
      <c r="CZ347" s="368"/>
      <c r="DA347" s="368"/>
      <c r="DB347" s="368"/>
      <c r="DC347" s="368"/>
      <c r="DD347" s="368"/>
      <c r="DE347" s="368"/>
      <c r="DF347" s="368"/>
      <c r="DG347" s="368"/>
      <c r="DH347" s="368"/>
      <c r="DI347" s="368"/>
      <c r="DJ347" s="368"/>
      <c r="DK347" s="368"/>
      <c r="DL347" s="368"/>
      <c r="DM347" s="368"/>
      <c r="DN347" s="368"/>
      <c r="DO347" s="368"/>
      <c r="DP347" s="368"/>
      <c r="DQ347" s="368"/>
      <c r="DR347" s="368"/>
      <c r="DS347" s="368"/>
      <c r="DT347" s="368"/>
      <c r="DU347" s="368"/>
      <c r="DV347" s="368"/>
      <c r="DW347" s="368"/>
      <c r="DX347" s="368"/>
      <c r="DY347" s="368"/>
      <c r="DZ347" s="368"/>
      <c r="EA347" s="368"/>
      <c r="EB347" s="368"/>
      <c r="EC347" s="368"/>
      <c r="ED347" s="368"/>
      <c r="EE347" s="368"/>
      <c r="EF347" s="368"/>
      <c r="EG347" s="368"/>
      <c r="EH347" s="368"/>
      <c r="EI347" s="368"/>
      <c r="EJ347" s="368"/>
      <c r="EK347" s="368"/>
      <c r="EL347" s="368"/>
      <c r="EM347" s="368"/>
      <c r="EN347" s="368"/>
      <c r="EO347" s="368"/>
      <c r="EP347" s="368"/>
      <c r="EQ347" s="368"/>
      <c r="ER347" s="368"/>
      <c r="ES347" s="368"/>
      <c r="ET347" s="368"/>
      <c r="EU347" s="368"/>
      <c r="EV347" s="368"/>
      <c r="EW347" s="368"/>
      <c r="EX347" s="368"/>
      <c r="EY347" s="368"/>
      <c r="EZ347" s="368"/>
      <c r="FA347" s="368"/>
      <c r="FB347" s="368"/>
      <c r="FC347" s="368"/>
      <c r="FD347" s="368"/>
      <c r="FE347" s="368"/>
      <c r="FF347" s="368"/>
      <c r="FG347" s="368"/>
      <c r="FH347" s="368"/>
      <c r="FI347" s="368"/>
      <c r="FJ347" s="368"/>
      <c r="FK347" s="368"/>
      <c r="FL347" s="368"/>
      <c r="FM347" s="368"/>
      <c r="FN347" s="368"/>
      <c r="FO347" s="368"/>
      <c r="FP347" s="368"/>
      <c r="FQ347" s="368"/>
      <c r="FR347" s="368"/>
      <c r="FS347" s="368"/>
      <c r="FT347" s="368"/>
      <c r="FU347" s="368"/>
      <c r="FV347" s="368"/>
      <c r="FW347" s="368"/>
      <c r="FX347" s="368"/>
      <c r="FY347" s="368"/>
      <c r="FZ347" s="368"/>
      <c r="GA347" s="368"/>
      <c r="GB347" s="368"/>
      <c r="GC347" s="368"/>
      <c r="GD347" s="368"/>
      <c r="GE347" s="368"/>
      <c r="GF347" s="368"/>
      <c r="GG347" s="368"/>
      <c r="GH347" s="368"/>
      <c r="GI347" s="368"/>
      <c r="GJ347" s="368"/>
      <c r="GK347" s="368"/>
      <c r="GL347" s="368"/>
      <c r="GM347" s="368"/>
      <c r="GN347" s="368"/>
    </row>
    <row r="348" spans="1:19" ht="15.75">
      <c r="A348" s="234" t="s">
        <v>292</v>
      </c>
      <c r="B348" s="197">
        <v>250</v>
      </c>
      <c r="C348" s="197">
        <v>360</v>
      </c>
      <c r="D348" s="187">
        <f>MAX(J357:K357:L357)/360*100</f>
        <v>0</v>
      </c>
      <c r="E348" s="46"/>
      <c r="F348" s="46"/>
      <c r="G348" s="46"/>
      <c r="H348" s="191">
        <f>(J348+K348+L348)/3</f>
        <v>233.33333333333334</v>
      </c>
      <c r="I348" s="204"/>
      <c r="J348" s="86">
        <v>241</v>
      </c>
      <c r="K348" s="76">
        <v>230</v>
      </c>
      <c r="L348" s="149">
        <v>229</v>
      </c>
      <c r="M348" s="258"/>
      <c r="N348" s="115"/>
      <c r="O348" s="115"/>
      <c r="P348" s="115"/>
      <c r="Q348" s="151"/>
      <c r="R348" s="124"/>
      <c r="S348" s="47"/>
    </row>
    <row r="349" spans="1:19" ht="12.75">
      <c r="A349" s="84" t="s">
        <v>85</v>
      </c>
      <c r="B349" s="540"/>
      <c r="C349" s="540"/>
      <c r="D349" s="540"/>
      <c r="E349" s="541"/>
      <c r="F349" s="541"/>
      <c r="G349" s="541"/>
      <c r="H349" s="72"/>
      <c r="I349" s="100"/>
      <c r="J349" s="91">
        <v>4.5</v>
      </c>
      <c r="K349" s="156">
        <v>0.5</v>
      </c>
      <c r="L349" s="118">
        <v>0.1</v>
      </c>
      <c r="M349" s="258"/>
      <c r="N349" s="115"/>
      <c r="O349" s="115"/>
      <c r="P349" s="115"/>
      <c r="Q349" s="151"/>
      <c r="R349" s="124"/>
      <c r="S349" s="47"/>
    </row>
    <row r="350" spans="1:19" ht="12.75">
      <c r="A350" s="84" t="s">
        <v>86</v>
      </c>
      <c r="B350" s="521"/>
      <c r="C350" s="521"/>
      <c r="D350" s="521"/>
      <c r="E350" s="523"/>
      <c r="F350" s="523"/>
      <c r="G350" s="523"/>
      <c r="H350" s="72"/>
      <c r="I350" s="100"/>
      <c r="J350" s="91">
        <v>15.9</v>
      </c>
      <c r="K350" s="41">
        <v>49.2</v>
      </c>
      <c r="L350" s="118">
        <v>32.6</v>
      </c>
      <c r="M350" s="258"/>
      <c r="N350" s="115"/>
      <c r="O350" s="115"/>
      <c r="P350" s="115"/>
      <c r="Q350" s="151"/>
      <c r="R350" s="124"/>
      <c r="S350" s="47"/>
    </row>
    <row r="351" spans="1:19" ht="12.75">
      <c r="A351" s="84" t="s">
        <v>293</v>
      </c>
      <c r="B351" s="521"/>
      <c r="C351" s="521"/>
      <c r="D351" s="521"/>
      <c r="E351" s="523"/>
      <c r="F351" s="523"/>
      <c r="G351" s="523"/>
      <c r="H351" s="72"/>
      <c r="I351" s="100"/>
      <c r="J351" s="155"/>
      <c r="K351" s="156"/>
      <c r="L351" s="118"/>
      <c r="M351" s="258"/>
      <c r="N351" s="115"/>
      <c r="O351" s="115"/>
      <c r="P351" s="115"/>
      <c r="Q351" s="151"/>
      <c r="R351" s="124"/>
      <c r="S351" s="47"/>
    </row>
    <row r="352" spans="1:19" ht="12.75">
      <c r="A352" s="84" t="s">
        <v>294</v>
      </c>
      <c r="B352" s="521"/>
      <c r="C352" s="521"/>
      <c r="D352" s="521"/>
      <c r="E352" s="523"/>
      <c r="F352" s="523"/>
      <c r="G352" s="523"/>
      <c r="H352" s="72"/>
      <c r="I352" s="100"/>
      <c r="J352" s="165">
        <v>18.3</v>
      </c>
      <c r="K352" s="118">
        <v>30.1</v>
      </c>
      <c r="L352" s="118">
        <v>24.7</v>
      </c>
      <c r="M352" s="258"/>
      <c r="N352" s="115"/>
      <c r="O352" s="115"/>
      <c r="P352" s="115"/>
      <c r="Q352" s="151"/>
      <c r="R352" s="124"/>
      <c r="S352" s="47"/>
    </row>
    <row r="353" spans="1:19" ht="12.75">
      <c r="A353" s="84" t="s">
        <v>295</v>
      </c>
      <c r="B353" s="521"/>
      <c r="C353" s="521"/>
      <c r="D353" s="521"/>
      <c r="E353" s="523"/>
      <c r="F353" s="523"/>
      <c r="G353" s="523"/>
      <c r="H353" s="72"/>
      <c r="I353" s="100"/>
      <c r="J353" s="165">
        <v>24.5</v>
      </c>
      <c r="K353" s="118">
        <v>32.9</v>
      </c>
      <c r="L353" s="118">
        <v>34.7</v>
      </c>
      <c r="M353" s="258"/>
      <c r="N353" s="115"/>
      <c r="O353" s="115"/>
      <c r="P353" s="115"/>
      <c r="Q353" s="151"/>
      <c r="R353" s="124"/>
      <c r="S353" s="47"/>
    </row>
    <row r="354" spans="1:19" ht="12.75">
      <c r="A354" s="84" t="s">
        <v>296</v>
      </c>
      <c r="B354" s="521"/>
      <c r="C354" s="521"/>
      <c r="D354" s="521"/>
      <c r="E354" s="523"/>
      <c r="F354" s="523"/>
      <c r="G354" s="523"/>
      <c r="H354" s="72"/>
      <c r="I354" s="100"/>
      <c r="J354" s="165">
        <v>32.2</v>
      </c>
      <c r="K354" s="118">
        <v>51.5</v>
      </c>
      <c r="L354" s="118">
        <v>48</v>
      </c>
      <c r="M354" s="258"/>
      <c r="N354" s="115"/>
      <c r="O354" s="115"/>
      <c r="P354" s="115"/>
      <c r="Q354" s="151"/>
      <c r="R354" s="124"/>
      <c r="S354" s="47"/>
    </row>
    <row r="355" spans="1:196" s="317" customFormat="1" ht="15" customHeight="1">
      <c r="A355" s="612" t="s">
        <v>31</v>
      </c>
      <c r="B355" s="331"/>
      <c r="C355" s="331"/>
      <c r="D355" s="331"/>
      <c r="E355" s="331"/>
      <c r="F355" s="331"/>
      <c r="G355" s="331"/>
      <c r="H355" s="289"/>
      <c r="I355" s="290"/>
      <c r="J355" s="313">
        <f>SUM(J349:J354)</f>
        <v>95.4</v>
      </c>
      <c r="K355" s="294">
        <f>SUM(K349:K354)</f>
        <v>164.20000000000002</v>
      </c>
      <c r="L355" s="673">
        <f>SUM(L349:L354)</f>
        <v>140.10000000000002</v>
      </c>
      <c r="M355" s="473"/>
      <c r="N355" s="320"/>
      <c r="O355" s="320"/>
      <c r="P355" s="320"/>
      <c r="Q355" s="295"/>
      <c r="R355" s="279">
        <f>(J355+K355+L355)/3</f>
        <v>133.23333333333335</v>
      </c>
      <c r="S355" s="284"/>
      <c r="U355" s="369"/>
      <c r="V355" s="369"/>
      <c r="W355" s="369"/>
      <c r="X355" s="369"/>
      <c r="Y355" s="369"/>
      <c r="Z355" s="369"/>
      <c r="AA355" s="369"/>
      <c r="AB355" s="369"/>
      <c r="AC355" s="369"/>
      <c r="AD355" s="369"/>
      <c r="AE355" s="369"/>
      <c r="AF355" s="369"/>
      <c r="AG355" s="369"/>
      <c r="AH355" s="369"/>
      <c r="AI355" s="369"/>
      <c r="AJ355" s="369"/>
      <c r="AK355" s="369"/>
      <c r="AL355" s="369"/>
      <c r="AM355" s="369"/>
      <c r="AN355" s="369"/>
      <c r="AO355" s="369"/>
      <c r="AP355" s="369"/>
      <c r="AQ355" s="369"/>
      <c r="AR355" s="369"/>
      <c r="AS355" s="369"/>
      <c r="AT355" s="369"/>
      <c r="AU355" s="369"/>
      <c r="AV355" s="369"/>
      <c r="AW355" s="369"/>
      <c r="AX355" s="369"/>
      <c r="AY355" s="369"/>
      <c r="AZ355" s="369"/>
      <c r="BA355" s="369"/>
      <c r="BB355" s="369"/>
      <c r="BC355" s="369"/>
      <c r="BD355" s="369"/>
      <c r="BE355" s="369"/>
      <c r="BF355" s="369"/>
      <c r="BG355" s="369"/>
      <c r="BH355" s="369"/>
      <c r="BI355" s="369"/>
      <c r="BJ355" s="369"/>
      <c r="BK355" s="369"/>
      <c r="BL355" s="369"/>
      <c r="BM355" s="369"/>
      <c r="BN355" s="369"/>
      <c r="BO355" s="369"/>
      <c r="BP355" s="369"/>
      <c r="BQ355" s="369"/>
      <c r="BR355" s="369"/>
      <c r="BS355" s="369"/>
      <c r="BT355" s="369"/>
      <c r="BU355" s="369"/>
      <c r="BV355" s="369"/>
      <c r="BW355" s="369"/>
      <c r="BX355" s="369"/>
      <c r="BY355" s="369"/>
      <c r="BZ355" s="369"/>
      <c r="CA355" s="369"/>
      <c r="CB355" s="369"/>
      <c r="CC355" s="369"/>
      <c r="CD355" s="369"/>
      <c r="CE355" s="369"/>
      <c r="CF355" s="369"/>
      <c r="CG355" s="369"/>
      <c r="CH355" s="369"/>
      <c r="CI355" s="369"/>
      <c r="CJ355" s="369"/>
      <c r="CK355" s="369"/>
      <c r="CL355" s="369"/>
      <c r="CM355" s="369"/>
      <c r="CN355" s="369"/>
      <c r="CO355" s="369"/>
      <c r="CP355" s="369"/>
      <c r="CQ355" s="369"/>
      <c r="CR355" s="369"/>
      <c r="CS355" s="369"/>
      <c r="CT355" s="369"/>
      <c r="CU355" s="369"/>
      <c r="CV355" s="369"/>
      <c r="CW355" s="369"/>
      <c r="CX355" s="369"/>
      <c r="CY355" s="369"/>
      <c r="CZ355" s="369"/>
      <c r="DA355" s="369"/>
      <c r="DB355" s="369"/>
      <c r="DC355" s="369"/>
      <c r="DD355" s="369"/>
      <c r="DE355" s="369"/>
      <c r="DF355" s="369"/>
      <c r="DG355" s="369"/>
      <c r="DH355" s="369"/>
      <c r="DI355" s="369"/>
      <c r="DJ355" s="369"/>
      <c r="DK355" s="369"/>
      <c r="DL355" s="369"/>
      <c r="DM355" s="369"/>
      <c r="DN355" s="369"/>
      <c r="DO355" s="369"/>
      <c r="DP355" s="369"/>
      <c r="DQ355" s="369"/>
      <c r="DR355" s="369"/>
      <c r="DS355" s="369"/>
      <c r="DT355" s="369"/>
      <c r="DU355" s="369"/>
      <c r="DV355" s="369"/>
      <c r="DW355" s="369"/>
      <c r="DX355" s="369"/>
      <c r="DY355" s="369"/>
      <c r="DZ355" s="369"/>
      <c r="EA355" s="369"/>
      <c r="EB355" s="369"/>
      <c r="EC355" s="369"/>
      <c r="ED355" s="369"/>
      <c r="EE355" s="369"/>
      <c r="EF355" s="369"/>
      <c r="EG355" s="369"/>
      <c r="EH355" s="369"/>
      <c r="EI355" s="369"/>
      <c r="EJ355" s="369"/>
      <c r="EK355" s="369"/>
      <c r="EL355" s="369"/>
      <c r="EM355" s="369"/>
      <c r="EN355" s="369"/>
      <c r="EO355" s="369"/>
      <c r="EP355" s="369"/>
      <c r="EQ355" s="369"/>
      <c r="ER355" s="369"/>
      <c r="ES355" s="369"/>
      <c r="ET355" s="369"/>
      <c r="EU355" s="369"/>
      <c r="EV355" s="369"/>
      <c r="EW355" s="369"/>
      <c r="EX355" s="369"/>
      <c r="EY355" s="369"/>
      <c r="EZ355" s="369"/>
      <c r="FA355" s="369"/>
      <c r="FB355" s="369"/>
      <c r="FC355" s="369"/>
      <c r="FD355" s="369"/>
      <c r="FE355" s="369"/>
      <c r="FF355" s="369"/>
      <c r="FG355" s="369"/>
      <c r="FH355" s="369"/>
      <c r="FI355" s="369"/>
      <c r="FJ355" s="369"/>
      <c r="FK355" s="369"/>
      <c r="FL355" s="369"/>
      <c r="FM355" s="369"/>
      <c r="FN355" s="369"/>
      <c r="FO355" s="369"/>
      <c r="FP355" s="369"/>
      <c r="FQ355" s="369"/>
      <c r="FR355" s="369"/>
      <c r="FS355" s="369"/>
      <c r="FT355" s="369"/>
      <c r="FU355" s="369"/>
      <c r="FV355" s="369"/>
      <c r="FW355" s="369"/>
      <c r="FX355" s="369"/>
      <c r="FY355" s="369"/>
      <c r="FZ355" s="369"/>
      <c r="GA355" s="369"/>
      <c r="GB355" s="369"/>
      <c r="GC355" s="369"/>
      <c r="GD355" s="369"/>
      <c r="GE355" s="369"/>
      <c r="GF355" s="369"/>
      <c r="GG355" s="369"/>
      <c r="GH355" s="369"/>
      <c r="GI355" s="369"/>
      <c r="GJ355" s="369"/>
      <c r="GK355" s="369"/>
      <c r="GL355" s="369"/>
      <c r="GM355" s="369"/>
      <c r="GN355" s="369"/>
    </row>
    <row r="356" spans="1:19" ht="15.75">
      <c r="A356" s="236" t="s">
        <v>297</v>
      </c>
      <c r="B356" s="197">
        <v>400</v>
      </c>
      <c r="C356" s="197">
        <v>570</v>
      </c>
      <c r="D356" s="69" t="s">
        <v>33</v>
      </c>
      <c r="E356" s="46"/>
      <c r="F356" s="46"/>
      <c r="G356" s="46"/>
      <c r="H356" s="72"/>
      <c r="I356" s="100"/>
      <c r="J356" s="161"/>
      <c r="K356" s="57"/>
      <c r="L356" s="174"/>
      <c r="M356" s="258"/>
      <c r="N356" s="115"/>
      <c r="O356" s="115"/>
      <c r="P356" s="115"/>
      <c r="Q356" s="151"/>
      <c r="R356" s="124"/>
      <c r="S356" s="45"/>
    </row>
    <row r="357" spans="1:19" ht="12.75">
      <c r="A357" s="84" t="s">
        <v>298</v>
      </c>
      <c r="B357" s="540"/>
      <c r="C357" s="540"/>
      <c r="D357" s="540"/>
      <c r="E357" s="541"/>
      <c r="F357" s="541"/>
      <c r="G357" s="541"/>
      <c r="H357" s="72"/>
      <c r="I357" s="100"/>
      <c r="J357" s="139"/>
      <c r="K357" s="139"/>
      <c r="L357" s="674"/>
      <c r="M357" s="258"/>
      <c r="N357" s="115"/>
      <c r="O357" s="115"/>
      <c r="P357" s="115"/>
      <c r="Q357" s="151"/>
      <c r="R357" s="124"/>
      <c r="S357" s="47"/>
    </row>
    <row r="358" spans="1:19" ht="12.75">
      <c r="A358" s="84" t="s">
        <v>299</v>
      </c>
      <c r="B358" s="521"/>
      <c r="C358" s="521"/>
      <c r="D358" s="521"/>
      <c r="E358" s="523"/>
      <c r="F358" s="523"/>
      <c r="G358" s="523"/>
      <c r="H358" s="72"/>
      <c r="I358" s="100"/>
      <c r="J358" s="96"/>
      <c r="K358" s="69"/>
      <c r="L358" s="174"/>
      <c r="M358" s="258"/>
      <c r="N358" s="115"/>
      <c r="O358" s="115"/>
      <c r="P358" s="115"/>
      <c r="Q358" s="151"/>
      <c r="R358" s="124"/>
      <c r="S358" s="47"/>
    </row>
    <row r="359" spans="1:19" ht="12.75">
      <c r="A359" s="84" t="s">
        <v>300</v>
      </c>
      <c r="B359" s="521"/>
      <c r="C359" s="521"/>
      <c r="D359" s="521"/>
      <c r="E359" s="523"/>
      <c r="F359" s="523"/>
      <c r="G359" s="523"/>
      <c r="H359" s="72"/>
      <c r="I359" s="100"/>
      <c r="J359" s="96"/>
      <c r="K359" s="69"/>
      <c r="L359" s="174"/>
      <c r="M359" s="258"/>
      <c r="N359" s="115"/>
      <c r="O359" s="115"/>
      <c r="P359" s="115"/>
      <c r="Q359" s="151"/>
      <c r="R359" s="124"/>
      <c r="S359" s="47"/>
    </row>
    <row r="360" spans="1:19" ht="12.75">
      <c r="A360" s="84" t="s">
        <v>301</v>
      </c>
      <c r="B360" s="521"/>
      <c r="C360" s="521"/>
      <c r="D360" s="521"/>
      <c r="E360" s="523"/>
      <c r="F360" s="523"/>
      <c r="G360" s="523"/>
      <c r="H360" s="72"/>
      <c r="I360" s="100"/>
      <c r="J360" s="96"/>
      <c r="K360" s="69"/>
      <c r="L360" s="174"/>
      <c r="M360" s="258"/>
      <c r="N360" s="115"/>
      <c r="O360" s="115"/>
      <c r="P360" s="115"/>
      <c r="Q360" s="151"/>
      <c r="R360" s="124"/>
      <c r="S360" s="47"/>
    </row>
    <row r="361" spans="1:196" s="274" customFormat="1" ht="15" customHeight="1">
      <c r="A361" s="612" t="s">
        <v>31</v>
      </c>
      <c r="B361" s="331"/>
      <c r="C361" s="331"/>
      <c r="D361" s="331"/>
      <c r="E361" s="331"/>
      <c r="F361" s="331"/>
      <c r="G361" s="331"/>
      <c r="H361" s="289"/>
      <c r="I361" s="290"/>
      <c r="J361" s="313">
        <v>0</v>
      </c>
      <c r="K361" s="294">
        <v>0</v>
      </c>
      <c r="L361" s="649">
        <v>0</v>
      </c>
      <c r="M361" s="280"/>
      <c r="N361" s="289"/>
      <c r="O361" s="289"/>
      <c r="P361" s="289"/>
      <c r="Q361" s="287"/>
      <c r="R361" s="279">
        <f>(J361+K361+L361)/3</f>
        <v>0</v>
      </c>
      <c r="S361" s="284"/>
      <c r="U361" s="368"/>
      <c r="V361" s="368"/>
      <c r="W361" s="368"/>
      <c r="X361" s="368"/>
      <c r="Y361" s="368"/>
      <c r="Z361" s="368"/>
      <c r="AA361" s="368"/>
      <c r="AB361" s="368"/>
      <c r="AC361" s="368"/>
      <c r="AD361" s="368"/>
      <c r="AE361" s="368"/>
      <c r="AF361" s="368"/>
      <c r="AG361" s="368"/>
      <c r="AH361" s="368"/>
      <c r="AI361" s="368"/>
      <c r="AJ361" s="368"/>
      <c r="AK361" s="368"/>
      <c r="AL361" s="368"/>
      <c r="AM361" s="368"/>
      <c r="AN361" s="368"/>
      <c r="AO361" s="368"/>
      <c r="AP361" s="368"/>
      <c r="AQ361" s="368"/>
      <c r="AR361" s="368"/>
      <c r="AS361" s="368"/>
      <c r="AT361" s="368"/>
      <c r="AU361" s="368"/>
      <c r="AV361" s="368"/>
      <c r="AW361" s="368"/>
      <c r="AX361" s="368"/>
      <c r="AY361" s="368"/>
      <c r="AZ361" s="368"/>
      <c r="BA361" s="368"/>
      <c r="BB361" s="368"/>
      <c r="BC361" s="368"/>
      <c r="BD361" s="368"/>
      <c r="BE361" s="368"/>
      <c r="BF361" s="368"/>
      <c r="BG361" s="368"/>
      <c r="BH361" s="368"/>
      <c r="BI361" s="368"/>
      <c r="BJ361" s="368"/>
      <c r="BK361" s="368"/>
      <c r="BL361" s="368"/>
      <c r="BM361" s="368"/>
      <c r="BN361" s="368"/>
      <c r="BO361" s="368"/>
      <c r="BP361" s="368"/>
      <c r="BQ361" s="368"/>
      <c r="BR361" s="368"/>
      <c r="BS361" s="368"/>
      <c r="BT361" s="368"/>
      <c r="BU361" s="368"/>
      <c r="BV361" s="368"/>
      <c r="BW361" s="368"/>
      <c r="BX361" s="368"/>
      <c r="BY361" s="368"/>
      <c r="BZ361" s="368"/>
      <c r="CA361" s="368"/>
      <c r="CB361" s="368"/>
      <c r="CC361" s="368"/>
      <c r="CD361" s="368"/>
      <c r="CE361" s="368"/>
      <c r="CF361" s="368"/>
      <c r="CG361" s="368"/>
      <c r="CH361" s="368"/>
      <c r="CI361" s="368"/>
      <c r="CJ361" s="368"/>
      <c r="CK361" s="368"/>
      <c r="CL361" s="368"/>
      <c r="CM361" s="368"/>
      <c r="CN361" s="368"/>
      <c r="CO361" s="368"/>
      <c r="CP361" s="368"/>
      <c r="CQ361" s="368"/>
      <c r="CR361" s="368"/>
      <c r="CS361" s="368"/>
      <c r="CT361" s="368"/>
      <c r="CU361" s="368"/>
      <c r="CV361" s="368"/>
      <c r="CW361" s="368"/>
      <c r="CX361" s="368"/>
      <c r="CY361" s="368"/>
      <c r="CZ361" s="368"/>
      <c r="DA361" s="368"/>
      <c r="DB361" s="368"/>
      <c r="DC361" s="368"/>
      <c r="DD361" s="368"/>
      <c r="DE361" s="368"/>
      <c r="DF361" s="368"/>
      <c r="DG361" s="368"/>
      <c r="DH361" s="368"/>
      <c r="DI361" s="368"/>
      <c r="DJ361" s="368"/>
      <c r="DK361" s="368"/>
      <c r="DL361" s="368"/>
      <c r="DM361" s="368"/>
      <c r="DN361" s="368"/>
      <c r="DO361" s="368"/>
      <c r="DP361" s="368"/>
      <c r="DQ361" s="368"/>
      <c r="DR361" s="368"/>
      <c r="DS361" s="368"/>
      <c r="DT361" s="368"/>
      <c r="DU361" s="368"/>
      <c r="DV361" s="368"/>
      <c r="DW361" s="368"/>
      <c r="DX361" s="368"/>
      <c r="DY361" s="368"/>
      <c r="DZ361" s="368"/>
      <c r="EA361" s="368"/>
      <c r="EB361" s="368"/>
      <c r="EC361" s="368"/>
      <c r="ED361" s="368"/>
      <c r="EE361" s="368"/>
      <c r="EF361" s="368"/>
      <c r="EG361" s="368"/>
      <c r="EH361" s="368"/>
      <c r="EI361" s="368"/>
      <c r="EJ361" s="368"/>
      <c r="EK361" s="368"/>
      <c r="EL361" s="368"/>
      <c r="EM361" s="368"/>
      <c r="EN361" s="368"/>
      <c r="EO361" s="368"/>
      <c r="EP361" s="368"/>
      <c r="EQ361" s="368"/>
      <c r="ER361" s="368"/>
      <c r="ES361" s="368"/>
      <c r="ET361" s="368"/>
      <c r="EU361" s="368"/>
      <c r="EV361" s="368"/>
      <c r="EW361" s="368"/>
      <c r="EX361" s="368"/>
      <c r="EY361" s="368"/>
      <c r="EZ361" s="368"/>
      <c r="FA361" s="368"/>
      <c r="FB361" s="368"/>
      <c r="FC361" s="368"/>
      <c r="FD361" s="368"/>
      <c r="FE361" s="368"/>
      <c r="FF361" s="368"/>
      <c r="FG361" s="368"/>
      <c r="FH361" s="368"/>
      <c r="FI361" s="368"/>
      <c r="FJ361" s="368"/>
      <c r="FK361" s="368"/>
      <c r="FL361" s="368"/>
      <c r="FM361" s="368"/>
      <c r="FN361" s="368"/>
      <c r="FO361" s="368"/>
      <c r="FP361" s="368"/>
      <c r="FQ361" s="368"/>
      <c r="FR361" s="368"/>
      <c r="FS361" s="368"/>
      <c r="FT361" s="368"/>
      <c r="FU361" s="368"/>
      <c r="FV361" s="368"/>
      <c r="FW361" s="368"/>
      <c r="FX361" s="368"/>
      <c r="FY361" s="368"/>
      <c r="FZ361" s="368"/>
      <c r="GA361" s="368"/>
      <c r="GB361" s="368"/>
      <c r="GC361" s="368"/>
      <c r="GD361" s="368"/>
      <c r="GE361" s="368"/>
      <c r="GF361" s="368"/>
      <c r="GG361" s="368"/>
      <c r="GH361" s="368"/>
      <c r="GI361" s="368"/>
      <c r="GJ361" s="368"/>
      <c r="GK361" s="368"/>
      <c r="GL361" s="368"/>
      <c r="GM361" s="368"/>
      <c r="GN361" s="368"/>
    </row>
    <row r="362" spans="1:19" ht="15.75">
      <c r="A362" s="236" t="s">
        <v>302</v>
      </c>
      <c r="B362" s="197">
        <v>250</v>
      </c>
      <c r="C362" s="197">
        <v>360</v>
      </c>
      <c r="D362" s="182"/>
      <c r="E362" s="58">
        <v>250</v>
      </c>
      <c r="F362" s="58">
        <v>360</v>
      </c>
      <c r="G362" s="212">
        <f>MAX(N365:O365:P365)/360*100</f>
        <v>0</v>
      </c>
      <c r="H362" s="191">
        <f>(J362+K362+L362)/3</f>
        <v>227.66666666666666</v>
      </c>
      <c r="I362" s="100"/>
      <c r="J362" s="86">
        <v>226</v>
      </c>
      <c r="K362" s="76">
        <v>230</v>
      </c>
      <c r="L362" s="149">
        <v>227</v>
      </c>
      <c r="M362" s="259"/>
      <c r="N362" s="115"/>
      <c r="O362" s="115"/>
      <c r="P362" s="115"/>
      <c r="Q362" s="151"/>
      <c r="R362" s="124"/>
      <c r="S362" s="47"/>
    </row>
    <row r="363" spans="1:19" ht="12.75">
      <c r="A363" s="84" t="s">
        <v>303</v>
      </c>
      <c r="B363" s="540"/>
      <c r="C363" s="540"/>
      <c r="D363" s="540"/>
      <c r="E363" s="541"/>
      <c r="F363" s="541"/>
      <c r="G363" s="541"/>
      <c r="H363" s="72"/>
      <c r="I363" s="100"/>
      <c r="J363" s="109">
        <v>0</v>
      </c>
      <c r="K363" s="106">
        <v>0.3</v>
      </c>
      <c r="L363" s="157">
        <v>0.1</v>
      </c>
      <c r="M363" s="258"/>
      <c r="N363" s="115"/>
      <c r="O363" s="115"/>
      <c r="P363" s="115"/>
      <c r="Q363" s="151"/>
      <c r="R363" s="124"/>
      <c r="S363" s="47"/>
    </row>
    <row r="364" spans="1:19" ht="15" customHeight="1">
      <c r="A364" s="84" t="s">
        <v>304</v>
      </c>
      <c r="B364" s="521"/>
      <c r="C364" s="521"/>
      <c r="D364" s="521"/>
      <c r="E364" s="523"/>
      <c r="F364" s="523"/>
      <c r="G364" s="523"/>
      <c r="H364" s="72"/>
      <c r="I364" s="100"/>
      <c r="J364" s="166"/>
      <c r="K364" s="167"/>
      <c r="L364" s="675"/>
      <c r="M364" s="258"/>
      <c r="N364" s="220"/>
      <c r="O364" s="115"/>
      <c r="P364" s="115"/>
      <c r="Q364" s="151"/>
      <c r="R364" s="124"/>
      <c r="S364" s="47"/>
    </row>
    <row r="365" spans="1:196" s="274" customFormat="1" ht="15" customHeight="1">
      <c r="A365" s="612" t="s">
        <v>31</v>
      </c>
      <c r="B365" s="331"/>
      <c r="C365" s="331"/>
      <c r="D365" s="331"/>
      <c r="E365" s="331"/>
      <c r="F365" s="331"/>
      <c r="G365" s="331"/>
      <c r="H365" s="289"/>
      <c r="I365" s="290"/>
      <c r="J365" s="313">
        <f>SUM(J363:J364)</f>
        <v>0</v>
      </c>
      <c r="K365" s="294">
        <f>SUM(K363:K364)</f>
        <v>0.3</v>
      </c>
      <c r="L365" s="649">
        <f>SUM(L363:L364)</f>
        <v>0.1</v>
      </c>
      <c r="M365" s="280"/>
      <c r="N365" s="291"/>
      <c r="O365" s="321"/>
      <c r="P365" s="321"/>
      <c r="Q365" s="314"/>
      <c r="R365" s="382">
        <f>(J365+K365+L365)/3</f>
        <v>0.13333333333333333</v>
      </c>
      <c r="S365" s="315"/>
      <c r="U365" s="368"/>
      <c r="V365" s="368"/>
      <c r="W365" s="368"/>
      <c r="X365" s="368"/>
      <c r="Y365" s="368"/>
      <c r="Z365" s="368"/>
      <c r="AA365" s="368"/>
      <c r="AB365" s="368"/>
      <c r="AC365" s="368"/>
      <c r="AD365" s="368"/>
      <c r="AE365" s="368"/>
      <c r="AF365" s="368"/>
      <c r="AG365" s="368"/>
      <c r="AH365" s="368"/>
      <c r="AI365" s="368"/>
      <c r="AJ365" s="368"/>
      <c r="AK365" s="368"/>
      <c r="AL365" s="368"/>
      <c r="AM365" s="368"/>
      <c r="AN365" s="368"/>
      <c r="AO365" s="368"/>
      <c r="AP365" s="368"/>
      <c r="AQ365" s="368"/>
      <c r="AR365" s="368"/>
      <c r="AS365" s="368"/>
      <c r="AT365" s="368"/>
      <c r="AU365" s="368"/>
      <c r="AV365" s="368"/>
      <c r="AW365" s="368"/>
      <c r="AX365" s="368"/>
      <c r="AY365" s="368"/>
      <c r="AZ365" s="368"/>
      <c r="BA365" s="368"/>
      <c r="BB365" s="368"/>
      <c r="BC365" s="368"/>
      <c r="BD365" s="368"/>
      <c r="BE365" s="368"/>
      <c r="BF365" s="368"/>
      <c r="BG365" s="368"/>
      <c r="BH365" s="368"/>
      <c r="BI365" s="368"/>
      <c r="BJ365" s="368"/>
      <c r="BK365" s="368"/>
      <c r="BL365" s="368"/>
      <c r="BM365" s="368"/>
      <c r="BN365" s="368"/>
      <c r="BO365" s="368"/>
      <c r="BP365" s="368"/>
      <c r="BQ365" s="368"/>
      <c r="BR365" s="368"/>
      <c r="BS365" s="368"/>
      <c r="BT365" s="368"/>
      <c r="BU365" s="368"/>
      <c r="BV365" s="368"/>
      <c r="BW365" s="368"/>
      <c r="BX365" s="368"/>
      <c r="BY365" s="368"/>
      <c r="BZ365" s="368"/>
      <c r="CA365" s="368"/>
      <c r="CB365" s="368"/>
      <c r="CC365" s="368"/>
      <c r="CD365" s="368"/>
      <c r="CE365" s="368"/>
      <c r="CF365" s="368"/>
      <c r="CG365" s="368"/>
      <c r="CH365" s="368"/>
      <c r="CI365" s="368"/>
      <c r="CJ365" s="368"/>
      <c r="CK365" s="368"/>
      <c r="CL365" s="368"/>
      <c r="CM365" s="368"/>
      <c r="CN365" s="368"/>
      <c r="CO365" s="368"/>
      <c r="CP365" s="368"/>
      <c r="CQ365" s="368"/>
      <c r="CR365" s="368"/>
      <c r="CS365" s="368"/>
      <c r="CT365" s="368"/>
      <c r="CU365" s="368"/>
      <c r="CV365" s="368"/>
      <c r="CW365" s="368"/>
      <c r="CX365" s="368"/>
      <c r="CY365" s="368"/>
      <c r="CZ365" s="368"/>
      <c r="DA365" s="368"/>
      <c r="DB365" s="368"/>
      <c r="DC365" s="368"/>
      <c r="DD365" s="368"/>
      <c r="DE365" s="368"/>
      <c r="DF365" s="368"/>
      <c r="DG365" s="368"/>
      <c r="DH365" s="368"/>
      <c r="DI365" s="368"/>
      <c r="DJ365" s="368"/>
      <c r="DK365" s="368"/>
      <c r="DL365" s="368"/>
      <c r="DM365" s="368"/>
      <c r="DN365" s="368"/>
      <c r="DO365" s="368"/>
      <c r="DP365" s="368"/>
      <c r="DQ365" s="368"/>
      <c r="DR365" s="368"/>
      <c r="DS365" s="368"/>
      <c r="DT365" s="368"/>
      <c r="DU365" s="368"/>
      <c r="DV365" s="368"/>
      <c r="DW365" s="368"/>
      <c r="DX365" s="368"/>
      <c r="DY365" s="368"/>
      <c r="DZ365" s="368"/>
      <c r="EA365" s="368"/>
      <c r="EB365" s="368"/>
      <c r="EC365" s="368"/>
      <c r="ED365" s="368"/>
      <c r="EE365" s="368"/>
      <c r="EF365" s="368"/>
      <c r="EG365" s="368"/>
      <c r="EH365" s="368"/>
      <c r="EI365" s="368"/>
      <c r="EJ365" s="368"/>
      <c r="EK365" s="368"/>
      <c r="EL365" s="368"/>
      <c r="EM365" s="368"/>
      <c r="EN365" s="368"/>
      <c r="EO365" s="368"/>
      <c r="EP365" s="368"/>
      <c r="EQ365" s="368"/>
      <c r="ER365" s="368"/>
      <c r="ES365" s="368"/>
      <c r="ET365" s="368"/>
      <c r="EU365" s="368"/>
      <c r="EV365" s="368"/>
      <c r="EW365" s="368"/>
      <c r="EX365" s="368"/>
      <c r="EY365" s="368"/>
      <c r="EZ365" s="368"/>
      <c r="FA365" s="368"/>
      <c r="FB365" s="368"/>
      <c r="FC365" s="368"/>
      <c r="FD365" s="368"/>
      <c r="FE365" s="368"/>
      <c r="FF365" s="368"/>
      <c r="FG365" s="368"/>
      <c r="FH365" s="368"/>
      <c r="FI365" s="368"/>
      <c r="FJ365" s="368"/>
      <c r="FK365" s="368"/>
      <c r="FL365" s="368"/>
      <c r="FM365" s="368"/>
      <c r="FN365" s="368"/>
      <c r="FO365" s="368"/>
      <c r="FP365" s="368"/>
      <c r="FQ365" s="368"/>
      <c r="FR365" s="368"/>
      <c r="FS365" s="368"/>
      <c r="FT365" s="368"/>
      <c r="FU365" s="368"/>
      <c r="FV365" s="368"/>
      <c r="FW365" s="368"/>
      <c r="FX365" s="368"/>
      <c r="FY365" s="368"/>
      <c r="FZ365" s="368"/>
      <c r="GA365" s="368"/>
      <c r="GB365" s="368"/>
      <c r="GC365" s="368"/>
      <c r="GD365" s="368"/>
      <c r="GE365" s="368"/>
      <c r="GF365" s="368"/>
      <c r="GG365" s="368"/>
      <c r="GH365" s="368"/>
      <c r="GI365" s="368"/>
      <c r="GJ365" s="368"/>
      <c r="GK365" s="368"/>
      <c r="GL365" s="368"/>
      <c r="GM365" s="368"/>
      <c r="GN365" s="368"/>
    </row>
    <row r="366" spans="1:19" ht="20.25" customHeight="1">
      <c r="A366" s="84" t="s">
        <v>97</v>
      </c>
      <c r="B366" s="197">
        <f>B212+B219+E219+B229+E240+B249+B267+B274+B306+B317+E317+B327+B337+B348+B362</f>
        <v>4470</v>
      </c>
      <c r="C366" s="57">
        <f>C362+C356+C348+C344+C337+C327+C317+C300+C292+C286+C281+C274+C267+C262+C257+C249+C240+C229+C219+C212</f>
        <v>9086</v>
      </c>
      <c r="D366" s="69"/>
      <c r="E366" s="58">
        <f>E362+E356+E348+E344+E337+E327+E317+E300+E292+E286+E281+E274+E267+E262+E257+E249+E240+E229+E219+E212</f>
        <v>2340</v>
      </c>
      <c r="F366" s="115">
        <f>F362+F356+F348+F344+F337+F327+F317+F300+F292+F286+F281+F274+F267+F262+F257+F249+F240+F229+F219+F212</f>
        <v>3364</v>
      </c>
      <c r="G366" s="46"/>
      <c r="H366" s="72"/>
      <c r="I366" s="100"/>
      <c r="J366" s="96">
        <f>J218+J228+J239+J256+J273+J280+J316+J326+J336+J343+J357+J368</f>
        <v>659.9999999999999</v>
      </c>
      <c r="K366" s="96">
        <f>K218+K228+K239+K256+K273+K280+K316+K326+K336+K343+K357+K368</f>
        <v>838.7299999999999</v>
      </c>
      <c r="L366" s="667">
        <f>L218+L228+L239+L256+L273+L280+L316+L326+L336+L343+L357+L368</f>
        <v>685</v>
      </c>
      <c r="M366" s="260"/>
      <c r="N366" s="115"/>
      <c r="O366" s="115"/>
      <c r="P366" s="115"/>
      <c r="Q366" s="78"/>
      <c r="R366" s="384">
        <f>R218+R228+R239+R248+R256+R261+R266+R273+R280+R285+R291+R295+R305+R316+R326+R336++R343+R347+R355+R361+R365</f>
        <v>915.2766666666666</v>
      </c>
      <c r="S366" s="385">
        <f>S218+S228+S239+S248+S256+S261+S266+S273+S280+S285+S291+S295+S305+S316+S326+S336+S343+S347+S355+S361+S365</f>
        <v>769.4333333333333</v>
      </c>
    </row>
    <row r="367" spans="1:19" ht="21" customHeight="1">
      <c r="A367" s="84" t="s">
        <v>200</v>
      </c>
      <c r="B367" s="198">
        <f>B366/1000</f>
        <v>4.47</v>
      </c>
      <c r="C367" s="57"/>
      <c r="D367" s="69"/>
      <c r="E367" s="115"/>
      <c r="F367" s="115"/>
      <c r="G367" s="46"/>
      <c r="H367" s="72"/>
      <c r="I367" s="200"/>
      <c r="J367" s="143">
        <f>J366+N367</f>
        <v>659.9999999999999</v>
      </c>
      <c r="K367" s="143">
        <f>K366+O367</f>
        <v>838.7299999999999</v>
      </c>
      <c r="L367" s="660">
        <f>L366+P367</f>
        <v>685</v>
      </c>
      <c r="M367" s="258"/>
      <c r="N367" s="115"/>
      <c r="O367" s="115"/>
      <c r="P367" s="115"/>
      <c r="Q367" s="151"/>
      <c r="R367" s="126">
        <f>MAX(J367:K367:L367)</f>
        <v>838.7299999999999</v>
      </c>
      <c r="S367" s="386">
        <f>R366+S366</f>
        <v>1684.71</v>
      </c>
    </row>
    <row r="368" spans="1:196" s="36" customFormat="1" ht="30" customHeight="1">
      <c r="A368" s="459" t="s">
        <v>305</v>
      </c>
      <c r="B368" s="90"/>
      <c r="C368" s="90"/>
      <c r="D368" s="213"/>
      <c r="E368" s="63"/>
      <c r="F368" s="214"/>
      <c r="G368" s="1315"/>
      <c r="H368" s="1315"/>
      <c r="I368" s="1316"/>
      <c r="J368" s="1317"/>
      <c r="K368" s="1317"/>
      <c r="L368" s="1317"/>
      <c r="M368" s="1317"/>
      <c r="N368" s="1317"/>
      <c r="O368" s="1317"/>
      <c r="P368" s="1318"/>
      <c r="Q368" s="489"/>
      <c r="R368" s="404" t="e">
        <f>R504</f>
        <v>#REF!</v>
      </c>
      <c r="S368" s="405" t="s">
        <v>529</v>
      </c>
      <c r="T368" s="406" t="s">
        <v>503</v>
      </c>
      <c r="U368" s="368"/>
      <c r="V368" s="368"/>
      <c r="W368" s="368"/>
      <c r="X368" s="368"/>
      <c r="Y368" s="368"/>
      <c r="Z368" s="368"/>
      <c r="AA368" s="368"/>
      <c r="AB368" s="368"/>
      <c r="AC368" s="368"/>
      <c r="AD368" s="368"/>
      <c r="AE368" s="368"/>
      <c r="AF368" s="368"/>
      <c r="AG368" s="368"/>
      <c r="AH368" s="368"/>
      <c r="AI368" s="368"/>
      <c r="AJ368" s="368"/>
      <c r="AK368" s="368"/>
      <c r="AL368" s="368"/>
      <c r="AM368" s="368"/>
      <c r="AN368" s="368"/>
      <c r="AO368" s="368"/>
      <c r="AP368" s="368"/>
      <c r="AQ368" s="368"/>
      <c r="AR368" s="368"/>
      <c r="AS368" s="368"/>
      <c r="AT368" s="368"/>
      <c r="AU368" s="368"/>
      <c r="AV368" s="368"/>
      <c r="AW368" s="368"/>
      <c r="AX368" s="368"/>
      <c r="AY368" s="368"/>
      <c r="AZ368" s="368"/>
      <c r="BA368" s="368"/>
      <c r="BB368" s="368"/>
      <c r="BC368" s="368"/>
      <c r="BD368" s="368"/>
      <c r="BE368" s="368"/>
      <c r="BF368" s="368"/>
      <c r="BG368" s="368"/>
      <c r="BH368" s="368"/>
      <c r="BI368" s="368"/>
      <c r="BJ368" s="368"/>
      <c r="BK368" s="368"/>
      <c r="BL368" s="368"/>
      <c r="BM368" s="368"/>
      <c r="BN368" s="368"/>
      <c r="BO368" s="368"/>
      <c r="BP368" s="368"/>
      <c r="BQ368" s="368"/>
      <c r="BR368" s="368"/>
      <c r="BS368" s="368"/>
      <c r="BT368" s="368"/>
      <c r="BU368" s="368"/>
      <c r="BV368" s="368"/>
      <c r="BW368" s="368"/>
      <c r="BX368" s="368"/>
      <c r="BY368" s="368"/>
      <c r="BZ368" s="368"/>
      <c r="CA368" s="368"/>
      <c r="CB368" s="368"/>
      <c r="CC368" s="368"/>
      <c r="CD368" s="368"/>
      <c r="CE368" s="368"/>
      <c r="CF368" s="368"/>
      <c r="CG368" s="368"/>
      <c r="CH368" s="368"/>
      <c r="CI368" s="368"/>
      <c r="CJ368" s="368"/>
      <c r="CK368" s="368"/>
      <c r="CL368" s="368"/>
      <c r="CM368" s="368"/>
      <c r="CN368" s="368"/>
      <c r="CO368" s="368"/>
      <c r="CP368" s="368"/>
      <c r="CQ368" s="368"/>
      <c r="CR368" s="368"/>
      <c r="CS368" s="368"/>
      <c r="CT368" s="368"/>
      <c r="CU368" s="368"/>
      <c r="CV368" s="368"/>
      <c r="CW368" s="368"/>
      <c r="CX368" s="368"/>
      <c r="CY368" s="368"/>
      <c r="CZ368" s="368"/>
      <c r="DA368" s="368"/>
      <c r="DB368" s="368"/>
      <c r="DC368" s="368"/>
      <c r="DD368" s="368"/>
      <c r="DE368" s="368"/>
      <c r="DF368" s="368"/>
      <c r="DG368" s="368"/>
      <c r="DH368" s="368"/>
      <c r="DI368" s="368"/>
      <c r="DJ368" s="368"/>
      <c r="DK368" s="368"/>
      <c r="DL368" s="368"/>
      <c r="DM368" s="368"/>
      <c r="DN368" s="368"/>
      <c r="DO368" s="368"/>
      <c r="DP368" s="368"/>
      <c r="DQ368" s="368"/>
      <c r="DR368" s="368"/>
      <c r="DS368" s="368"/>
      <c r="DT368" s="368"/>
      <c r="DU368" s="368"/>
      <c r="DV368" s="368"/>
      <c r="DW368" s="368"/>
      <c r="DX368" s="368"/>
      <c r="DY368" s="368"/>
      <c r="DZ368" s="368"/>
      <c r="EA368" s="368"/>
      <c r="EB368" s="368"/>
      <c r="EC368" s="368"/>
      <c r="ED368" s="368"/>
      <c r="EE368" s="368"/>
      <c r="EF368" s="368"/>
      <c r="EG368" s="368"/>
      <c r="EH368" s="368"/>
      <c r="EI368" s="368"/>
      <c r="EJ368" s="368"/>
      <c r="EK368" s="368"/>
      <c r="EL368" s="368"/>
      <c r="EM368" s="368"/>
      <c r="EN368" s="368"/>
      <c r="EO368" s="368"/>
      <c r="EP368" s="368"/>
      <c r="EQ368" s="368"/>
      <c r="ER368" s="368"/>
      <c r="ES368" s="368"/>
      <c r="ET368" s="368"/>
      <c r="EU368" s="368"/>
      <c r="EV368" s="368"/>
      <c r="EW368" s="368"/>
      <c r="EX368" s="368"/>
      <c r="EY368" s="368"/>
      <c r="EZ368" s="368"/>
      <c r="FA368" s="368"/>
      <c r="FB368" s="368"/>
      <c r="FC368" s="368"/>
      <c r="FD368" s="368"/>
      <c r="FE368" s="368"/>
      <c r="FF368" s="368"/>
      <c r="FG368" s="368"/>
      <c r="FH368" s="368"/>
      <c r="FI368" s="368"/>
      <c r="FJ368" s="368"/>
      <c r="FK368" s="368"/>
      <c r="FL368" s="368"/>
      <c r="FM368" s="368"/>
      <c r="FN368" s="368"/>
      <c r="FO368" s="368"/>
      <c r="FP368" s="368"/>
      <c r="FQ368" s="368"/>
      <c r="FR368" s="368"/>
      <c r="FS368" s="368"/>
      <c r="FT368" s="368"/>
      <c r="FU368" s="368"/>
      <c r="FV368" s="368"/>
      <c r="FW368" s="368"/>
      <c r="FX368" s="368"/>
      <c r="FY368" s="368"/>
      <c r="FZ368" s="368"/>
      <c r="GA368" s="368"/>
      <c r="GB368" s="368"/>
      <c r="GC368" s="368"/>
      <c r="GD368" s="368"/>
      <c r="GE368" s="368"/>
      <c r="GF368" s="368"/>
      <c r="GG368" s="368"/>
      <c r="GH368" s="368"/>
      <c r="GI368" s="368"/>
      <c r="GJ368" s="368"/>
      <c r="GK368" s="368"/>
      <c r="GL368" s="368"/>
      <c r="GM368" s="368"/>
      <c r="GN368" s="368"/>
    </row>
    <row r="369" spans="1:19" ht="15.75">
      <c r="A369" s="234" t="s">
        <v>224</v>
      </c>
      <c r="B369" s="179">
        <v>400</v>
      </c>
      <c r="C369" s="179">
        <v>570</v>
      </c>
      <c r="D369" s="65" t="s">
        <v>63</v>
      </c>
      <c r="E369" s="25"/>
      <c r="F369" s="25"/>
      <c r="G369" s="25"/>
      <c r="H369" s="62"/>
      <c r="I369" s="62"/>
      <c r="J369" s="91"/>
      <c r="K369" s="41"/>
      <c r="L369" s="118"/>
      <c r="M369" s="257"/>
      <c r="N369" s="366"/>
      <c r="O369" s="366"/>
      <c r="P369" s="444"/>
      <c r="Q369" s="163"/>
      <c r="R369" s="128"/>
      <c r="S369" s="64"/>
    </row>
    <row r="370" spans="1:19" ht="12.75">
      <c r="A370" s="84" t="s">
        <v>225</v>
      </c>
      <c r="B370" s="550"/>
      <c r="C370" s="550"/>
      <c r="D370" s="550"/>
      <c r="E370" s="581"/>
      <c r="F370" s="581"/>
      <c r="G370" s="581"/>
      <c r="H370" s="102"/>
      <c r="I370" s="102"/>
      <c r="J370" s="91"/>
      <c r="K370" s="41"/>
      <c r="L370" s="118"/>
      <c r="M370" s="257"/>
      <c r="N370" s="366"/>
      <c r="O370" s="366"/>
      <c r="P370" s="366"/>
      <c r="Q370" s="253"/>
      <c r="R370" s="128"/>
      <c r="S370" s="64"/>
    </row>
    <row r="371" spans="1:19" ht="12.75">
      <c r="A371" s="84" t="s">
        <v>226</v>
      </c>
      <c r="B371" s="551"/>
      <c r="C371" s="551"/>
      <c r="D371" s="551"/>
      <c r="E371" s="582"/>
      <c r="F371" s="582"/>
      <c r="G371" s="582"/>
      <c r="H371" s="102"/>
      <c r="I371" s="102"/>
      <c r="J371" s="145"/>
      <c r="K371" s="65"/>
      <c r="L371" s="648"/>
      <c r="M371" s="257"/>
      <c r="N371" s="366"/>
      <c r="O371" s="366"/>
      <c r="P371" s="366"/>
      <c r="Q371" s="253"/>
      <c r="R371" s="128"/>
      <c r="S371" s="64"/>
    </row>
    <row r="372" spans="1:19" ht="12.75">
      <c r="A372" s="84" t="s">
        <v>306</v>
      </c>
      <c r="B372" s="551"/>
      <c r="C372" s="551"/>
      <c r="D372" s="551"/>
      <c r="E372" s="582"/>
      <c r="F372" s="582"/>
      <c r="G372" s="582"/>
      <c r="H372" s="102"/>
      <c r="I372" s="102"/>
      <c r="J372" s="143" t="s">
        <v>63</v>
      </c>
      <c r="K372" s="65"/>
      <c r="L372" s="648"/>
      <c r="M372" s="257"/>
      <c r="N372" s="366"/>
      <c r="O372" s="366"/>
      <c r="P372" s="366"/>
      <c r="Q372" s="253"/>
      <c r="R372" s="128"/>
      <c r="S372" s="64"/>
    </row>
    <row r="373" spans="1:19" ht="12.75">
      <c r="A373" s="84" t="s">
        <v>228</v>
      </c>
      <c r="B373" s="551"/>
      <c r="C373" s="551"/>
      <c r="D373" s="551"/>
      <c r="E373" s="582"/>
      <c r="F373" s="582"/>
      <c r="G373" s="582"/>
      <c r="H373" s="102"/>
      <c r="I373" s="102"/>
      <c r="J373" s="145"/>
      <c r="K373" s="65"/>
      <c r="L373" s="648"/>
      <c r="M373" s="257"/>
      <c r="N373" s="366"/>
      <c r="O373" s="366"/>
      <c r="P373" s="366"/>
      <c r="Q373" s="253"/>
      <c r="R373" s="128"/>
      <c r="S373" s="64"/>
    </row>
    <row r="374" spans="1:19" ht="12.75">
      <c r="A374" s="84" t="s">
        <v>210</v>
      </c>
      <c r="B374" s="551"/>
      <c r="C374" s="551"/>
      <c r="D374" s="551"/>
      <c r="E374" s="582"/>
      <c r="F374" s="582"/>
      <c r="G374" s="582"/>
      <c r="H374" s="102"/>
      <c r="I374" s="102"/>
      <c r="J374" s="145"/>
      <c r="K374" s="65"/>
      <c r="L374" s="648"/>
      <c r="M374" s="257"/>
      <c r="N374" s="366"/>
      <c r="O374" s="366"/>
      <c r="P374" s="366"/>
      <c r="Q374" s="253"/>
      <c r="R374" s="128"/>
      <c r="S374" s="64"/>
    </row>
    <row r="375" spans="1:196" s="274" customFormat="1" ht="12.75">
      <c r="A375" s="612" t="s">
        <v>31</v>
      </c>
      <c r="B375" s="634"/>
      <c r="C375" s="634"/>
      <c r="D375" s="634"/>
      <c r="E375" s="641"/>
      <c r="F375" s="641"/>
      <c r="G375" s="641"/>
      <c r="H375" s="267"/>
      <c r="I375" s="267"/>
      <c r="J375" s="311">
        <v>0</v>
      </c>
      <c r="K375" s="312">
        <v>0</v>
      </c>
      <c r="L375" s="676">
        <v>0</v>
      </c>
      <c r="M375" s="270"/>
      <c r="N375" s="300"/>
      <c r="O375" s="300"/>
      <c r="P375" s="300"/>
      <c r="Q375" s="304"/>
      <c r="R375" s="279">
        <f>(J375+K375+L375)/3</f>
        <v>0</v>
      </c>
      <c r="S375" s="300">
        <v>0</v>
      </c>
      <c r="U375" s="368"/>
      <c r="V375" s="368"/>
      <c r="W375" s="368"/>
      <c r="X375" s="368"/>
      <c r="Y375" s="368"/>
      <c r="Z375" s="368"/>
      <c r="AA375" s="368"/>
      <c r="AB375" s="368"/>
      <c r="AC375" s="368"/>
      <c r="AD375" s="368"/>
      <c r="AE375" s="368"/>
      <c r="AF375" s="368"/>
      <c r="AG375" s="368"/>
      <c r="AH375" s="368"/>
      <c r="AI375" s="368"/>
      <c r="AJ375" s="368"/>
      <c r="AK375" s="368"/>
      <c r="AL375" s="368"/>
      <c r="AM375" s="368"/>
      <c r="AN375" s="368"/>
      <c r="AO375" s="368"/>
      <c r="AP375" s="368"/>
      <c r="AQ375" s="368"/>
      <c r="AR375" s="368"/>
      <c r="AS375" s="368"/>
      <c r="AT375" s="368"/>
      <c r="AU375" s="368"/>
      <c r="AV375" s="368"/>
      <c r="AW375" s="368"/>
      <c r="AX375" s="368"/>
      <c r="AY375" s="368"/>
      <c r="AZ375" s="368"/>
      <c r="BA375" s="368"/>
      <c r="BB375" s="368"/>
      <c r="BC375" s="368"/>
      <c r="BD375" s="368"/>
      <c r="BE375" s="368"/>
      <c r="BF375" s="368"/>
      <c r="BG375" s="368"/>
      <c r="BH375" s="368"/>
      <c r="BI375" s="368"/>
      <c r="BJ375" s="368"/>
      <c r="BK375" s="368"/>
      <c r="BL375" s="368"/>
      <c r="BM375" s="368"/>
      <c r="BN375" s="368"/>
      <c r="BO375" s="368"/>
      <c r="BP375" s="368"/>
      <c r="BQ375" s="368"/>
      <c r="BR375" s="368"/>
      <c r="BS375" s="368"/>
      <c r="BT375" s="368"/>
      <c r="BU375" s="368"/>
      <c r="BV375" s="368"/>
      <c r="BW375" s="368"/>
      <c r="BX375" s="368"/>
      <c r="BY375" s="368"/>
      <c r="BZ375" s="368"/>
      <c r="CA375" s="368"/>
      <c r="CB375" s="368"/>
      <c r="CC375" s="368"/>
      <c r="CD375" s="368"/>
      <c r="CE375" s="368"/>
      <c r="CF375" s="368"/>
      <c r="CG375" s="368"/>
      <c r="CH375" s="368"/>
      <c r="CI375" s="368"/>
      <c r="CJ375" s="368"/>
      <c r="CK375" s="368"/>
      <c r="CL375" s="368"/>
      <c r="CM375" s="368"/>
      <c r="CN375" s="368"/>
      <c r="CO375" s="368"/>
      <c r="CP375" s="368"/>
      <c r="CQ375" s="368"/>
      <c r="CR375" s="368"/>
      <c r="CS375" s="368"/>
      <c r="CT375" s="368"/>
      <c r="CU375" s="368"/>
      <c r="CV375" s="368"/>
      <c r="CW375" s="368"/>
      <c r="CX375" s="368"/>
      <c r="CY375" s="368"/>
      <c r="CZ375" s="368"/>
      <c r="DA375" s="368"/>
      <c r="DB375" s="368"/>
      <c r="DC375" s="368"/>
      <c r="DD375" s="368"/>
      <c r="DE375" s="368"/>
      <c r="DF375" s="368"/>
      <c r="DG375" s="368"/>
      <c r="DH375" s="368"/>
      <c r="DI375" s="368"/>
      <c r="DJ375" s="368"/>
      <c r="DK375" s="368"/>
      <c r="DL375" s="368"/>
      <c r="DM375" s="368"/>
      <c r="DN375" s="368"/>
      <c r="DO375" s="368"/>
      <c r="DP375" s="368"/>
      <c r="DQ375" s="368"/>
      <c r="DR375" s="368"/>
      <c r="DS375" s="368"/>
      <c r="DT375" s="368"/>
      <c r="DU375" s="368"/>
      <c r="DV375" s="368"/>
      <c r="DW375" s="368"/>
      <c r="DX375" s="368"/>
      <c r="DY375" s="368"/>
      <c r="DZ375" s="368"/>
      <c r="EA375" s="368"/>
      <c r="EB375" s="368"/>
      <c r="EC375" s="368"/>
      <c r="ED375" s="368"/>
      <c r="EE375" s="368"/>
      <c r="EF375" s="368"/>
      <c r="EG375" s="368"/>
      <c r="EH375" s="368"/>
      <c r="EI375" s="368"/>
      <c r="EJ375" s="368"/>
      <c r="EK375" s="368"/>
      <c r="EL375" s="368"/>
      <c r="EM375" s="368"/>
      <c r="EN375" s="368"/>
      <c r="EO375" s="368"/>
      <c r="EP375" s="368"/>
      <c r="EQ375" s="368"/>
      <c r="ER375" s="368"/>
      <c r="ES375" s="368"/>
      <c r="ET375" s="368"/>
      <c r="EU375" s="368"/>
      <c r="EV375" s="368"/>
      <c r="EW375" s="368"/>
      <c r="EX375" s="368"/>
      <c r="EY375" s="368"/>
      <c r="EZ375" s="368"/>
      <c r="FA375" s="368"/>
      <c r="FB375" s="368"/>
      <c r="FC375" s="368"/>
      <c r="FD375" s="368"/>
      <c r="FE375" s="368"/>
      <c r="FF375" s="368"/>
      <c r="FG375" s="368"/>
      <c r="FH375" s="368"/>
      <c r="FI375" s="368"/>
      <c r="FJ375" s="368"/>
      <c r="FK375" s="368"/>
      <c r="FL375" s="368"/>
      <c r="FM375" s="368"/>
      <c r="FN375" s="368"/>
      <c r="FO375" s="368"/>
      <c r="FP375" s="368"/>
      <c r="FQ375" s="368"/>
      <c r="FR375" s="368"/>
      <c r="FS375" s="368"/>
      <c r="FT375" s="368"/>
      <c r="FU375" s="368"/>
      <c r="FV375" s="368"/>
      <c r="FW375" s="368"/>
      <c r="FX375" s="368"/>
      <c r="FY375" s="368"/>
      <c r="FZ375" s="368"/>
      <c r="GA375" s="368"/>
      <c r="GB375" s="368"/>
      <c r="GC375" s="368"/>
      <c r="GD375" s="368"/>
      <c r="GE375" s="368"/>
      <c r="GF375" s="368"/>
      <c r="GG375" s="368"/>
      <c r="GH375" s="368"/>
      <c r="GI375" s="368"/>
      <c r="GJ375" s="368"/>
      <c r="GK375" s="368"/>
      <c r="GL375" s="368"/>
      <c r="GM375" s="368"/>
      <c r="GN375" s="368"/>
    </row>
    <row r="376" spans="1:19" ht="15.75">
      <c r="A376" s="234" t="s">
        <v>231</v>
      </c>
      <c r="B376" s="197">
        <v>180</v>
      </c>
      <c r="C376" s="197">
        <v>262</v>
      </c>
      <c r="D376" s="187">
        <f>MAX(J382:K382:L382)/260*100</f>
        <v>55.769230769230774</v>
      </c>
      <c r="E376" s="44"/>
      <c r="F376" s="44"/>
      <c r="G376" s="46"/>
      <c r="H376" s="191">
        <f>(J376+K376+L376)/3</f>
        <v>236</v>
      </c>
      <c r="I376" s="102"/>
      <c r="J376" s="86">
        <v>234</v>
      </c>
      <c r="K376" s="76">
        <v>231</v>
      </c>
      <c r="L376" s="149">
        <v>243</v>
      </c>
      <c r="M376" s="258"/>
      <c r="N376" s="115"/>
      <c r="O376" s="115"/>
      <c r="P376" s="115"/>
      <c r="Q376" s="151"/>
      <c r="R376" s="124"/>
      <c r="S376" s="47"/>
    </row>
    <row r="377" spans="1:19" ht="12.75">
      <c r="A377" s="84" t="s">
        <v>233</v>
      </c>
      <c r="B377" s="540"/>
      <c r="C377" s="540"/>
      <c r="D377" s="550"/>
      <c r="E377" s="541"/>
      <c r="F377" s="541"/>
      <c r="G377" s="541"/>
      <c r="H377" s="102"/>
      <c r="I377" s="102"/>
      <c r="J377" s="91">
        <v>0</v>
      </c>
      <c r="K377" s="41">
        <v>0</v>
      </c>
      <c r="L377" s="118">
        <v>0</v>
      </c>
      <c r="M377" s="258"/>
      <c r="N377" s="115"/>
      <c r="O377" s="115"/>
      <c r="P377" s="115"/>
      <c r="Q377" s="151"/>
      <c r="R377" s="124"/>
      <c r="S377" s="47"/>
    </row>
    <row r="378" spans="1:19" ht="12.75">
      <c r="A378" s="84" t="s">
        <v>234</v>
      </c>
      <c r="B378" s="521"/>
      <c r="C378" s="521"/>
      <c r="D378" s="551"/>
      <c r="E378" s="523"/>
      <c r="F378" s="523"/>
      <c r="G378" s="523"/>
      <c r="H378" s="102"/>
      <c r="I378" s="102"/>
      <c r="J378" s="91">
        <v>0.2</v>
      </c>
      <c r="K378" s="41">
        <v>0</v>
      </c>
      <c r="L378" s="118">
        <v>0</v>
      </c>
      <c r="M378" s="258"/>
      <c r="N378" s="115"/>
      <c r="O378" s="115"/>
      <c r="P378" s="115"/>
      <c r="Q378" s="151"/>
      <c r="R378" s="124"/>
      <c r="S378" s="47"/>
    </row>
    <row r="379" spans="1:19" ht="12.75">
      <c r="A379" s="84" t="s">
        <v>235</v>
      </c>
      <c r="B379" s="521"/>
      <c r="C379" s="521"/>
      <c r="D379" s="551"/>
      <c r="E379" s="523"/>
      <c r="F379" s="523"/>
      <c r="G379" s="523"/>
      <c r="H379" s="102"/>
      <c r="I379" s="102"/>
      <c r="J379" s="91">
        <v>23</v>
      </c>
      <c r="K379" s="41">
        <v>25</v>
      </c>
      <c r="L379" s="118">
        <v>29</v>
      </c>
      <c r="M379" s="258"/>
      <c r="N379" s="115"/>
      <c r="O379" s="115"/>
      <c r="P379" s="115"/>
      <c r="Q379" s="151"/>
      <c r="R379" s="124"/>
      <c r="S379" s="47"/>
    </row>
    <row r="380" spans="1:19" ht="12.75">
      <c r="A380" s="84" t="s">
        <v>307</v>
      </c>
      <c r="B380" s="521"/>
      <c r="C380" s="521"/>
      <c r="D380" s="551"/>
      <c r="E380" s="523"/>
      <c r="F380" s="523"/>
      <c r="G380" s="523"/>
      <c r="H380" s="102"/>
      <c r="I380" s="102"/>
      <c r="J380" s="91">
        <v>0</v>
      </c>
      <c r="K380" s="41">
        <v>0.3</v>
      </c>
      <c r="L380" s="118">
        <v>21</v>
      </c>
      <c r="M380" s="259"/>
      <c r="N380" s="115"/>
      <c r="O380" s="115"/>
      <c r="P380" s="115"/>
      <c r="Q380" s="151"/>
      <c r="R380" s="124"/>
      <c r="S380" s="47"/>
    </row>
    <row r="381" spans="1:19" ht="12.75">
      <c r="A381" s="84" t="s">
        <v>308</v>
      </c>
      <c r="B381" s="521"/>
      <c r="C381" s="521"/>
      <c r="D381" s="551"/>
      <c r="E381" s="523"/>
      <c r="F381" s="523"/>
      <c r="G381" s="523"/>
      <c r="H381" s="102"/>
      <c r="I381" s="102"/>
      <c r="J381" s="91">
        <v>78</v>
      </c>
      <c r="K381" s="41">
        <v>90</v>
      </c>
      <c r="L381" s="118">
        <v>95</v>
      </c>
      <c r="M381" s="258"/>
      <c r="N381" s="115"/>
      <c r="O381" s="115"/>
      <c r="P381" s="115"/>
      <c r="Q381" s="151"/>
      <c r="R381" s="124"/>
      <c r="S381" s="47"/>
    </row>
    <row r="382" spans="1:196" s="274" customFormat="1" ht="15" customHeight="1">
      <c r="A382" s="612" t="s">
        <v>31</v>
      </c>
      <c r="B382" s="331"/>
      <c r="C382" s="331"/>
      <c r="D382" s="552"/>
      <c r="E382" s="331"/>
      <c r="F382" s="331"/>
      <c r="G382" s="331"/>
      <c r="H382" s="267"/>
      <c r="I382" s="267"/>
      <c r="J382" s="275">
        <f>SUM(J378:J381)</f>
        <v>101.2</v>
      </c>
      <c r="K382" s="276">
        <f>SUM(K378:K381)</f>
        <v>115.3</v>
      </c>
      <c r="L382" s="334">
        <f>SUM(L378:L381)</f>
        <v>145</v>
      </c>
      <c r="M382" s="280"/>
      <c r="N382" s="289"/>
      <c r="O382" s="289"/>
      <c r="P382" s="289"/>
      <c r="Q382" s="287"/>
      <c r="R382" s="279">
        <f>(J382+K382+L382)/3</f>
        <v>120.5</v>
      </c>
      <c r="S382" s="289">
        <v>0</v>
      </c>
      <c r="U382" s="368"/>
      <c r="V382" s="368"/>
      <c r="W382" s="368"/>
      <c r="X382" s="368"/>
      <c r="Y382" s="368"/>
      <c r="Z382" s="368"/>
      <c r="AA382" s="368"/>
      <c r="AB382" s="368"/>
      <c r="AC382" s="368"/>
      <c r="AD382" s="368"/>
      <c r="AE382" s="368"/>
      <c r="AF382" s="368"/>
      <c r="AG382" s="368"/>
      <c r="AH382" s="368"/>
      <c r="AI382" s="368"/>
      <c r="AJ382" s="368"/>
      <c r="AK382" s="368"/>
      <c r="AL382" s="368"/>
      <c r="AM382" s="368"/>
      <c r="AN382" s="368"/>
      <c r="AO382" s="368"/>
      <c r="AP382" s="368"/>
      <c r="AQ382" s="368"/>
      <c r="AR382" s="368"/>
      <c r="AS382" s="368"/>
      <c r="AT382" s="368"/>
      <c r="AU382" s="368"/>
      <c r="AV382" s="368"/>
      <c r="AW382" s="368"/>
      <c r="AX382" s="368"/>
      <c r="AY382" s="368"/>
      <c r="AZ382" s="368"/>
      <c r="BA382" s="368"/>
      <c r="BB382" s="368"/>
      <c r="BC382" s="368"/>
      <c r="BD382" s="368"/>
      <c r="BE382" s="368"/>
      <c r="BF382" s="368"/>
      <c r="BG382" s="368"/>
      <c r="BH382" s="368"/>
      <c r="BI382" s="368"/>
      <c r="BJ382" s="368"/>
      <c r="BK382" s="368"/>
      <c r="BL382" s="368"/>
      <c r="BM382" s="368"/>
      <c r="BN382" s="368"/>
      <c r="BO382" s="368"/>
      <c r="BP382" s="368"/>
      <c r="BQ382" s="368"/>
      <c r="BR382" s="368"/>
      <c r="BS382" s="368"/>
      <c r="BT382" s="368"/>
      <c r="BU382" s="368"/>
      <c r="BV382" s="368"/>
      <c r="BW382" s="368"/>
      <c r="BX382" s="368"/>
      <c r="BY382" s="368"/>
      <c r="BZ382" s="368"/>
      <c r="CA382" s="368"/>
      <c r="CB382" s="368"/>
      <c r="CC382" s="368"/>
      <c r="CD382" s="368"/>
      <c r="CE382" s="368"/>
      <c r="CF382" s="368"/>
      <c r="CG382" s="368"/>
      <c r="CH382" s="368"/>
      <c r="CI382" s="368"/>
      <c r="CJ382" s="368"/>
      <c r="CK382" s="368"/>
      <c r="CL382" s="368"/>
      <c r="CM382" s="368"/>
      <c r="CN382" s="368"/>
      <c r="CO382" s="368"/>
      <c r="CP382" s="368"/>
      <c r="CQ382" s="368"/>
      <c r="CR382" s="368"/>
      <c r="CS382" s="368"/>
      <c r="CT382" s="368"/>
      <c r="CU382" s="368"/>
      <c r="CV382" s="368"/>
      <c r="CW382" s="368"/>
      <c r="CX382" s="368"/>
      <c r="CY382" s="368"/>
      <c r="CZ382" s="368"/>
      <c r="DA382" s="368"/>
      <c r="DB382" s="368"/>
      <c r="DC382" s="368"/>
      <c r="DD382" s="368"/>
      <c r="DE382" s="368"/>
      <c r="DF382" s="368"/>
      <c r="DG382" s="368"/>
      <c r="DH382" s="368"/>
      <c r="DI382" s="368"/>
      <c r="DJ382" s="368"/>
      <c r="DK382" s="368"/>
      <c r="DL382" s="368"/>
      <c r="DM382" s="368"/>
      <c r="DN382" s="368"/>
      <c r="DO382" s="368"/>
      <c r="DP382" s="368"/>
      <c r="DQ382" s="368"/>
      <c r="DR382" s="368"/>
      <c r="DS382" s="368"/>
      <c r="DT382" s="368"/>
      <c r="DU382" s="368"/>
      <c r="DV382" s="368"/>
      <c r="DW382" s="368"/>
      <c r="DX382" s="368"/>
      <c r="DY382" s="368"/>
      <c r="DZ382" s="368"/>
      <c r="EA382" s="368"/>
      <c r="EB382" s="368"/>
      <c r="EC382" s="368"/>
      <c r="ED382" s="368"/>
      <c r="EE382" s="368"/>
      <c r="EF382" s="368"/>
      <c r="EG382" s="368"/>
      <c r="EH382" s="368"/>
      <c r="EI382" s="368"/>
      <c r="EJ382" s="368"/>
      <c r="EK382" s="368"/>
      <c r="EL382" s="368"/>
      <c r="EM382" s="368"/>
      <c r="EN382" s="368"/>
      <c r="EO382" s="368"/>
      <c r="EP382" s="368"/>
      <c r="EQ382" s="368"/>
      <c r="ER382" s="368"/>
      <c r="ES382" s="368"/>
      <c r="ET382" s="368"/>
      <c r="EU382" s="368"/>
      <c r="EV382" s="368"/>
      <c r="EW382" s="368"/>
      <c r="EX382" s="368"/>
      <c r="EY382" s="368"/>
      <c r="EZ382" s="368"/>
      <c r="FA382" s="368"/>
      <c r="FB382" s="368"/>
      <c r="FC382" s="368"/>
      <c r="FD382" s="368"/>
      <c r="FE382" s="368"/>
      <c r="FF382" s="368"/>
      <c r="FG382" s="368"/>
      <c r="FH382" s="368"/>
      <c r="FI382" s="368"/>
      <c r="FJ382" s="368"/>
      <c r="FK382" s="368"/>
      <c r="FL382" s="368"/>
      <c r="FM382" s="368"/>
      <c r="FN382" s="368"/>
      <c r="FO382" s="368"/>
      <c r="FP382" s="368"/>
      <c r="FQ382" s="368"/>
      <c r="FR382" s="368"/>
      <c r="FS382" s="368"/>
      <c r="FT382" s="368"/>
      <c r="FU382" s="368"/>
      <c r="FV382" s="368"/>
      <c r="FW382" s="368"/>
      <c r="FX382" s="368"/>
      <c r="FY382" s="368"/>
      <c r="FZ382" s="368"/>
      <c r="GA382" s="368"/>
      <c r="GB382" s="368"/>
      <c r="GC382" s="368"/>
      <c r="GD382" s="368"/>
      <c r="GE382" s="368"/>
      <c r="GF382" s="368"/>
      <c r="GG382" s="368"/>
      <c r="GH382" s="368"/>
      <c r="GI382" s="368"/>
      <c r="GJ382" s="368"/>
      <c r="GK382" s="368"/>
      <c r="GL382" s="368"/>
      <c r="GM382" s="368"/>
      <c r="GN382" s="368"/>
    </row>
    <row r="383" spans="1:19" ht="15.75">
      <c r="A383" s="234" t="s">
        <v>309</v>
      </c>
      <c r="B383" s="197">
        <v>25</v>
      </c>
      <c r="C383" s="197">
        <v>36</v>
      </c>
      <c r="D383" s="187"/>
      <c r="E383" s="46"/>
      <c r="F383" s="46"/>
      <c r="G383" s="46"/>
      <c r="H383" s="191">
        <f>(J383+K383+L383)/3</f>
        <v>236.33333333333334</v>
      </c>
      <c r="I383" s="102"/>
      <c r="J383" s="86">
        <v>237</v>
      </c>
      <c r="K383" s="76">
        <v>238</v>
      </c>
      <c r="L383" s="149">
        <v>234</v>
      </c>
      <c r="M383" s="260">
        <f>M381+M382</f>
        <v>0</v>
      </c>
      <c r="N383" s="115"/>
      <c r="O383" s="115"/>
      <c r="P383" s="115"/>
      <c r="Q383" s="151"/>
      <c r="R383" s="124"/>
      <c r="S383" s="47"/>
    </row>
    <row r="384" spans="1:19" ht="12.75">
      <c r="A384" s="84" t="s">
        <v>157</v>
      </c>
      <c r="B384" s="540"/>
      <c r="C384" s="540"/>
      <c r="D384" s="550"/>
      <c r="E384" s="541"/>
      <c r="F384" s="541"/>
      <c r="G384" s="541"/>
      <c r="H384" s="102"/>
      <c r="I384" s="102"/>
      <c r="J384" s="109">
        <v>15</v>
      </c>
      <c r="K384" s="106">
        <v>15</v>
      </c>
      <c r="L384" s="157">
        <v>15</v>
      </c>
      <c r="M384" s="260"/>
      <c r="N384" s="115"/>
      <c r="O384" s="115"/>
      <c r="P384" s="115"/>
      <c r="Q384" s="151"/>
      <c r="R384" s="124"/>
      <c r="S384" s="47"/>
    </row>
    <row r="385" spans="1:196" s="274" customFormat="1" ht="12" customHeight="1">
      <c r="A385" s="612" t="s">
        <v>31</v>
      </c>
      <c r="B385" s="331"/>
      <c r="C385" s="331"/>
      <c r="D385" s="552"/>
      <c r="E385" s="331"/>
      <c r="F385" s="331"/>
      <c r="G385" s="331"/>
      <c r="H385" s="267"/>
      <c r="I385" s="267"/>
      <c r="J385" s="268">
        <f>SUM(J384)</f>
        <v>15</v>
      </c>
      <c r="K385" s="269">
        <f>SUM(K384)</f>
        <v>15</v>
      </c>
      <c r="L385" s="649">
        <f>SUM(L384)</f>
        <v>15</v>
      </c>
      <c r="M385" s="301"/>
      <c r="N385" s="289"/>
      <c r="O385" s="289"/>
      <c r="P385" s="289"/>
      <c r="Q385" s="287"/>
      <c r="R385" s="279">
        <f>(J385+K385+L385)/3</f>
        <v>15</v>
      </c>
      <c r="S385" s="289">
        <v>0</v>
      </c>
      <c r="U385" s="368"/>
      <c r="V385" s="368"/>
      <c r="W385" s="368"/>
      <c r="X385" s="368"/>
      <c r="Y385" s="368"/>
      <c r="Z385" s="368"/>
      <c r="AA385" s="368"/>
      <c r="AB385" s="368"/>
      <c r="AC385" s="368"/>
      <c r="AD385" s="368"/>
      <c r="AE385" s="368"/>
      <c r="AF385" s="368"/>
      <c r="AG385" s="368"/>
      <c r="AH385" s="368"/>
      <c r="AI385" s="368"/>
      <c r="AJ385" s="368"/>
      <c r="AK385" s="368"/>
      <c r="AL385" s="368"/>
      <c r="AM385" s="368"/>
      <c r="AN385" s="368"/>
      <c r="AO385" s="368"/>
      <c r="AP385" s="368"/>
      <c r="AQ385" s="368"/>
      <c r="AR385" s="368"/>
      <c r="AS385" s="368"/>
      <c r="AT385" s="368"/>
      <c r="AU385" s="368"/>
      <c r="AV385" s="368"/>
      <c r="AW385" s="368"/>
      <c r="AX385" s="368"/>
      <c r="AY385" s="368"/>
      <c r="AZ385" s="368"/>
      <c r="BA385" s="368"/>
      <c r="BB385" s="368"/>
      <c r="BC385" s="368"/>
      <c r="BD385" s="368"/>
      <c r="BE385" s="368"/>
      <c r="BF385" s="368"/>
      <c r="BG385" s="368"/>
      <c r="BH385" s="368"/>
      <c r="BI385" s="368"/>
      <c r="BJ385" s="368"/>
      <c r="BK385" s="368"/>
      <c r="BL385" s="368"/>
      <c r="BM385" s="368"/>
      <c r="BN385" s="368"/>
      <c r="BO385" s="368"/>
      <c r="BP385" s="368"/>
      <c r="BQ385" s="368"/>
      <c r="BR385" s="368"/>
      <c r="BS385" s="368"/>
      <c r="BT385" s="368"/>
      <c r="BU385" s="368"/>
      <c r="BV385" s="368"/>
      <c r="BW385" s="368"/>
      <c r="BX385" s="368"/>
      <c r="BY385" s="368"/>
      <c r="BZ385" s="368"/>
      <c r="CA385" s="368"/>
      <c r="CB385" s="368"/>
      <c r="CC385" s="368"/>
      <c r="CD385" s="368"/>
      <c r="CE385" s="368"/>
      <c r="CF385" s="368"/>
      <c r="CG385" s="368"/>
      <c r="CH385" s="368"/>
      <c r="CI385" s="368"/>
      <c r="CJ385" s="368"/>
      <c r="CK385" s="368"/>
      <c r="CL385" s="368"/>
      <c r="CM385" s="368"/>
      <c r="CN385" s="368"/>
      <c r="CO385" s="368"/>
      <c r="CP385" s="368"/>
      <c r="CQ385" s="368"/>
      <c r="CR385" s="368"/>
      <c r="CS385" s="368"/>
      <c r="CT385" s="368"/>
      <c r="CU385" s="368"/>
      <c r="CV385" s="368"/>
      <c r="CW385" s="368"/>
      <c r="CX385" s="368"/>
      <c r="CY385" s="368"/>
      <c r="CZ385" s="368"/>
      <c r="DA385" s="368"/>
      <c r="DB385" s="368"/>
      <c r="DC385" s="368"/>
      <c r="DD385" s="368"/>
      <c r="DE385" s="368"/>
      <c r="DF385" s="368"/>
      <c r="DG385" s="368"/>
      <c r="DH385" s="368"/>
      <c r="DI385" s="368"/>
      <c r="DJ385" s="368"/>
      <c r="DK385" s="368"/>
      <c r="DL385" s="368"/>
      <c r="DM385" s="368"/>
      <c r="DN385" s="368"/>
      <c r="DO385" s="368"/>
      <c r="DP385" s="368"/>
      <c r="DQ385" s="368"/>
      <c r="DR385" s="368"/>
      <c r="DS385" s="368"/>
      <c r="DT385" s="368"/>
      <c r="DU385" s="368"/>
      <c r="DV385" s="368"/>
      <c r="DW385" s="368"/>
      <c r="DX385" s="368"/>
      <c r="DY385" s="368"/>
      <c r="DZ385" s="368"/>
      <c r="EA385" s="368"/>
      <c r="EB385" s="368"/>
      <c r="EC385" s="368"/>
      <c r="ED385" s="368"/>
      <c r="EE385" s="368"/>
      <c r="EF385" s="368"/>
      <c r="EG385" s="368"/>
      <c r="EH385" s="368"/>
      <c r="EI385" s="368"/>
      <c r="EJ385" s="368"/>
      <c r="EK385" s="368"/>
      <c r="EL385" s="368"/>
      <c r="EM385" s="368"/>
      <c r="EN385" s="368"/>
      <c r="EO385" s="368"/>
      <c r="EP385" s="368"/>
      <c r="EQ385" s="368"/>
      <c r="ER385" s="368"/>
      <c r="ES385" s="368"/>
      <c r="ET385" s="368"/>
      <c r="EU385" s="368"/>
      <c r="EV385" s="368"/>
      <c r="EW385" s="368"/>
      <c r="EX385" s="368"/>
      <c r="EY385" s="368"/>
      <c r="EZ385" s="368"/>
      <c r="FA385" s="368"/>
      <c r="FB385" s="368"/>
      <c r="FC385" s="368"/>
      <c r="FD385" s="368"/>
      <c r="FE385" s="368"/>
      <c r="FF385" s="368"/>
      <c r="FG385" s="368"/>
      <c r="FH385" s="368"/>
      <c r="FI385" s="368"/>
      <c r="FJ385" s="368"/>
      <c r="FK385" s="368"/>
      <c r="FL385" s="368"/>
      <c r="FM385" s="368"/>
      <c r="FN385" s="368"/>
      <c r="FO385" s="368"/>
      <c r="FP385" s="368"/>
      <c r="FQ385" s="368"/>
      <c r="FR385" s="368"/>
      <c r="FS385" s="368"/>
      <c r="FT385" s="368"/>
      <c r="FU385" s="368"/>
      <c r="FV385" s="368"/>
      <c r="FW385" s="368"/>
      <c r="FX385" s="368"/>
      <c r="FY385" s="368"/>
      <c r="FZ385" s="368"/>
      <c r="GA385" s="368"/>
      <c r="GB385" s="368"/>
      <c r="GC385" s="368"/>
      <c r="GD385" s="368"/>
      <c r="GE385" s="368"/>
      <c r="GF385" s="368"/>
      <c r="GG385" s="368"/>
      <c r="GH385" s="368"/>
      <c r="GI385" s="368"/>
      <c r="GJ385" s="368"/>
      <c r="GK385" s="368"/>
      <c r="GL385" s="368"/>
      <c r="GM385" s="368"/>
      <c r="GN385" s="368"/>
    </row>
    <row r="386" spans="1:19" ht="15.75">
      <c r="A386" s="236" t="s">
        <v>236</v>
      </c>
      <c r="B386" s="197">
        <v>400</v>
      </c>
      <c r="C386" s="197">
        <v>570</v>
      </c>
      <c r="D386" s="187">
        <f>MAX(J391:K391:L391)/570*100</f>
        <v>12.122807017543861</v>
      </c>
      <c r="E386" s="48"/>
      <c r="F386" s="48"/>
      <c r="G386" s="48"/>
      <c r="H386" s="191">
        <f>(J386+K386+L386)/3</f>
        <v>227.33333333333334</v>
      </c>
      <c r="I386" s="102"/>
      <c r="J386" s="94">
        <v>226</v>
      </c>
      <c r="K386" s="89">
        <v>233</v>
      </c>
      <c r="L386" s="158">
        <v>223</v>
      </c>
      <c r="M386" s="259"/>
      <c r="N386" s="58"/>
      <c r="O386" s="58"/>
      <c r="P386" s="58"/>
      <c r="Q386" s="254"/>
      <c r="R386" s="124"/>
      <c r="S386" s="47"/>
    </row>
    <row r="387" spans="1:19" ht="12.75">
      <c r="A387" s="84" t="s">
        <v>237</v>
      </c>
      <c r="B387" s="540"/>
      <c r="C387" s="540"/>
      <c r="D387" s="573"/>
      <c r="E387" s="575"/>
      <c r="F387" s="575"/>
      <c r="G387" s="575"/>
      <c r="H387" s="62"/>
      <c r="I387" s="62"/>
      <c r="J387" s="109">
        <v>17.2</v>
      </c>
      <c r="K387" s="106">
        <v>8.9</v>
      </c>
      <c r="L387" s="157">
        <v>18.1</v>
      </c>
      <c r="M387" s="259"/>
      <c r="N387" s="58"/>
      <c r="O387" s="58"/>
      <c r="P387" s="58"/>
      <c r="Q387" s="254"/>
      <c r="R387" s="124"/>
      <c r="S387" s="47"/>
    </row>
    <row r="388" spans="1:19" ht="12.75">
      <c r="A388" s="84" t="s">
        <v>310</v>
      </c>
      <c r="B388" s="521"/>
      <c r="C388" s="521"/>
      <c r="D388" s="574"/>
      <c r="E388" s="576"/>
      <c r="F388" s="576"/>
      <c r="G388" s="576"/>
      <c r="H388" s="62"/>
      <c r="I388" s="62"/>
      <c r="J388" s="109">
        <v>23.7</v>
      </c>
      <c r="K388" s="106">
        <v>12.4</v>
      </c>
      <c r="L388" s="157">
        <v>33.6</v>
      </c>
      <c r="M388" s="259"/>
      <c r="N388" s="58"/>
      <c r="O388" s="58"/>
      <c r="P388" s="58"/>
      <c r="Q388" s="254"/>
      <c r="R388" s="124"/>
      <c r="S388" s="47"/>
    </row>
    <row r="389" spans="1:19" ht="12.75">
      <c r="A389" s="84" t="s">
        <v>239</v>
      </c>
      <c r="B389" s="521"/>
      <c r="C389" s="521"/>
      <c r="D389" s="574"/>
      <c r="E389" s="576"/>
      <c r="F389" s="576"/>
      <c r="G389" s="576"/>
      <c r="H389" s="62"/>
      <c r="I389" s="62"/>
      <c r="J389" s="109">
        <v>13.3</v>
      </c>
      <c r="K389" s="106">
        <v>17.5</v>
      </c>
      <c r="L389" s="157">
        <v>4.5</v>
      </c>
      <c r="M389" s="259"/>
      <c r="N389" s="58"/>
      <c r="O389" s="58"/>
      <c r="P389" s="58"/>
      <c r="Q389" s="254"/>
      <c r="R389" s="124"/>
      <c r="S389" s="47"/>
    </row>
    <row r="390" spans="1:19" ht="12.75">
      <c r="A390" s="84" t="s">
        <v>311</v>
      </c>
      <c r="B390" s="521"/>
      <c r="C390" s="521"/>
      <c r="D390" s="574"/>
      <c r="E390" s="576"/>
      <c r="F390" s="576"/>
      <c r="G390" s="576"/>
      <c r="H390" s="62"/>
      <c r="I390" s="62"/>
      <c r="J390" s="109">
        <v>13.3</v>
      </c>
      <c r="K390" s="106">
        <v>12.6</v>
      </c>
      <c r="L390" s="157">
        <v>12.9</v>
      </c>
      <c r="M390" s="258"/>
      <c r="N390" s="495"/>
      <c r="O390" s="115"/>
      <c r="P390" s="448"/>
      <c r="Q390" s="163"/>
      <c r="R390" s="124"/>
      <c r="S390" s="47"/>
    </row>
    <row r="391" spans="1:196" s="274" customFormat="1" ht="12" customHeight="1">
      <c r="A391" s="612" t="s">
        <v>31</v>
      </c>
      <c r="B391" s="331"/>
      <c r="C391" s="331"/>
      <c r="D391" s="577"/>
      <c r="E391" s="577"/>
      <c r="F391" s="577"/>
      <c r="G391" s="577"/>
      <c r="H391" s="300"/>
      <c r="I391" s="300"/>
      <c r="J391" s="275">
        <f>SUM(J387:J390)</f>
        <v>67.5</v>
      </c>
      <c r="K391" s="276">
        <f>SUM(K387:K390)</f>
        <v>51.4</v>
      </c>
      <c r="L391" s="334">
        <f>SUM(L387:L390)</f>
        <v>69.10000000000001</v>
      </c>
      <c r="M391" s="280"/>
      <c r="N391" s="289"/>
      <c r="O391" s="289"/>
      <c r="P391" s="354"/>
      <c r="Q391" s="283"/>
      <c r="R391" s="279">
        <f>(J391+K391+L391)/3</f>
        <v>62.666666666666664</v>
      </c>
      <c r="S391" s="289">
        <v>0</v>
      </c>
      <c r="U391" s="368"/>
      <c r="V391" s="368"/>
      <c r="W391" s="368"/>
      <c r="X391" s="368"/>
      <c r="Y391" s="368"/>
      <c r="Z391" s="368"/>
      <c r="AA391" s="368"/>
      <c r="AB391" s="368"/>
      <c r="AC391" s="368"/>
      <c r="AD391" s="368"/>
      <c r="AE391" s="368"/>
      <c r="AF391" s="368"/>
      <c r="AG391" s="368"/>
      <c r="AH391" s="368"/>
      <c r="AI391" s="368"/>
      <c r="AJ391" s="368"/>
      <c r="AK391" s="368"/>
      <c r="AL391" s="368"/>
      <c r="AM391" s="368"/>
      <c r="AN391" s="368"/>
      <c r="AO391" s="368"/>
      <c r="AP391" s="368"/>
      <c r="AQ391" s="368"/>
      <c r="AR391" s="368"/>
      <c r="AS391" s="368"/>
      <c r="AT391" s="368"/>
      <c r="AU391" s="368"/>
      <c r="AV391" s="368"/>
      <c r="AW391" s="368"/>
      <c r="AX391" s="368"/>
      <c r="AY391" s="368"/>
      <c r="AZ391" s="368"/>
      <c r="BA391" s="368"/>
      <c r="BB391" s="368"/>
      <c r="BC391" s="368"/>
      <c r="BD391" s="368"/>
      <c r="BE391" s="368"/>
      <c r="BF391" s="368"/>
      <c r="BG391" s="368"/>
      <c r="BH391" s="368"/>
      <c r="BI391" s="368"/>
      <c r="BJ391" s="368"/>
      <c r="BK391" s="368"/>
      <c r="BL391" s="368"/>
      <c r="BM391" s="368"/>
      <c r="BN391" s="368"/>
      <c r="BO391" s="368"/>
      <c r="BP391" s="368"/>
      <c r="BQ391" s="368"/>
      <c r="BR391" s="368"/>
      <c r="BS391" s="368"/>
      <c r="BT391" s="368"/>
      <c r="BU391" s="368"/>
      <c r="BV391" s="368"/>
      <c r="BW391" s="368"/>
      <c r="BX391" s="368"/>
      <c r="BY391" s="368"/>
      <c r="BZ391" s="368"/>
      <c r="CA391" s="368"/>
      <c r="CB391" s="368"/>
      <c r="CC391" s="368"/>
      <c r="CD391" s="368"/>
      <c r="CE391" s="368"/>
      <c r="CF391" s="368"/>
      <c r="CG391" s="368"/>
      <c r="CH391" s="368"/>
      <c r="CI391" s="368"/>
      <c r="CJ391" s="368"/>
      <c r="CK391" s="368"/>
      <c r="CL391" s="368"/>
      <c r="CM391" s="368"/>
      <c r="CN391" s="368"/>
      <c r="CO391" s="368"/>
      <c r="CP391" s="368"/>
      <c r="CQ391" s="368"/>
      <c r="CR391" s="368"/>
      <c r="CS391" s="368"/>
      <c r="CT391" s="368"/>
      <c r="CU391" s="368"/>
      <c r="CV391" s="368"/>
      <c r="CW391" s="368"/>
      <c r="CX391" s="368"/>
      <c r="CY391" s="368"/>
      <c r="CZ391" s="368"/>
      <c r="DA391" s="368"/>
      <c r="DB391" s="368"/>
      <c r="DC391" s="368"/>
      <c r="DD391" s="368"/>
      <c r="DE391" s="368"/>
      <c r="DF391" s="368"/>
      <c r="DG391" s="368"/>
      <c r="DH391" s="368"/>
      <c r="DI391" s="368"/>
      <c r="DJ391" s="368"/>
      <c r="DK391" s="368"/>
      <c r="DL391" s="368"/>
      <c r="DM391" s="368"/>
      <c r="DN391" s="368"/>
      <c r="DO391" s="368"/>
      <c r="DP391" s="368"/>
      <c r="DQ391" s="368"/>
      <c r="DR391" s="368"/>
      <c r="DS391" s="368"/>
      <c r="DT391" s="368"/>
      <c r="DU391" s="368"/>
      <c r="DV391" s="368"/>
      <c r="DW391" s="368"/>
      <c r="DX391" s="368"/>
      <c r="DY391" s="368"/>
      <c r="DZ391" s="368"/>
      <c r="EA391" s="368"/>
      <c r="EB391" s="368"/>
      <c r="EC391" s="368"/>
      <c r="ED391" s="368"/>
      <c r="EE391" s="368"/>
      <c r="EF391" s="368"/>
      <c r="EG391" s="368"/>
      <c r="EH391" s="368"/>
      <c r="EI391" s="368"/>
      <c r="EJ391" s="368"/>
      <c r="EK391" s="368"/>
      <c r="EL391" s="368"/>
      <c r="EM391" s="368"/>
      <c r="EN391" s="368"/>
      <c r="EO391" s="368"/>
      <c r="EP391" s="368"/>
      <c r="EQ391" s="368"/>
      <c r="ER391" s="368"/>
      <c r="ES391" s="368"/>
      <c r="ET391" s="368"/>
      <c r="EU391" s="368"/>
      <c r="EV391" s="368"/>
      <c r="EW391" s="368"/>
      <c r="EX391" s="368"/>
      <c r="EY391" s="368"/>
      <c r="EZ391" s="368"/>
      <c r="FA391" s="368"/>
      <c r="FB391" s="368"/>
      <c r="FC391" s="368"/>
      <c r="FD391" s="368"/>
      <c r="FE391" s="368"/>
      <c r="FF391" s="368"/>
      <c r="FG391" s="368"/>
      <c r="FH391" s="368"/>
      <c r="FI391" s="368"/>
      <c r="FJ391" s="368"/>
      <c r="FK391" s="368"/>
      <c r="FL391" s="368"/>
      <c r="FM391" s="368"/>
      <c r="FN391" s="368"/>
      <c r="FO391" s="368"/>
      <c r="FP391" s="368"/>
      <c r="FQ391" s="368"/>
      <c r="FR391" s="368"/>
      <c r="FS391" s="368"/>
      <c r="FT391" s="368"/>
      <c r="FU391" s="368"/>
      <c r="FV391" s="368"/>
      <c r="FW391" s="368"/>
      <c r="FX391" s="368"/>
      <c r="FY391" s="368"/>
      <c r="FZ391" s="368"/>
      <c r="GA391" s="368"/>
      <c r="GB391" s="368"/>
      <c r="GC391" s="368"/>
      <c r="GD391" s="368"/>
      <c r="GE391" s="368"/>
      <c r="GF391" s="368"/>
      <c r="GG391" s="368"/>
      <c r="GH391" s="368"/>
      <c r="GI391" s="368"/>
      <c r="GJ391" s="368"/>
      <c r="GK391" s="368"/>
      <c r="GL391" s="368"/>
      <c r="GM391" s="368"/>
      <c r="GN391" s="368"/>
    </row>
    <row r="392" spans="1:19" ht="15.75">
      <c r="A392" s="234" t="s">
        <v>313</v>
      </c>
      <c r="B392" s="87">
        <v>630</v>
      </c>
      <c r="C392" s="87">
        <v>910</v>
      </c>
      <c r="D392" s="187">
        <f>MAX(J397:K397:L397)/910*100</f>
        <v>5.626373626373626</v>
      </c>
      <c r="E392" s="48">
        <v>400</v>
      </c>
      <c r="F392" s="48">
        <v>570</v>
      </c>
      <c r="G392" s="46"/>
      <c r="H392" s="191">
        <f>(J392+K392+L392)/3</f>
        <v>233.33333333333334</v>
      </c>
      <c r="I392" s="62"/>
      <c r="J392" s="86">
        <v>229</v>
      </c>
      <c r="K392" s="76">
        <v>235</v>
      </c>
      <c r="L392" s="149">
        <v>236</v>
      </c>
      <c r="M392" s="258"/>
      <c r="N392" s="115"/>
      <c r="O392" s="115"/>
      <c r="P392" s="448"/>
      <c r="Q392" s="163"/>
      <c r="R392" s="124"/>
      <c r="S392" s="47"/>
    </row>
    <row r="393" spans="1:19" ht="12.75">
      <c r="A393" s="84" t="s">
        <v>314</v>
      </c>
      <c r="B393" s="540"/>
      <c r="C393" s="540"/>
      <c r="D393" s="540"/>
      <c r="E393" s="367" t="s">
        <v>312</v>
      </c>
      <c r="F393" s="541"/>
      <c r="G393" s="541"/>
      <c r="H393" s="102"/>
      <c r="I393" s="102"/>
      <c r="J393" s="109">
        <v>0.2</v>
      </c>
      <c r="K393" s="106">
        <v>0</v>
      </c>
      <c r="L393" s="157">
        <v>0.1</v>
      </c>
      <c r="M393" s="258"/>
      <c r="N393" s="115" t="s">
        <v>312</v>
      </c>
      <c r="O393" s="115"/>
      <c r="P393" s="448"/>
      <c r="Q393" s="163"/>
      <c r="R393" s="124"/>
      <c r="S393" s="47"/>
    </row>
    <row r="394" spans="1:19" ht="12.75">
      <c r="A394" s="84" t="s">
        <v>315</v>
      </c>
      <c r="B394" s="521"/>
      <c r="C394" s="521"/>
      <c r="D394" s="521"/>
      <c r="E394" s="523"/>
      <c r="F394" s="523"/>
      <c r="G394" s="523"/>
      <c r="H394" s="102"/>
      <c r="I394" s="102"/>
      <c r="J394" s="109">
        <v>15.2</v>
      </c>
      <c r="K394" s="106">
        <v>15.2</v>
      </c>
      <c r="L394" s="157">
        <v>3.5</v>
      </c>
      <c r="M394" s="258"/>
      <c r="N394" s="115"/>
      <c r="O394" s="115"/>
      <c r="P394" s="448"/>
      <c r="Q394" s="163"/>
      <c r="R394" s="124"/>
      <c r="S394" s="47"/>
    </row>
    <row r="395" spans="1:19" ht="12.75">
      <c r="A395" s="84" t="s">
        <v>316</v>
      </c>
      <c r="B395" s="521"/>
      <c r="C395" s="521"/>
      <c r="D395" s="521"/>
      <c r="E395" s="523"/>
      <c r="F395" s="523"/>
      <c r="G395" s="523"/>
      <c r="H395" s="102"/>
      <c r="I395" s="102"/>
      <c r="J395" s="109">
        <v>35.8</v>
      </c>
      <c r="K395" s="106">
        <v>33.6</v>
      </c>
      <c r="L395" s="157">
        <v>33.6</v>
      </c>
      <c r="M395" s="136"/>
      <c r="N395" s="365"/>
      <c r="O395" s="365"/>
      <c r="P395" s="443"/>
      <c r="Q395" s="93"/>
      <c r="R395" s="124"/>
      <c r="S395" s="47"/>
    </row>
    <row r="396" spans="1:19" ht="12.75">
      <c r="A396" s="84" t="s">
        <v>317</v>
      </c>
      <c r="B396" s="521"/>
      <c r="C396" s="521"/>
      <c r="D396" s="521"/>
      <c r="E396" s="523"/>
      <c r="F396" s="523"/>
      <c r="G396" s="523"/>
      <c r="H396" s="102"/>
      <c r="I396" s="102"/>
      <c r="J396" s="109">
        <v>27.8</v>
      </c>
      <c r="K396" s="106">
        <v>25.2</v>
      </c>
      <c r="L396" s="157">
        <v>25.8</v>
      </c>
      <c r="M396" s="136"/>
      <c r="N396" s="365"/>
      <c r="O396" s="365"/>
      <c r="P396" s="443"/>
      <c r="Q396" s="93"/>
      <c r="R396" s="124"/>
      <c r="S396" s="47"/>
    </row>
    <row r="397" spans="1:196" s="274" customFormat="1" ht="12.75" customHeight="1">
      <c r="A397" s="612" t="s">
        <v>31</v>
      </c>
      <c r="B397" s="331"/>
      <c r="C397" s="331"/>
      <c r="D397" s="331"/>
      <c r="E397" s="331"/>
      <c r="F397" s="331"/>
      <c r="G397" s="331"/>
      <c r="H397" s="267"/>
      <c r="I397" s="267"/>
      <c r="J397" s="275">
        <f>SUM(J393:J395)</f>
        <v>51.199999999999996</v>
      </c>
      <c r="K397" s="276">
        <f>SUM(K393:K395)</f>
        <v>48.8</v>
      </c>
      <c r="L397" s="334">
        <f>SUM(L393:L395)</f>
        <v>37.2</v>
      </c>
      <c r="M397" s="277"/>
      <c r="N397" s="348"/>
      <c r="O397" s="348"/>
      <c r="P397" s="350"/>
      <c r="Q397" s="278"/>
      <c r="R397" s="279">
        <f>(J397+K397+L397)/3</f>
        <v>45.73333333333333</v>
      </c>
      <c r="S397" s="289">
        <v>0</v>
      </c>
      <c r="U397" s="368"/>
      <c r="V397" s="368"/>
      <c r="W397" s="368"/>
      <c r="X397" s="368"/>
      <c r="Y397" s="368"/>
      <c r="Z397" s="368"/>
      <c r="AA397" s="368"/>
      <c r="AB397" s="368"/>
      <c r="AC397" s="368"/>
      <c r="AD397" s="368"/>
      <c r="AE397" s="368"/>
      <c r="AF397" s="368"/>
      <c r="AG397" s="368"/>
      <c r="AH397" s="368"/>
      <c r="AI397" s="368"/>
      <c r="AJ397" s="368"/>
      <c r="AK397" s="368"/>
      <c r="AL397" s="368"/>
      <c r="AM397" s="368"/>
      <c r="AN397" s="368"/>
      <c r="AO397" s="368"/>
      <c r="AP397" s="368"/>
      <c r="AQ397" s="368"/>
      <c r="AR397" s="368"/>
      <c r="AS397" s="368"/>
      <c r="AT397" s="368"/>
      <c r="AU397" s="368"/>
      <c r="AV397" s="368"/>
      <c r="AW397" s="368"/>
      <c r="AX397" s="368"/>
      <c r="AY397" s="368"/>
      <c r="AZ397" s="368"/>
      <c r="BA397" s="368"/>
      <c r="BB397" s="368"/>
      <c r="BC397" s="368"/>
      <c r="BD397" s="368"/>
      <c r="BE397" s="368"/>
      <c r="BF397" s="368"/>
      <c r="BG397" s="368"/>
      <c r="BH397" s="368"/>
      <c r="BI397" s="368"/>
      <c r="BJ397" s="368"/>
      <c r="BK397" s="368"/>
      <c r="BL397" s="368"/>
      <c r="BM397" s="368"/>
      <c r="BN397" s="368"/>
      <c r="BO397" s="368"/>
      <c r="BP397" s="368"/>
      <c r="BQ397" s="368"/>
      <c r="BR397" s="368"/>
      <c r="BS397" s="368"/>
      <c r="BT397" s="368"/>
      <c r="BU397" s="368"/>
      <c r="BV397" s="368"/>
      <c r="BW397" s="368"/>
      <c r="BX397" s="368"/>
      <c r="BY397" s="368"/>
      <c r="BZ397" s="368"/>
      <c r="CA397" s="368"/>
      <c r="CB397" s="368"/>
      <c r="CC397" s="368"/>
      <c r="CD397" s="368"/>
      <c r="CE397" s="368"/>
      <c r="CF397" s="368"/>
      <c r="CG397" s="368"/>
      <c r="CH397" s="368"/>
      <c r="CI397" s="368"/>
      <c r="CJ397" s="368"/>
      <c r="CK397" s="368"/>
      <c r="CL397" s="368"/>
      <c r="CM397" s="368"/>
      <c r="CN397" s="368"/>
      <c r="CO397" s="368"/>
      <c r="CP397" s="368"/>
      <c r="CQ397" s="368"/>
      <c r="CR397" s="368"/>
      <c r="CS397" s="368"/>
      <c r="CT397" s="368"/>
      <c r="CU397" s="368"/>
      <c r="CV397" s="368"/>
      <c r="CW397" s="368"/>
      <c r="CX397" s="368"/>
      <c r="CY397" s="368"/>
      <c r="CZ397" s="368"/>
      <c r="DA397" s="368"/>
      <c r="DB397" s="368"/>
      <c r="DC397" s="368"/>
      <c r="DD397" s="368"/>
      <c r="DE397" s="368"/>
      <c r="DF397" s="368"/>
      <c r="DG397" s="368"/>
      <c r="DH397" s="368"/>
      <c r="DI397" s="368"/>
      <c r="DJ397" s="368"/>
      <c r="DK397" s="368"/>
      <c r="DL397" s="368"/>
      <c r="DM397" s="368"/>
      <c r="DN397" s="368"/>
      <c r="DO397" s="368"/>
      <c r="DP397" s="368"/>
      <c r="DQ397" s="368"/>
      <c r="DR397" s="368"/>
      <c r="DS397" s="368"/>
      <c r="DT397" s="368"/>
      <c r="DU397" s="368"/>
      <c r="DV397" s="368"/>
      <c r="DW397" s="368"/>
      <c r="DX397" s="368"/>
      <c r="DY397" s="368"/>
      <c r="DZ397" s="368"/>
      <c r="EA397" s="368"/>
      <c r="EB397" s="368"/>
      <c r="EC397" s="368"/>
      <c r="ED397" s="368"/>
      <c r="EE397" s="368"/>
      <c r="EF397" s="368"/>
      <c r="EG397" s="368"/>
      <c r="EH397" s="368"/>
      <c r="EI397" s="368"/>
      <c r="EJ397" s="368"/>
      <c r="EK397" s="368"/>
      <c r="EL397" s="368"/>
      <c r="EM397" s="368"/>
      <c r="EN397" s="368"/>
      <c r="EO397" s="368"/>
      <c r="EP397" s="368"/>
      <c r="EQ397" s="368"/>
      <c r="ER397" s="368"/>
      <c r="ES397" s="368"/>
      <c r="ET397" s="368"/>
      <c r="EU397" s="368"/>
      <c r="EV397" s="368"/>
      <c r="EW397" s="368"/>
      <c r="EX397" s="368"/>
      <c r="EY397" s="368"/>
      <c r="EZ397" s="368"/>
      <c r="FA397" s="368"/>
      <c r="FB397" s="368"/>
      <c r="FC397" s="368"/>
      <c r="FD397" s="368"/>
      <c r="FE397" s="368"/>
      <c r="FF397" s="368"/>
      <c r="FG397" s="368"/>
      <c r="FH397" s="368"/>
      <c r="FI397" s="368"/>
      <c r="FJ397" s="368"/>
      <c r="FK397" s="368"/>
      <c r="FL397" s="368"/>
      <c r="FM397" s="368"/>
      <c r="FN397" s="368"/>
      <c r="FO397" s="368"/>
      <c r="FP397" s="368"/>
      <c r="FQ397" s="368"/>
      <c r="FR397" s="368"/>
      <c r="FS397" s="368"/>
      <c r="FT397" s="368"/>
      <c r="FU397" s="368"/>
      <c r="FV397" s="368"/>
      <c r="FW397" s="368"/>
      <c r="FX397" s="368"/>
      <c r="FY397" s="368"/>
      <c r="FZ397" s="368"/>
      <c r="GA397" s="368"/>
      <c r="GB397" s="368"/>
      <c r="GC397" s="368"/>
      <c r="GD397" s="368"/>
      <c r="GE397" s="368"/>
      <c r="GF397" s="368"/>
      <c r="GG397" s="368"/>
      <c r="GH397" s="368"/>
      <c r="GI397" s="368"/>
      <c r="GJ397" s="368"/>
      <c r="GK397" s="368"/>
      <c r="GL397" s="368"/>
      <c r="GM397" s="368"/>
      <c r="GN397" s="368"/>
    </row>
    <row r="398" spans="1:19" ht="15.75">
      <c r="A398" s="236" t="s">
        <v>318</v>
      </c>
      <c r="B398" s="189">
        <v>400</v>
      </c>
      <c r="C398" s="189">
        <v>570</v>
      </c>
      <c r="D398" s="187">
        <f>MAX(J407:K407:L407)/570*100</f>
        <v>20.36842105263158</v>
      </c>
      <c r="E398" s="98"/>
      <c r="F398" s="98"/>
      <c r="G398" s="92"/>
      <c r="H398" s="191">
        <f>(J398+K398+L398)/3</f>
        <v>231.66666666666666</v>
      </c>
      <c r="I398" s="102"/>
      <c r="J398" s="94">
        <v>234</v>
      </c>
      <c r="K398" s="89">
        <v>231</v>
      </c>
      <c r="L398" s="158">
        <v>230</v>
      </c>
      <c r="M398" s="136"/>
      <c r="N398" s="365"/>
      <c r="O398" s="365"/>
      <c r="P398" s="443"/>
      <c r="Q398" s="93"/>
      <c r="R398" s="121"/>
      <c r="S398" s="1"/>
    </row>
    <row r="399" spans="1:19" ht="12.75">
      <c r="A399" s="239" t="s">
        <v>319</v>
      </c>
      <c r="B399" s="543"/>
      <c r="C399" s="543"/>
      <c r="D399" s="543"/>
      <c r="E399" s="544"/>
      <c r="F399" s="544"/>
      <c r="G399" s="545"/>
      <c r="H399" s="102"/>
      <c r="I399" s="102"/>
      <c r="J399" s="91">
        <v>10.3</v>
      </c>
      <c r="K399" s="41">
        <v>1.8</v>
      </c>
      <c r="L399" s="118">
        <v>1.9</v>
      </c>
      <c r="M399" s="136"/>
      <c r="N399" s="365"/>
      <c r="O399" s="365"/>
      <c r="P399" s="443"/>
      <c r="Q399" s="93"/>
      <c r="R399" s="121"/>
      <c r="S399" s="1"/>
    </row>
    <row r="400" spans="1:19" ht="12.75">
      <c r="A400" s="239" t="s">
        <v>320</v>
      </c>
      <c r="B400" s="547"/>
      <c r="C400" s="547"/>
      <c r="D400" s="547"/>
      <c r="E400" s="548"/>
      <c r="F400" s="548"/>
      <c r="G400" s="549"/>
      <c r="H400" s="102"/>
      <c r="I400" s="102"/>
      <c r="J400" s="91">
        <v>0</v>
      </c>
      <c r="K400" s="41">
        <v>0</v>
      </c>
      <c r="L400" s="118">
        <v>0</v>
      </c>
      <c r="M400" s="136"/>
      <c r="N400" s="365"/>
      <c r="O400" s="365"/>
      <c r="P400" s="443"/>
      <c r="Q400" s="93"/>
      <c r="R400" s="121"/>
      <c r="S400" s="1"/>
    </row>
    <row r="401" spans="1:19" ht="12.75">
      <c r="A401" s="239" t="s">
        <v>321</v>
      </c>
      <c r="B401" s="547"/>
      <c r="C401" s="547"/>
      <c r="D401" s="547"/>
      <c r="E401" s="548"/>
      <c r="F401" s="548"/>
      <c r="G401" s="549"/>
      <c r="H401" s="102"/>
      <c r="I401" s="102"/>
      <c r="J401" s="91">
        <v>28</v>
      </c>
      <c r="K401" s="41">
        <v>36.1</v>
      </c>
      <c r="L401" s="118">
        <v>20.4</v>
      </c>
      <c r="M401" s="136"/>
      <c r="N401" s="365"/>
      <c r="O401" s="365"/>
      <c r="P401" s="443"/>
      <c r="Q401" s="93"/>
      <c r="R401" s="121"/>
      <c r="S401" s="1"/>
    </row>
    <row r="402" spans="1:19" ht="12.75">
      <c r="A402" s="239" t="s">
        <v>322</v>
      </c>
      <c r="B402" s="547"/>
      <c r="C402" s="547"/>
      <c r="D402" s="547"/>
      <c r="E402" s="548"/>
      <c r="F402" s="548"/>
      <c r="G402" s="549"/>
      <c r="H402" s="102"/>
      <c r="I402" s="102"/>
      <c r="J402" s="91">
        <v>16.6</v>
      </c>
      <c r="K402" s="41">
        <v>41.7</v>
      </c>
      <c r="L402" s="118">
        <v>34.5</v>
      </c>
      <c r="M402" s="136"/>
      <c r="N402" s="365"/>
      <c r="O402" s="365"/>
      <c r="P402" s="443"/>
      <c r="Q402" s="93"/>
      <c r="R402" s="121"/>
      <c r="S402" s="1"/>
    </row>
    <row r="403" spans="1:19" ht="12.75">
      <c r="A403" s="239" t="s">
        <v>323</v>
      </c>
      <c r="B403" s="547"/>
      <c r="C403" s="547"/>
      <c r="D403" s="547"/>
      <c r="E403" s="548"/>
      <c r="F403" s="548"/>
      <c r="G403" s="549"/>
      <c r="H403" s="102"/>
      <c r="I403" s="102"/>
      <c r="J403" s="91">
        <v>9.3</v>
      </c>
      <c r="K403" s="41">
        <v>24.5</v>
      </c>
      <c r="L403" s="118">
        <v>22.1</v>
      </c>
      <c r="M403" s="136"/>
      <c r="N403" s="365"/>
      <c r="O403" s="365"/>
      <c r="P403" s="443"/>
      <c r="Q403" s="93"/>
      <c r="R403" s="121"/>
      <c r="S403" s="1"/>
    </row>
    <row r="404" spans="1:19" ht="12.75">
      <c r="A404" s="239" t="s">
        <v>324</v>
      </c>
      <c r="B404" s="547"/>
      <c r="C404" s="547"/>
      <c r="D404" s="547"/>
      <c r="E404" s="548"/>
      <c r="F404" s="548"/>
      <c r="G404" s="549"/>
      <c r="H404" s="102"/>
      <c r="I404" s="102"/>
      <c r="J404" s="91">
        <v>3</v>
      </c>
      <c r="K404" s="41">
        <v>7.1</v>
      </c>
      <c r="L404" s="118">
        <v>7.8</v>
      </c>
      <c r="M404" s="136"/>
      <c r="N404" s="365"/>
      <c r="O404" s="365"/>
      <c r="P404" s="443"/>
      <c r="Q404" s="93"/>
      <c r="R404" s="121"/>
      <c r="S404" s="1"/>
    </row>
    <row r="405" spans="1:19" ht="12.75">
      <c r="A405" s="239" t="s">
        <v>325</v>
      </c>
      <c r="B405" s="547"/>
      <c r="C405" s="547"/>
      <c r="D405" s="547"/>
      <c r="E405" s="548"/>
      <c r="F405" s="548"/>
      <c r="G405" s="549"/>
      <c r="H405" s="102"/>
      <c r="I405" s="102"/>
      <c r="J405" s="91">
        <v>11.4</v>
      </c>
      <c r="K405" s="41">
        <v>4.9</v>
      </c>
      <c r="L405" s="118">
        <v>8.3</v>
      </c>
      <c r="M405" s="136"/>
      <c r="N405" s="365"/>
      <c r="O405" s="365"/>
      <c r="P405" s="443"/>
      <c r="Q405" s="93"/>
      <c r="R405" s="121"/>
      <c r="S405" s="1"/>
    </row>
    <row r="406" spans="1:19" ht="12.75">
      <c r="A406" s="239" t="s">
        <v>326</v>
      </c>
      <c r="B406" s="547"/>
      <c r="C406" s="547"/>
      <c r="D406" s="547"/>
      <c r="E406" s="548"/>
      <c r="F406" s="548"/>
      <c r="G406" s="549"/>
      <c r="H406" s="102"/>
      <c r="I406" s="102"/>
      <c r="J406" s="91">
        <v>7.3</v>
      </c>
      <c r="K406" s="41">
        <v>16.8</v>
      </c>
      <c r="L406" s="118">
        <v>9.4</v>
      </c>
      <c r="M406" s="136"/>
      <c r="N406" s="365"/>
      <c r="O406" s="365"/>
      <c r="P406" s="443"/>
      <c r="Q406" s="93"/>
      <c r="R406" s="121"/>
      <c r="S406" s="1"/>
    </row>
    <row r="407" spans="1:196" s="274" customFormat="1" ht="9.75" customHeight="1">
      <c r="A407" s="612" t="s">
        <v>31</v>
      </c>
      <c r="B407" s="553"/>
      <c r="C407" s="553"/>
      <c r="D407" s="553"/>
      <c r="E407" s="553"/>
      <c r="F407" s="553"/>
      <c r="G407" s="554"/>
      <c r="H407" s="267"/>
      <c r="I407" s="267"/>
      <c r="J407" s="268">
        <f>SUM(J399:J405)</f>
        <v>78.60000000000001</v>
      </c>
      <c r="K407" s="269">
        <f>SUM(K399:K405)</f>
        <v>116.1</v>
      </c>
      <c r="L407" s="649">
        <f>SUM(L399:L405)</f>
        <v>95</v>
      </c>
      <c r="M407" s="277"/>
      <c r="N407" s="348"/>
      <c r="O407" s="348"/>
      <c r="P407" s="350"/>
      <c r="Q407" s="278"/>
      <c r="R407" s="273">
        <f>(J407+K407+L407)/3</f>
        <v>96.56666666666666</v>
      </c>
      <c r="S407" s="267">
        <v>0</v>
      </c>
      <c r="U407" s="368"/>
      <c r="V407" s="368"/>
      <c r="W407" s="368"/>
      <c r="X407" s="368"/>
      <c r="Y407" s="368"/>
      <c r="Z407" s="368"/>
      <c r="AA407" s="368"/>
      <c r="AB407" s="368"/>
      <c r="AC407" s="368"/>
      <c r="AD407" s="368"/>
      <c r="AE407" s="368"/>
      <c r="AF407" s="368"/>
      <c r="AG407" s="368"/>
      <c r="AH407" s="368"/>
      <c r="AI407" s="368"/>
      <c r="AJ407" s="368"/>
      <c r="AK407" s="368"/>
      <c r="AL407" s="368"/>
      <c r="AM407" s="368"/>
      <c r="AN407" s="368"/>
      <c r="AO407" s="368"/>
      <c r="AP407" s="368"/>
      <c r="AQ407" s="368"/>
      <c r="AR407" s="368"/>
      <c r="AS407" s="368"/>
      <c r="AT407" s="368"/>
      <c r="AU407" s="368"/>
      <c r="AV407" s="368"/>
      <c r="AW407" s="368"/>
      <c r="AX407" s="368"/>
      <c r="AY407" s="368"/>
      <c r="AZ407" s="368"/>
      <c r="BA407" s="368"/>
      <c r="BB407" s="368"/>
      <c r="BC407" s="368"/>
      <c r="BD407" s="368"/>
      <c r="BE407" s="368"/>
      <c r="BF407" s="368"/>
      <c r="BG407" s="368"/>
      <c r="BH407" s="368"/>
      <c r="BI407" s="368"/>
      <c r="BJ407" s="368"/>
      <c r="BK407" s="368"/>
      <c r="BL407" s="368"/>
      <c r="BM407" s="368"/>
      <c r="BN407" s="368"/>
      <c r="BO407" s="368"/>
      <c r="BP407" s="368"/>
      <c r="BQ407" s="368"/>
      <c r="BR407" s="368"/>
      <c r="BS407" s="368"/>
      <c r="BT407" s="368"/>
      <c r="BU407" s="368"/>
      <c r="BV407" s="368"/>
      <c r="BW407" s="368"/>
      <c r="BX407" s="368"/>
      <c r="BY407" s="368"/>
      <c r="BZ407" s="368"/>
      <c r="CA407" s="368"/>
      <c r="CB407" s="368"/>
      <c r="CC407" s="368"/>
      <c r="CD407" s="368"/>
      <c r="CE407" s="368"/>
      <c r="CF407" s="368"/>
      <c r="CG407" s="368"/>
      <c r="CH407" s="368"/>
      <c r="CI407" s="368"/>
      <c r="CJ407" s="368"/>
      <c r="CK407" s="368"/>
      <c r="CL407" s="368"/>
      <c r="CM407" s="368"/>
      <c r="CN407" s="368"/>
      <c r="CO407" s="368"/>
      <c r="CP407" s="368"/>
      <c r="CQ407" s="368"/>
      <c r="CR407" s="368"/>
      <c r="CS407" s="368"/>
      <c r="CT407" s="368"/>
      <c r="CU407" s="368"/>
      <c r="CV407" s="368"/>
      <c r="CW407" s="368"/>
      <c r="CX407" s="368"/>
      <c r="CY407" s="368"/>
      <c r="CZ407" s="368"/>
      <c r="DA407" s="368"/>
      <c r="DB407" s="368"/>
      <c r="DC407" s="368"/>
      <c r="DD407" s="368"/>
      <c r="DE407" s="368"/>
      <c r="DF407" s="368"/>
      <c r="DG407" s="368"/>
      <c r="DH407" s="368"/>
      <c r="DI407" s="368"/>
      <c r="DJ407" s="368"/>
      <c r="DK407" s="368"/>
      <c r="DL407" s="368"/>
      <c r="DM407" s="368"/>
      <c r="DN407" s="368"/>
      <c r="DO407" s="368"/>
      <c r="DP407" s="368"/>
      <c r="DQ407" s="368"/>
      <c r="DR407" s="368"/>
      <c r="DS407" s="368"/>
      <c r="DT407" s="368"/>
      <c r="DU407" s="368"/>
      <c r="DV407" s="368"/>
      <c r="DW407" s="368"/>
      <c r="DX407" s="368"/>
      <c r="DY407" s="368"/>
      <c r="DZ407" s="368"/>
      <c r="EA407" s="368"/>
      <c r="EB407" s="368"/>
      <c r="EC407" s="368"/>
      <c r="ED407" s="368"/>
      <c r="EE407" s="368"/>
      <c r="EF407" s="368"/>
      <c r="EG407" s="368"/>
      <c r="EH407" s="368"/>
      <c r="EI407" s="368"/>
      <c r="EJ407" s="368"/>
      <c r="EK407" s="368"/>
      <c r="EL407" s="368"/>
      <c r="EM407" s="368"/>
      <c r="EN407" s="368"/>
      <c r="EO407" s="368"/>
      <c r="EP407" s="368"/>
      <c r="EQ407" s="368"/>
      <c r="ER407" s="368"/>
      <c r="ES407" s="368"/>
      <c r="ET407" s="368"/>
      <c r="EU407" s="368"/>
      <c r="EV407" s="368"/>
      <c r="EW407" s="368"/>
      <c r="EX407" s="368"/>
      <c r="EY407" s="368"/>
      <c r="EZ407" s="368"/>
      <c r="FA407" s="368"/>
      <c r="FB407" s="368"/>
      <c r="FC407" s="368"/>
      <c r="FD407" s="368"/>
      <c r="FE407" s="368"/>
      <c r="FF407" s="368"/>
      <c r="FG407" s="368"/>
      <c r="FH407" s="368"/>
      <c r="FI407" s="368"/>
      <c r="FJ407" s="368"/>
      <c r="FK407" s="368"/>
      <c r="FL407" s="368"/>
      <c r="FM407" s="368"/>
      <c r="FN407" s="368"/>
      <c r="FO407" s="368"/>
      <c r="FP407" s="368"/>
      <c r="FQ407" s="368"/>
      <c r="FR407" s="368"/>
      <c r="FS407" s="368"/>
      <c r="FT407" s="368"/>
      <c r="FU407" s="368"/>
      <c r="FV407" s="368"/>
      <c r="FW407" s="368"/>
      <c r="FX407" s="368"/>
      <c r="FY407" s="368"/>
      <c r="FZ407" s="368"/>
      <c r="GA407" s="368"/>
      <c r="GB407" s="368"/>
      <c r="GC407" s="368"/>
      <c r="GD407" s="368"/>
      <c r="GE407" s="368"/>
      <c r="GF407" s="368"/>
      <c r="GG407" s="368"/>
      <c r="GH407" s="368"/>
      <c r="GI407" s="368"/>
      <c r="GJ407" s="368"/>
      <c r="GK407" s="368"/>
      <c r="GL407" s="368"/>
      <c r="GM407" s="368"/>
      <c r="GN407" s="368"/>
    </row>
    <row r="408" spans="1:19" ht="15.75">
      <c r="A408" s="236" t="s">
        <v>327</v>
      </c>
      <c r="B408" s="189">
        <v>100</v>
      </c>
      <c r="C408" s="189">
        <v>144</v>
      </c>
      <c r="D408" s="187">
        <f>MAX(J411:K411:L411)/144*100</f>
        <v>15.694444444444445</v>
      </c>
      <c r="E408" s="98"/>
      <c r="F408" s="98"/>
      <c r="G408" s="92"/>
      <c r="H408" s="191">
        <f>(J408+K408+L408)/3</f>
        <v>232.33333333333334</v>
      </c>
      <c r="I408" s="102"/>
      <c r="J408" s="94">
        <v>231</v>
      </c>
      <c r="K408" s="89">
        <v>235</v>
      </c>
      <c r="L408" s="158">
        <v>231</v>
      </c>
      <c r="M408" s="136"/>
      <c r="N408" s="365"/>
      <c r="O408" s="365"/>
      <c r="P408" s="443"/>
      <c r="Q408" s="93"/>
      <c r="R408" s="121"/>
      <c r="S408" s="1"/>
    </row>
    <row r="409" spans="1:19" ht="12.75">
      <c r="A409" s="239" t="s">
        <v>328</v>
      </c>
      <c r="B409" s="543"/>
      <c r="C409" s="543"/>
      <c r="D409" s="550"/>
      <c r="E409" s="544"/>
      <c r="F409" s="544"/>
      <c r="G409" s="545"/>
      <c r="H409" s="102"/>
      <c r="I409" s="102"/>
      <c r="J409" s="91">
        <v>19.5</v>
      </c>
      <c r="K409" s="41">
        <v>21</v>
      </c>
      <c r="L409" s="118">
        <v>22.6</v>
      </c>
      <c r="M409" s="136"/>
      <c r="N409" s="365"/>
      <c r="O409" s="365"/>
      <c r="P409" s="443"/>
      <c r="Q409" s="93"/>
      <c r="R409" s="121"/>
      <c r="S409" s="1"/>
    </row>
    <row r="410" spans="1:19" ht="12.75">
      <c r="A410" s="239" t="s">
        <v>329</v>
      </c>
      <c r="B410" s="547"/>
      <c r="C410" s="547"/>
      <c r="D410" s="551"/>
      <c r="E410" s="548"/>
      <c r="F410" s="548"/>
      <c r="G410" s="549"/>
      <c r="H410" s="102"/>
      <c r="I410" s="102"/>
      <c r="J410" s="91">
        <v>0</v>
      </c>
      <c r="K410" s="41">
        <v>0</v>
      </c>
      <c r="L410" s="118">
        <v>0</v>
      </c>
      <c r="M410" s="258"/>
      <c r="N410" s="115"/>
      <c r="O410" s="115"/>
      <c r="P410" s="115"/>
      <c r="Q410" s="151"/>
      <c r="R410" s="121"/>
      <c r="S410" s="1"/>
    </row>
    <row r="411" spans="1:196" s="274" customFormat="1" ht="9" customHeight="1">
      <c r="A411" s="612" t="s">
        <v>31</v>
      </c>
      <c r="B411" s="553"/>
      <c r="C411" s="553"/>
      <c r="D411" s="552"/>
      <c r="E411" s="553"/>
      <c r="F411" s="553"/>
      <c r="G411" s="554"/>
      <c r="H411" s="267"/>
      <c r="I411" s="267"/>
      <c r="J411" s="268">
        <f>SUM(J409:J410)</f>
        <v>19.5</v>
      </c>
      <c r="K411" s="268">
        <f>SUM(K409:K410)</f>
        <v>21</v>
      </c>
      <c r="L411" s="649">
        <f>SUM(L409:L410)</f>
        <v>22.6</v>
      </c>
      <c r="M411" s="280"/>
      <c r="N411" s="289"/>
      <c r="O411" s="289"/>
      <c r="P411" s="289"/>
      <c r="Q411" s="287"/>
      <c r="R411" s="273">
        <f>(J411+K411+L411)/3</f>
        <v>21.033333333333335</v>
      </c>
      <c r="S411" s="267">
        <v>0</v>
      </c>
      <c r="U411" s="368"/>
      <c r="V411" s="368"/>
      <c r="W411" s="368"/>
      <c r="X411" s="368"/>
      <c r="Y411" s="368"/>
      <c r="Z411" s="368"/>
      <c r="AA411" s="368"/>
      <c r="AB411" s="368"/>
      <c r="AC411" s="368"/>
      <c r="AD411" s="368"/>
      <c r="AE411" s="368"/>
      <c r="AF411" s="368"/>
      <c r="AG411" s="368"/>
      <c r="AH411" s="368"/>
      <c r="AI411" s="368"/>
      <c r="AJ411" s="368"/>
      <c r="AK411" s="368"/>
      <c r="AL411" s="368"/>
      <c r="AM411" s="368"/>
      <c r="AN411" s="368"/>
      <c r="AO411" s="368"/>
      <c r="AP411" s="368"/>
      <c r="AQ411" s="368"/>
      <c r="AR411" s="368"/>
      <c r="AS411" s="368"/>
      <c r="AT411" s="368"/>
      <c r="AU411" s="368"/>
      <c r="AV411" s="368"/>
      <c r="AW411" s="368"/>
      <c r="AX411" s="368"/>
      <c r="AY411" s="368"/>
      <c r="AZ411" s="368"/>
      <c r="BA411" s="368"/>
      <c r="BB411" s="368"/>
      <c r="BC411" s="368"/>
      <c r="BD411" s="368"/>
      <c r="BE411" s="368"/>
      <c r="BF411" s="368"/>
      <c r="BG411" s="368"/>
      <c r="BH411" s="368"/>
      <c r="BI411" s="368"/>
      <c r="BJ411" s="368"/>
      <c r="BK411" s="368"/>
      <c r="BL411" s="368"/>
      <c r="BM411" s="368"/>
      <c r="BN411" s="368"/>
      <c r="BO411" s="368"/>
      <c r="BP411" s="368"/>
      <c r="BQ411" s="368"/>
      <c r="BR411" s="368"/>
      <c r="BS411" s="368"/>
      <c r="BT411" s="368"/>
      <c r="BU411" s="368"/>
      <c r="BV411" s="368"/>
      <c r="BW411" s="368"/>
      <c r="BX411" s="368"/>
      <c r="BY411" s="368"/>
      <c r="BZ411" s="368"/>
      <c r="CA411" s="368"/>
      <c r="CB411" s="368"/>
      <c r="CC411" s="368"/>
      <c r="CD411" s="368"/>
      <c r="CE411" s="368"/>
      <c r="CF411" s="368"/>
      <c r="CG411" s="368"/>
      <c r="CH411" s="368"/>
      <c r="CI411" s="368"/>
      <c r="CJ411" s="368"/>
      <c r="CK411" s="368"/>
      <c r="CL411" s="368"/>
      <c r="CM411" s="368"/>
      <c r="CN411" s="368"/>
      <c r="CO411" s="368"/>
      <c r="CP411" s="368"/>
      <c r="CQ411" s="368"/>
      <c r="CR411" s="368"/>
      <c r="CS411" s="368"/>
      <c r="CT411" s="368"/>
      <c r="CU411" s="368"/>
      <c r="CV411" s="368"/>
      <c r="CW411" s="368"/>
      <c r="CX411" s="368"/>
      <c r="CY411" s="368"/>
      <c r="CZ411" s="368"/>
      <c r="DA411" s="368"/>
      <c r="DB411" s="368"/>
      <c r="DC411" s="368"/>
      <c r="DD411" s="368"/>
      <c r="DE411" s="368"/>
      <c r="DF411" s="368"/>
      <c r="DG411" s="368"/>
      <c r="DH411" s="368"/>
      <c r="DI411" s="368"/>
      <c r="DJ411" s="368"/>
      <c r="DK411" s="368"/>
      <c r="DL411" s="368"/>
      <c r="DM411" s="368"/>
      <c r="DN411" s="368"/>
      <c r="DO411" s="368"/>
      <c r="DP411" s="368"/>
      <c r="DQ411" s="368"/>
      <c r="DR411" s="368"/>
      <c r="DS411" s="368"/>
      <c r="DT411" s="368"/>
      <c r="DU411" s="368"/>
      <c r="DV411" s="368"/>
      <c r="DW411" s="368"/>
      <c r="DX411" s="368"/>
      <c r="DY411" s="368"/>
      <c r="DZ411" s="368"/>
      <c r="EA411" s="368"/>
      <c r="EB411" s="368"/>
      <c r="EC411" s="368"/>
      <c r="ED411" s="368"/>
      <c r="EE411" s="368"/>
      <c r="EF411" s="368"/>
      <c r="EG411" s="368"/>
      <c r="EH411" s="368"/>
      <c r="EI411" s="368"/>
      <c r="EJ411" s="368"/>
      <c r="EK411" s="368"/>
      <c r="EL411" s="368"/>
      <c r="EM411" s="368"/>
      <c r="EN411" s="368"/>
      <c r="EO411" s="368"/>
      <c r="EP411" s="368"/>
      <c r="EQ411" s="368"/>
      <c r="ER411" s="368"/>
      <c r="ES411" s="368"/>
      <c r="ET411" s="368"/>
      <c r="EU411" s="368"/>
      <c r="EV411" s="368"/>
      <c r="EW411" s="368"/>
      <c r="EX411" s="368"/>
      <c r="EY411" s="368"/>
      <c r="EZ411" s="368"/>
      <c r="FA411" s="368"/>
      <c r="FB411" s="368"/>
      <c r="FC411" s="368"/>
      <c r="FD411" s="368"/>
      <c r="FE411" s="368"/>
      <c r="FF411" s="368"/>
      <c r="FG411" s="368"/>
      <c r="FH411" s="368"/>
      <c r="FI411" s="368"/>
      <c r="FJ411" s="368"/>
      <c r="FK411" s="368"/>
      <c r="FL411" s="368"/>
      <c r="FM411" s="368"/>
      <c r="FN411" s="368"/>
      <c r="FO411" s="368"/>
      <c r="FP411" s="368"/>
      <c r="FQ411" s="368"/>
      <c r="FR411" s="368"/>
      <c r="FS411" s="368"/>
      <c r="FT411" s="368"/>
      <c r="FU411" s="368"/>
      <c r="FV411" s="368"/>
      <c r="FW411" s="368"/>
      <c r="FX411" s="368"/>
      <c r="FY411" s="368"/>
      <c r="FZ411" s="368"/>
      <c r="GA411" s="368"/>
      <c r="GB411" s="368"/>
      <c r="GC411" s="368"/>
      <c r="GD411" s="368"/>
      <c r="GE411" s="368"/>
      <c r="GF411" s="368"/>
      <c r="GG411" s="368"/>
      <c r="GH411" s="368"/>
      <c r="GI411" s="368"/>
      <c r="GJ411" s="368"/>
      <c r="GK411" s="368"/>
      <c r="GL411" s="368"/>
      <c r="GM411" s="368"/>
      <c r="GN411" s="368"/>
    </row>
    <row r="412" spans="1:19" ht="15.75">
      <c r="A412" s="236" t="s">
        <v>256</v>
      </c>
      <c r="B412" s="197">
        <v>400</v>
      </c>
      <c r="C412" s="197">
        <v>570</v>
      </c>
      <c r="D412" s="187">
        <f>MAX(J418:K418:L418)/570*100</f>
        <v>5.473684210526316</v>
      </c>
      <c r="E412" s="46"/>
      <c r="F412" s="46"/>
      <c r="G412" s="46"/>
      <c r="H412" s="191">
        <f>(J412+K412+L412)/3</f>
        <v>232.66666666666666</v>
      </c>
      <c r="I412" s="72"/>
      <c r="J412" s="86">
        <v>234</v>
      </c>
      <c r="K412" s="76">
        <v>231</v>
      </c>
      <c r="L412" s="149">
        <v>233</v>
      </c>
      <c r="M412" s="258"/>
      <c r="N412" s="115"/>
      <c r="O412" s="115"/>
      <c r="P412" s="115"/>
      <c r="Q412" s="151"/>
      <c r="R412" s="124"/>
      <c r="S412" s="47"/>
    </row>
    <row r="413" spans="1:19" ht="12.75">
      <c r="A413" s="84" t="s">
        <v>257</v>
      </c>
      <c r="B413" s="540"/>
      <c r="C413" s="540"/>
      <c r="D413" s="550"/>
      <c r="E413" s="541"/>
      <c r="F413" s="541"/>
      <c r="G413" s="541"/>
      <c r="H413" s="72"/>
      <c r="I413" s="72"/>
      <c r="J413" s="109">
        <v>10.4</v>
      </c>
      <c r="K413" s="106">
        <v>10.1</v>
      </c>
      <c r="L413" s="157">
        <v>9.3</v>
      </c>
      <c r="M413" s="258"/>
      <c r="N413" s="115"/>
      <c r="O413" s="115"/>
      <c r="P413" s="115"/>
      <c r="Q413" s="151"/>
      <c r="R413" s="124"/>
      <c r="S413" s="47"/>
    </row>
    <row r="414" spans="1:19" ht="12.75">
      <c r="A414" s="84" t="s">
        <v>330</v>
      </c>
      <c r="B414" s="521"/>
      <c r="C414" s="521"/>
      <c r="D414" s="551"/>
      <c r="E414" s="523"/>
      <c r="F414" s="523"/>
      <c r="G414" s="523"/>
      <c r="H414" s="72"/>
      <c r="I414" s="72"/>
      <c r="J414" s="109">
        <v>0</v>
      </c>
      <c r="K414" s="106">
        <v>0</v>
      </c>
      <c r="L414" s="157">
        <v>0</v>
      </c>
      <c r="M414" s="258"/>
      <c r="N414" s="115"/>
      <c r="O414" s="115"/>
      <c r="P414" s="115"/>
      <c r="Q414" s="151"/>
      <c r="R414" s="124"/>
      <c r="S414" s="47"/>
    </row>
    <row r="415" spans="1:19" ht="12.75">
      <c r="A415" s="84" t="s">
        <v>259</v>
      </c>
      <c r="B415" s="521"/>
      <c r="C415" s="521"/>
      <c r="D415" s="551"/>
      <c r="E415" s="523"/>
      <c r="F415" s="523"/>
      <c r="G415" s="523"/>
      <c r="H415" s="72"/>
      <c r="I415" s="72"/>
      <c r="J415" s="109">
        <v>0</v>
      </c>
      <c r="K415" s="106">
        <v>0.1</v>
      </c>
      <c r="L415" s="157">
        <v>0.1</v>
      </c>
      <c r="M415" s="258"/>
      <c r="N415" s="115"/>
      <c r="O415" s="115"/>
      <c r="P415" s="115"/>
      <c r="Q415" s="151"/>
      <c r="R415" s="124"/>
      <c r="S415" s="47"/>
    </row>
    <row r="416" spans="1:19" ht="12.75">
      <c r="A416" s="84" t="s">
        <v>331</v>
      </c>
      <c r="B416" s="521"/>
      <c r="C416" s="521"/>
      <c r="D416" s="551"/>
      <c r="E416" s="523"/>
      <c r="F416" s="523"/>
      <c r="G416" s="523"/>
      <c r="H416" s="72"/>
      <c r="I416" s="72"/>
      <c r="J416" s="109">
        <v>20</v>
      </c>
      <c r="K416" s="106">
        <v>15.1</v>
      </c>
      <c r="L416" s="157">
        <v>21.8</v>
      </c>
      <c r="M416" s="259"/>
      <c r="N416" s="115"/>
      <c r="O416" s="115"/>
      <c r="P416" s="115"/>
      <c r="Q416" s="151"/>
      <c r="R416" s="124"/>
      <c r="S416" s="47"/>
    </row>
    <row r="417" spans="1:19" ht="12.75">
      <c r="A417" s="84" t="s">
        <v>332</v>
      </c>
      <c r="B417" s="521"/>
      <c r="C417" s="521"/>
      <c r="D417" s="551"/>
      <c r="E417" s="523"/>
      <c r="F417" s="523"/>
      <c r="G417" s="523"/>
      <c r="H417" s="72"/>
      <c r="I417" s="72"/>
      <c r="J417" s="109">
        <v>17.1</v>
      </c>
      <c r="K417" s="106">
        <v>6.2</v>
      </c>
      <c r="L417" s="157">
        <v>7.7</v>
      </c>
      <c r="M417" s="258"/>
      <c r="N417" s="115"/>
      <c r="O417" s="115"/>
      <c r="P417" s="448"/>
      <c r="Q417" s="163"/>
      <c r="R417" s="124"/>
      <c r="S417" s="47"/>
    </row>
    <row r="418" spans="1:196" s="274" customFormat="1" ht="12" customHeight="1">
      <c r="A418" s="612" t="s">
        <v>31</v>
      </c>
      <c r="B418" s="331"/>
      <c r="C418" s="331"/>
      <c r="D418" s="552"/>
      <c r="E418" s="331"/>
      <c r="F418" s="331"/>
      <c r="G418" s="331"/>
      <c r="H418" s="289"/>
      <c r="I418" s="289"/>
      <c r="J418" s="275">
        <f>SUM(J413:J416)</f>
        <v>30.4</v>
      </c>
      <c r="K418" s="276">
        <f>SUM(K413:K416)</f>
        <v>25.299999999999997</v>
      </c>
      <c r="L418" s="334">
        <f>SUM(L413:L416)</f>
        <v>31.200000000000003</v>
      </c>
      <c r="M418" s="280"/>
      <c r="N418" s="354"/>
      <c r="O418" s="289"/>
      <c r="P418" s="289"/>
      <c r="Q418" s="283"/>
      <c r="R418" s="279">
        <f>(J418+K418+L418)/3</f>
        <v>28.96666666666667</v>
      </c>
      <c r="S418" s="289">
        <v>0</v>
      </c>
      <c r="U418" s="368"/>
      <c r="V418" s="368"/>
      <c r="W418" s="368"/>
      <c r="X418" s="368"/>
      <c r="Y418" s="368"/>
      <c r="Z418" s="368"/>
      <c r="AA418" s="368"/>
      <c r="AB418" s="368"/>
      <c r="AC418" s="368"/>
      <c r="AD418" s="368"/>
      <c r="AE418" s="368"/>
      <c r="AF418" s="368"/>
      <c r="AG418" s="368"/>
      <c r="AH418" s="368"/>
      <c r="AI418" s="368"/>
      <c r="AJ418" s="368"/>
      <c r="AK418" s="368"/>
      <c r="AL418" s="368"/>
      <c r="AM418" s="368"/>
      <c r="AN418" s="368"/>
      <c r="AO418" s="368"/>
      <c r="AP418" s="368"/>
      <c r="AQ418" s="368"/>
      <c r="AR418" s="368"/>
      <c r="AS418" s="368"/>
      <c r="AT418" s="368"/>
      <c r="AU418" s="368"/>
      <c r="AV418" s="368"/>
      <c r="AW418" s="368"/>
      <c r="AX418" s="368"/>
      <c r="AY418" s="368"/>
      <c r="AZ418" s="368"/>
      <c r="BA418" s="368"/>
      <c r="BB418" s="368"/>
      <c r="BC418" s="368"/>
      <c r="BD418" s="368"/>
      <c r="BE418" s="368"/>
      <c r="BF418" s="368"/>
      <c r="BG418" s="368"/>
      <c r="BH418" s="368"/>
      <c r="BI418" s="368"/>
      <c r="BJ418" s="368"/>
      <c r="BK418" s="368"/>
      <c r="BL418" s="368"/>
      <c r="BM418" s="368"/>
      <c r="BN418" s="368"/>
      <c r="BO418" s="368"/>
      <c r="BP418" s="368"/>
      <c r="BQ418" s="368"/>
      <c r="BR418" s="368"/>
      <c r="BS418" s="368"/>
      <c r="BT418" s="368"/>
      <c r="BU418" s="368"/>
      <c r="BV418" s="368"/>
      <c r="BW418" s="368"/>
      <c r="BX418" s="368"/>
      <c r="BY418" s="368"/>
      <c r="BZ418" s="368"/>
      <c r="CA418" s="368"/>
      <c r="CB418" s="368"/>
      <c r="CC418" s="368"/>
      <c r="CD418" s="368"/>
      <c r="CE418" s="368"/>
      <c r="CF418" s="368"/>
      <c r="CG418" s="368"/>
      <c r="CH418" s="368"/>
      <c r="CI418" s="368"/>
      <c r="CJ418" s="368"/>
      <c r="CK418" s="368"/>
      <c r="CL418" s="368"/>
      <c r="CM418" s="368"/>
      <c r="CN418" s="368"/>
      <c r="CO418" s="368"/>
      <c r="CP418" s="368"/>
      <c r="CQ418" s="368"/>
      <c r="CR418" s="368"/>
      <c r="CS418" s="368"/>
      <c r="CT418" s="368"/>
      <c r="CU418" s="368"/>
      <c r="CV418" s="368"/>
      <c r="CW418" s="368"/>
      <c r="CX418" s="368"/>
      <c r="CY418" s="368"/>
      <c r="CZ418" s="368"/>
      <c r="DA418" s="368"/>
      <c r="DB418" s="368"/>
      <c r="DC418" s="368"/>
      <c r="DD418" s="368"/>
      <c r="DE418" s="368"/>
      <c r="DF418" s="368"/>
      <c r="DG418" s="368"/>
      <c r="DH418" s="368"/>
      <c r="DI418" s="368"/>
      <c r="DJ418" s="368"/>
      <c r="DK418" s="368"/>
      <c r="DL418" s="368"/>
      <c r="DM418" s="368"/>
      <c r="DN418" s="368"/>
      <c r="DO418" s="368"/>
      <c r="DP418" s="368"/>
      <c r="DQ418" s="368"/>
      <c r="DR418" s="368"/>
      <c r="DS418" s="368"/>
      <c r="DT418" s="368"/>
      <c r="DU418" s="368"/>
      <c r="DV418" s="368"/>
      <c r="DW418" s="368"/>
      <c r="DX418" s="368"/>
      <c r="DY418" s="368"/>
      <c r="DZ418" s="368"/>
      <c r="EA418" s="368"/>
      <c r="EB418" s="368"/>
      <c r="EC418" s="368"/>
      <c r="ED418" s="368"/>
      <c r="EE418" s="368"/>
      <c r="EF418" s="368"/>
      <c r="EG418" s="368"/>
      <c r="EH418" s="368"/>
      <c r="EI418" s="368"/>
      <c r="EJ418" s="368"/>
      <c r="EK418" s="368"/>
      <c r="EL418" s="368"/>
      <c r="EM418" s="368"/>
      <c r="EN418" s="368"/>
      <c r="EO418" s="368"/>
      <c r="EP418" s="368"/>
      <c r="EQ418" s="368"/>
      <c r="ER418" s="368"/>
      <c r="ES418" s="368"/>
      <c r="ET418" s="368"/>
      <c r="EU418" s="368"/>
      <c r="EV418" s="368"/>
      <c r="EW418" s="368"/>
      <c r="EX418" s="368"/>
      <c r="EY418" s="368"/>
      <c r="EZ418" s="368"/>
      <c r="FA418" s="368"/>
      <c r="FB418" s="368"/>
      <c r="FC418" s="368"/>
      <c r="FD418" s="368"/>
      <c r="FE418" s="368"/>
      <c r="FF418" s="368"/>
      <c r="FG418" s="368"/>
      <c r="FH418" s="368"/>
      <c r="FI418" s="368"/>
      <c r="FJ418" s="368"/>
      <c r="FK418" s="368"/>
      <c r="FL418" s="368"/>
      <c r="FM418" s="368"/>
      <c r="FN418" s="368"/>
      <c r="FO418" s="368"/>
      <c r="FP418" s="368"/>
      <c r="FQ418" s="368"/>
      <c r="FR418" s="368"/>
      <c r="FS418" s="368"/>
      <c r="FT418" s="368"/>
      <c r="FU418" s="368"/>
      <c r="FV418" s="368"/>
      <c r="FW418" s="368"/>
      <c r="FX418" s="368"/>
      <c r="FY418" s="368"/>
      <c r="FZ418" s="368"/>
      <c r="GA418" s="368"/>
      <c r="GB418" s="368"/>
      <c r="GC418" s="368"/>
      <c r="GD418" s="368"/>
      <c r="GE418" s="368"/>
      <c r="GF418" s="368"/>
      <c r="GG418" s="368"/>
      <c r="GH418" s="368"/>
      <c r="GI418" s="368"/>
      <c r="GJ418" s="368"/>
      <c r="GK418" s="368"/>
      <c r="GL418" s="368"/>
      <c r="GM418" s="368"/>
      <c r="GN418" s="368"/>
    </row>
    <row r="419" spans="1:19" ht="15.75">
      <c r="A419" s="236" t="s">
        <v>333</v>
      </c>
      <c r="B419" s="87">
        <v>250</v>
      </c>
      <c r="C419" s="197">
        <v>362</v>
      </c>
      <c r="D419" s="208">
        <f>(J429+K429+L429)/3/360*100</f>
        <v>56.80555555555556</v>
      </c>
      <c r="E419" s="48">
        <v>250</v>
      </c>
      <c r="F419" s="48">
        <v>362</v>
      </c>
      <c r="G419" s="46"/>
      <c r="H419" s="191">
        <f>(J419+K419+L419)/3</f>
        <v>230.66666666666666</v>
      </c>
      <c r="I419" s="72"/>
      <c r="J419" s="86">
        <v>238</v>
      </c>
      <c r="K419" s="76">
        <v>227</v>
      </c>
      <c r="L419" s="149">
        <v>227</v>
      </c>
      <c r="M419" s="258"/>
      <c r="N419" s="448"/>
      <c r="O419" s="115"/>
      <c r="P419" s="115"/>
      <c r="Q419" s="163"/>
      <c r="R419" s="124"/>
      <c r="S419" s="47"/>
    </row>
    <row r="420" spans="1:19" ht="12.75">
      <c r="A420" s="84" t="s">
        <v>34</v>
      </c>
      <c r="B420" s="540"/>
      <c r="C420" s="540"/>
      <c r="D420" s="540"/>
      <c r="E420" s="541"/>
      <c r="F420" s="541"/>
      <c r="G420" s="541"/>
      <c r="H420" s="102"/>
      <c r="I420" s="102"/>
      <c r="J420" s="91">
        <v>40</v>
      </c>
      <c r="K420" s="41">
        <v>91.8</v>
      </c>
      <c r="L420" s="118">
        <v>58</v>
      </c>
      <c r="M420" s="258"/>
      <c r="N420" s="448"/>
      <c r="O420" s="115"/>
      <c r="P420" s="115"/>
      <c r="Q420" s="163"/>
      <c r="R420" s="124"/>
      <c r="S420" s="47"/>
    </row>
    <row r="421" spans="1:19" ht="17.25" customHeight="1">
      <c r="A421" s="247" t="s">
        <v>35</v>
      </c>
      <c r="B421" s="521"/>
      <c r="C421" s="521"/>
      <c r="D421" s="521"/>
      <c r="E421" s="523"/>
      <c r="F421" s="523"/>
      <c r="G421" s="523"/>
      <c r="H421" s="102"/>
      <c r="I421" s="102"/>
      <c r="J421" s="91">
        <v>76.9</v>
      </c>
      <c r="K421" s="41">
        <v>80.4</v>
      </c>
      <c r="L421" s="118">
        <v>83.3</v>
      </c>
      <c r="M421" s="258"/>
      <c r="N421" s="448"/>
      <c r="O421" s="115"/>
      <c r="P421" s="115"/>
      <c r="Q421" s="163"/>
      <c r="R421" s="124"/>
      <c r="S421" s="47"/>
    </row>
    <row r="422" spans="1:19" ht="12.75">
      <c r="A422" s="84" t="s">
        <v>36</v>
      </c>
      <c r="B422" s="521"/>
      <c r="C422" s="521"/>
      <c r="D422" s="521"/>
      <c r="E422" s="523"/>
      <c r="F422" s="523"/>
      <c r="G422" s="523"/>
      <c r="H422" s="102"/>
      <c r="I422" s="102"/>
      <c r="J422" s="140">
        <v>0.1</v>
      </c>
      <c r="K422" s="41">
        <v>0.1</v>
      </c>
      <c r="L422" s="118">
        <v>0.8</v>
      </c>
      <c r="M422" s="258"/>
      <c r="N422" s="448"/>
      <c r="O422" s="115"/>
      <c r="P422" s="115"/>
      <c r="Q422" s="163"/>
      <c r="R422" s="124"/>
      <c r="S422" s="47"/>
    </row>
    <row r="423" spans="1:19" ht="12.75">
      <c r="A423" s="84" t="s">
        <v>37</v>
      </c>
      <c r="B423" s="521"/>
      <c r="C423" s="521"/>
      <c r="D423" s="521"/>
      <c r="E423" s="523"/>
      <c r="F423" s="523"/>
      <c r="G423" s="523"/>
      <c r="H423" s="102"/>
      <c r="I423" s="102"/>
      <c r="J423" s="91">
        <v>14.5</v>
      </c>
      <c r="K423" s="41">
        <v>9.7</v>
      </c>
      <c r="L423" s="118">
        <v>10</v>
      </c>
      <c r="M423" s="258"/>
      <c r="N423" s="448"/>
      <c r="O423" s="115"/>
      <c r="P423" s="115"/>
      <c r="Q423" s="163"/>
      <c r="R423" s="124"/>
      <c r="S423" s="47"/>
    </row>
    <row r="424" spans="1:19" ht="12.75" customHeight="1">
      <c r="A424" s="247" t="s">
        <v>38</v>
      </c>
      <c r="B424" s="521"/>
      <c r="C424" s="521"/>
      <c r="D424" s="521"/>
      <c r="E424" s="523"/>
      <c r="F424" s="523"/>
      <c r="G424" s="523"/>
      <c r="H424" s="102"/>
      <c r="I424" s="102"/>
      <c r="J424" s="91">
        <v>3.1</v>
      </c>
      <c r="K424" s="41">
        <v>29</v>
      </c>
      <c r="L424" s="118">
        <v>14</v>
      </c>
      <c r="M424" s="258"/>
      <c r="N424" s="448"/>
      <c r="O424" s="115"/>
      <c r="P424" s="115"/>
      <c r="Q424" s="163"/>
      <c r="R424" s="124"/>
      <c r="S424" s="47"/>
    </row>
    <row r="425" spans="1:19" ht="12.75">
      <c r="A425" s="84" t="s">
        <v>39</v>
      </c>
      <c r="B425" s="521"/>
      <c r="C425" s="521"/>
      <c r="D425" s="521"/>
      <c r="E425" s="523"/>
      <c r="F425" s="523"/>
      <c r="G425" s="523"/>
      <c r="H425" s="102"/>
      <c r="I425" s="102"/>
      <c r="J425" s="91">
        <v>0</v>
      </c>
      <c r="K425" s="41">
        <v>0</v>
      </c>
      <c r="L425" s="118">
        <v>17</v>
      </c>
      <c r="M425" s="258"/>
      <c r="N425" s="448"/>
      <c r="O425" s="115"/>
      <c r="P425" s="115"/>
      <c r="Q425" s="163"/>
      <c r="R425" s="124"/>
      <c r="S425" s="47"/>
    </row>
    <row r="426" spans="1:19" ht="12.75">
      <c r="A426" s="84" t="s">
        <v>40</v>
      </c>
      <c r="B426" s="521"/>
      <c r="C426" s="521"/>
      <c r="D426" s="521"/>
      <c r="E426" s="523"/>
      <c r="F426" s="523"/>
      <c r="G426" s="523"/>
      <c r="H426" s="102"/>
      <c r="I426" s="102"/>
      <c r="J426" s="91">
        <v>0</v>
      </c>
      <c r="K426" s="41">
        <v>0</v>
      </c>
      <c r="L426" s="118">
        <v>0.1</v>
      </c>
      <c r="M426" s="258"/>
      <c r="N426" s="448"/>
      <c r="O426" s="115"/>
      <c r="P426" s="115"/>
      <c r="Q426" s="163"/>
      <c r="R426" s="124"/>
      <c r="S426" s="47"/>
    </row>
    <row r="427" spans="1:19" ht="12.75">
      <c r="A427" s="84" t="s">
        <v>41</v>
      </c>
      <c r="B427" s="521"/>
      <c r="C427" s="521"/>
      <c r="D427" s="521"/>
      <c r="E427" s="523"/>
      <c r="F427" s="523"/>
      <c r="G427" s="523"/>
      <c r="H427" s="102"/>
      <c r="I427" s="102"/>
      <c r="J427" s="91">
        <v>0.6</v>
      </c>
      <c r="K427" s="41">
        <v>0.8</v>
      </c>
      <c r="L427" s="118">
        <v>0</v>
      </c>
      <c r="M427" s="258"/>
      <c r="N427" s="451"/>
      <c r="O427" s="446"/>
      <c r="P427" s="451"/>
      <c r="Q427" s="163"/>
      <c r="R427" s="124"/>
      <c r="S427" s="47"/>
    </row>
    <row r="428" spans="1:196" s="308" customFormat="1" ht="12.75">
      <c r="A428" s="235" t="s">
        <v>42</v>
      </c>
      <c r="B428" s="521"/>
      <c r="C428" s="521"/>
      <c r="D428" s="521"/>
      <c r="E428" s="523"/>
      <c r="F428" s="523"/>
      <c r="G428" s="523"/>
      <c r="H428" s="102"/>
      <c r="I428" s="102"/>
      <c r="J428" s="91">
        <v>45.8</v>
      </c>
      <c r="K428" s="41">
        <v>49.4</v>
      </c>
      <c r="L428" s="118">
        <v>46.1</v>
      </c>
      <c r="M428" s="257"/>
      <c r="N428" s="365"/>
      <c r="O428" s="365"/>
      <c r="P428" s="365"/>
      <c r="Q428" s="255"/>
      <c r="R428" s="306"/>
      <c r="S428" s="307"/>
      <c r="U428" s="368"/>
      <c r="V428" s="368"/>
      <c r="W428" s="368"/>
      <c r="X428" s="368"/>
      <c r="Y428" s="368"/>
      <c r="Z428" s="368"/>
      <c r="AA428" s="368"/>
      <c r="AB428" s="368"/>
      <c r="AC428" s="368"/>
      <c r="AD428" s="368"/>
      <c r="AE428" s="368"/>
      <c r="AF428" s="368"/>
      <c r="AG428" s="368"/>
      <c r="AH428" s="368"/>
      <c r="AI428" s="368"/>
      <c r="AJ428" s="368"/>
      <c r="AK428" s="368"/>
      <c r="AL428" s="368"/>
      <c r="AM428" s="368"/>
      <c r="AN428" s="368"/>
      <c r="AO428" s="368"/>
      <c r="AP428" s="368"/>
      <c r="AQ428" s="368"/>
      <c r="AR428" s="368"/>
      <c r="AS428" s="368"/>
      <c r="AT428" s="368"/>
      <c r="AU428" s="368"/>
      <c r="AV428" s="368"/>
      <c r="AW428" s="368"/>
      <c r="AX428" s="368"/>
      <c r="AY428" s="368"/>
      <c r="AZ428" s="368"/>
      <c r="BA428" s="368"/>
      <c r="BB428" s="368"/>
      <c r="BC428" s="368"/>
      <c r="BD428" s="368"/>
      <c r="BE428" s="368"/>
      <c r="BF428" s="368"/>
      <c r="BG428" s="368"/>
      <c r="BH428" s="368"/>
      <c r="BI428" s="368"/>
      <c r="BJ428" s="368"/>
      <c r="BK428" s="368"/>
      <c r="BL428" s="368"/>
      <c r="BM428" s="368"/>
      <c r="BN428" s="368"/>
      <c r="BO428" s="368"/>
      <c r="BP428" s="368"/>
      <c r="BQ428" s="368"/>
      <c r="BR428" s="368"/>
      <c r="BS428" s="368"/>
      <c r="BT428" s="368"/>
      <c r="BU428" s="368"/>
      <c r="BV428" s="368"/>
      <c r="BW428" s="368"/>
      <c r="BX428" s="368"/>
      <c r="BY428" s="368"/>
      <c r="BZ428" s="368"/>
      <c r="CA428" s="368"/>
      <c r="CB428" s="368"/>
      <c r="CC428" s="368"/>
      <c r="CD428" s="368"/>
      <c r="CE428" s="368"/>
      <c r="CF428" s="368"/>
      <c r="CG428" s="368"/>
      <c r="CH428" s="368"/>
      <c r="CI428" s="368"/>
      <c r="CJ428" s="368"/>
      <c r="CK428" s="368"/>
      <c r="CL428" s="368"/>
      <c r="CM428" s="368"/>
      <c r="CN428" s="368"/>
      <c r="CO428" s="368"/>
      <c r="CP428" s="368"/>
      <c r="CQ428" s="368"/>
      <c r="CR428" s="368"/>
      <c r="CS428" s="368"/>
      <c r="CT428" s="368"/>
      <c r="CU428" s="368"/>
      <c r="CV428" s="368"/>
      <c r="CW428" s="368"/>
      <c r="CX428" s="368"/>
      <c r="CY428" s="368"/>
      <c r="CZ428" s="368"/>
      <c r="DA428" s="368"/>
      <c r="DB428" s="368"/>
      <c r="DC428" s="368"/>
      <c r="DD428" s="368"/>
      <c r="DE428" s="368"/>
      <c r="DF428" s="368"/>
      <c r="DG428" s="368"/>
      <c r="DH428" s="368"/>
      <c r="DI428" s="368"/>
      <c r="DJ428" s="368"/>
      <c r="DK428" s="368"/>
      <c r="DL428" s="368"/>
      <c r="DM428" s="368"/>
      <c r="DN428" s="368"/>
      <c r="DO428" s="368"/>
      <c r="DP428" s="368"/>
      <c r="DQ428" s="368"/>
      <c r="DR428" s="368"/>
      <c r="DS428" s="368"/>
      <c r="DT428" s="368"/>
      <c r="DU428" s="368"/>
      <c r="DV428" s="368"/>
      <c r="DW428" s="368"/>
      <c r="DX428" s="368"/>
      <c r="DY428" s="368"/>
      <c r="DZ428" s="368"/>
      <c r="EA428" s="368"/>
      <c r="EB428" s="368"/>
      <c r="EC428" s="368"/>
      <c r="ED428" s="368"/>
      <c r="EE428" s="368"/>
      <c r="EF428" s="368"/>
      <c r="EG428" s="368"/>
      <c r="EH428" s="368"/>
      <c r="EI428" s="368"/>
      <c r="EJ428" s="368"/>
      <c r="EK428" s="368"/>
      <c r="EL428" s="368"/>
      <c r="EM428" s="368"/>
      <c r="EN428" s="368"/>
      <c r="EO428" s="368"/>
      <c r="EP428" s="368"/>
      <c r="EQ428" s="368"/>
      <c r="ER428" s="368"/>
      <c r="ES428" s="368"/>
      <c r="ET428" s="368"/>
      <c r="EU428" s="368"/>
      <c r="EV428" s="368"/>
      <c r="EW428" s="368"/>
      <c r="EX428" s="368"/>
      <c r="EY428" s="368"/>
      <c r="EZ428" s="368"/>
      <c r="FA428" s="368"/>
      <c r="FB428" s="368"/>
      <c r="FC428" s="368"/>
      <c r="FD428" s="368"/>
      <c r="FE428" s="368"/>
      <c r="FF428" s="368"/>
      <c r="FG428" s="368"/>
      <c r="FH428" s="368"/>
      <c r="FI428" s="368"/>
      <c r="FJ428" s="368"/>
      <c r="FK428" s="368"/>
      <c r="FL428" s="368"/>
      <c r="FM428" s="368"/>
      <c r="FN428" s="368"/>
      <c r="FO428" s="368"/>
      <c r="FP428" s="368"/>
      <c r="FQ428" s="368"/>
      <c r="FR428" s="368"/>
      <c r="FS428" s="368"/>
      <c r="FT428" s="368"/>
      <c r="FU428" s="368"/>
      <c r="FV428" s="368"/>
      <c r="FW428" s="368"/>
      <c r="FX428" s="368"/>
      <c r="FY428" s="368"/>
      <c r="FZ428" s="368"/>
      <c r="GA428" s="368"/>
      <c r="GB428" s="368"/>
      <c r="GC428" s="368"/>
      <c r="GD428" s="368"/>
      <c r="GE428" s="368"/>
      <c r="GF428" s="368"/>
      <c r="GG428" s="368"/>
      <c r="GH428" s="368"/>
      <c r="GI428" s="368"/>
      <c r="GJ428" s="368"/>
      <c r="GK428" s="368"/>
      <c r="GL428" s="368"/>
      <c r="GM428" s="368"/>
      <c r="GN428" s="368"/>
    </row>
    <row r="429" spans="1:196" s="274" customFormat="1" ht="12.75" customHeight="1">
      <c r="A429" s="612" t="s">
        <v>31</v>
      </c>
      <c r="B429" s="331"/>
      <c r="C429" s="331"/>
      <c r="D429" s="331"/>
      <c r="E429" s="331"/>
      <c r="F429" s="331"/>
      <c r="G429" s="331"/>
      <c r="H429" s="267"/>
      <c r="I429" s="267"/>
      <c r="J429" s="275">
        <f>SUM(J420:J428)</f>
        <v>181</v>
      </c>
      <c r="K429" s="276">
        <f>SUM(K420:K428)</f>
        <v>261.2</v>
      </c>
      <c r="L429" s="334">
        <f>SUM(L421:L428)</f>
        <v>171.29999999999998</v>
      </c>
      <c r="M429" s="270"/>
      <c r="N429" s="348"/>
      <c r="O429" s="348"/>
      <c r="P429" s="348"/>
      <c r="Q429" s="272"/>
      <c r="R429" s="273">
        <f>(J429+K429+L429)/3</f>
        <v>204.5</v>
      </c>
      <c r="S429" s="289">
        <v>0</v>
      </c>
      <c r="U429" s="368"/>
      <c r="V429" s="368"/>
      <c r="W429" s="368"/>
      <c r="X429" s="368"/>
      <c r="Y429" s="368"/>
      <c r="Z429" s="368"/>
      <c r="AA429" s="368"/>
      <c r="AB429" s="368"/>
      <c r="AC429" s="368"/>
      <c r="AD429" s="368"/>
      <c r="AE429" s="368"/>
      <c r="AF429" s="368"/>
      <c r="AG429" s="368"/>
      <c r="AH429" s="368"/>
      <c r="AI429" s="368"/>
      <c r="AJ429" s="368"/>
      <c r="AK429" s="368"/>
      <c r="AL429" s="368"/>
      <c r="AM429" s="368"/>
      <c r="AN429" s="368"/>
      <c r="AO429" s="368"/>
      <c r="AP429" s="368"/>
      <c r="AQ429" s="368"/>
      <c r="AR429" s="368"/>
      <c r="AS429" s="368"/>
      <c r="AT429" s="368"/>
      <c r="AU429" s="368"/>
      <c r="AV429" s="368"/>
      <c r="AW429" s="368"/>
      <c r="AX429" s="368"/>
      <c r="AY429" s="368"/>
      <c r="AZ429" s="368"/>
      <c r="BA429" s="368"/>
      <c r="BB429" s="368"/>
      <c r="BC429" s="368"/>
      <c r="BD429" s="368"/>
      <c r="BE429" s="368"/>
      <c r="BF429" s="368"/>
      <c r="BG429" s="368"/>
      <c r="BH429" s="368"/>
      <c r="BI429" s="368"/>
      <c r="BJ429" s="368"/>
      <c r="BK429" s="368"/>
      <c r="BL429" s="368"/>
      <c r="BM429" s="368"/>
      <c r="BN429" s="368"/>
      <c r="BO429" s="368"/>
      <c r="BP429" s="368"/>
      <c r="BQ429" s="368"/>
      <c r="BR429" s="368"/>
      <c r="BS429" s="368"/>
      <c r="BT429" s="368"/>
      <c r="BU429" s="368"/>
      <c r="BV429" s="368"/>
      <c r="BW429" s="368"/>
      <c r="BX429" s="368"/>
      <c r="BY429" s="368"/>
      <c r="BZ429" s="368"/>
      <c r="CA429" s="368"/>
      <c r="CB429" s="368"/>
      <c r="CC429" s="368"/>
      <c r="CD429" s="368"/>
      <c r="CE429" s="368"/>
      <c r="CF429" s="368"/>
      <c r="CG429" s="368"/>
      <c r="CH429" s="368"/>
      <c r="CI429" s="368"/>
      <c r="CJ429" s="368"/>
      <c r="CK429" s="368"/>
      <c r="CL429" s="368"/>
      <c r="CM429" s="368"/>
      <c r="CN429" s="368"/>
      <c r="CO429" s="368"/>
      <c r="CP429" s="368"/>
      <c r="CQ429" s="368"/>
      <c r="CR429" s="368"/>
      <c r="CS429" s="368"/>
      <c r="CT429" s="368"/>
      <c r="CU429" s="368"/>
      <c r="CV429" s="368"/>
      <c r="CW429" s="368"/>
      <c r="CX429" s="368"/>
      <c r="CY429" s="368"/>
      <c r="CZ429" s="368"/>
      <c r="DA429" s="368"/>
      <c r="DB429" s="368"/>
      <c r="DC429" s="368"/>
      <c r="DD429" s="368"/>
      <c r="DE429" s="368"/>
      <c r="DF429" s="368"/>
      <c r="DG429" s="368"/>
      <c r="DH429" s="368"/>
      <c r="DI429" s="368"/>
      <c r="DJ429" s="368"/>
      <c r="DK429" s="368"/>
      <c r="DL429" s="368"/>
      <c r="DM429" s="368"/>
      <c r="DN429" s="368"/>
      <c r="DO429" s="368"/>
      <c r="DP429" s="368"/>
      <c r="DQ429" s="368"/>
      <c r="DR429" s="368"/>
      <c r="DS429" s="368"/>
      <c r="DT429" s="368"/>
      <c r="DU429" s="368"/>
      <c r="DV429" s="368"/>
      <c r="DW429" s="368"/>
      <c r="DX429" s="368"/>
      <c r="DY429" s="368"/>
      <c r="DZ429" s="368"/>
      <c r="EA429" s="368"/>
      <c r="EB429" s="368"/>
      <c r="EC429" s="368"/>
      <c r="ED429" s="368"/>
      <c r="EE429" s="368"/>
      <c r="EF429" s="368"/>
      <c r="EG429" s="368"/>
      <c r="EH429" s="368"/>
      <c r="EI429" s="368"/>
      <c r="EJ429" s="368"/>
      <c r="EK429" s="368"/>
      <c r="EL429" s="368"/>
      <c r="EM429" s="368"/>
      <c r="EN429" s="368"/>
      <c r="EO429" s="368"/>
      <c r="EP429" s="368"/>
      <c r="EQ429" s="368"/>
      <c r="ER429" s="368"/>
      <c r="ES429" s="368"/>
      <c r="ET429" s="368"/>
      <c r="EU429" s="368"/>
      <c r="EV429" s="368"/>
      <c r="EW429" s="368"/>
      <c r="EX429" s="368"/>
      <c r="EY429" s="368"/>
      <c r="EZ429" s="368"/>
      <c r="FA429" s="368"/>
      <c r="FB429" s="368"/>
      <c r="FC429" s="368"/>
      <c r="FD429" s="368"/>
      <c r="FE429" s="368"/>
      <c r="FF429" s="368"/>
      <c r="FG429" s="368"/>
      <c r="FH429" s="368"/>
      <c r="FI429" s="368"/>
      <c r="FJ429" s="368"/>
      <c r="FK429" s="368"/>
      <c r="FL429" s="368"/>
      <c r="FM429" s="368"/>
      <c r="FN429" s="368"/>
      <c r="FO429" s="368"/>
      <c r="FP429" s="368"/>
      <c r="FQ429" s="368"/>
      <c r="FR429" s="368"/>
      <c r="FS429" s="368"/>
      <c r="FT429" s="368"/>
      <c r="FU429" s="368"/>
      <c r="FV429" s="368"/>
      <c r="FW429" s="368"/>
      <c r="FX429" s="368"/>
      <c r="FY429" s="368"/>
      <c r="FZ429" s="368"/>
      <c r="GA429" s="368"/>
      <c r="GB429" s="368"/>
      <c r="GC429" s="368"/>
      <c r="GD429" s="368"/>
      <c r="GE429" s="368"/>
      <c r="GF429" s="368"/>
      <c r="GG429" s="368"/>
      <c r="GH429" s="368"/>
      <c r="GI429" s="368"/>
      <c r="GJ429" s="368"/>
      <c r="GK429" s="368"/>
      <c r="GL429" s="368"/>
      <c r="GM429" s="368"/>
      <c r="GN429" s="368"/>
    </row>
    <row r="430" spans="1:19" ht="13.5" customHeight="1">
      <c r="A430" s="236" t="s">
        <v>263</v>
      </c>
      <c r="B430" s="186">
        <v>180</v>
      </c>
      <c r="C430" s="197">
        <v>362</v>
      </c>
      <c r="D430" s="187">
        <f>MAX(J435:K435:L435)/252*100</f>
        <v>22.698412698412696</v>
      </c>
      <c r="E430" s="103">
        <v>250</v>
      </c>
      <c r="F430" s="197">
        <v>362</v>
      </c>
      <c r="G430" s="92"/>
      <c r="H430" s="191">
        <f>(J430+K430+L430)/3</f>
        <v>234.66666666666666</v>
      </c>
      <c r="I430" s="102"/>
      <c r="J430" s="94">
        <v>235</v>
      </c>
      <c r="K430" s="89">
        <v>236</v>
      </c>
      <c r="L430" s="158">
        <v>233</v>
      </c>
      <c r="M430" s="257"/>
      <c r="N430" s="365"/>
      <c r="O430" s="365"/>
      <c r="P430" s="365"/>
      <c r="Q430" s="255"/>
      <c r="R430" s="121"/>
      <c r="S430" s="1"/>
    </row>
    <row r="431" spans="1:19" ht="12.75">
      <c r="A431" s="84" t="s">
        <v>264</v>
      </c>
      <c r="B431" s="543"/>
      <c r="C431" s="543"/>
      <c r="D431" s="543"/>
      <c r="E431" s="544"/>
      <c r="F431" s="544"/>
      <c r="G431" s="545"/>
      <c r="H431" s="102"/>
      <c r="I431" s="102"/>
      <c r="J431" s="140">
        <v>11.4</v>
      </c>
      <c r="K431" s="41">
        <v>12.2</v>
      </c>
      <c r="L431" s="118">
        <v>14.3</v>
      </c>
      <c r="M431" s="257"/>
      <c r="N431" s="365"/>
      <c r="O431" s="365"/>
      <c r="P431" s="365"/>
      <c r="Q431" s="255"/>
      <c r="R431" s="121"/>
      <c r="S431" s="1"/>
    </row>
    <row r="432" spans="1:19" ht="12.75">
      <c r="A432" s="84" t="s">
        <v>265</v>
      </c>
      <c r="B432" s="547"/>
      <c r="C432" s="547"/>
      <c r="D432" s="547"/>
      <c r="E432" s="548"/>
      <c r="F432" s="548"/>
      <c r="G432" s="549"/>
      <c r="H432" s="102"/>
      <c r="I432" s="102"/>
      <c r="J432" s="91">
        <v>0</v>
      </c>
      <c r="K432" s="41">
        <v>0</v>
      </c>
      <c r="L432" s="118">
        <v>0.7</v>
      </c>
      <c r="M432" s="257"/>
      <c r="N432" s="365"/>
      <c r="O432" s="365"/>
      <c r="P432" s="365"/>
      <c r="Q432" s="255"/>
      <c r="R432" s="121"/>
      <c r="S432" s="1"/>
    </row>
    <row r="433" spans="1:19" ht="12.75">
      <c r="A433" s="84" t="s">
        <v>266</v>
      </c>
      <c r="B433" s="547"/>
      <c r="C433" s="547"/>
      <c r="D433" s="547"/>
      <c r="E433" s="548"/>
      <c r="F433" s="548"/>
      <c r="G433" s="549"/>
      <c r="H433" s="102"/>
      <c r="I433" s="102"/>
      <c r="J433" s="91">
        <v>22.4</v>
      </c>
      <c r="K433" s="41">
        <v>7.7</v>
      </c>
      <c r="L433" s="118">
        <v>11.1</v>
      </c>
      <c r="M433" s="261">
        <f>M429+M430+M431+M432</f>
        <v>0</v>
      </c>
      <c r="N433" s="365"/>
      <c r="O433" s="365"/>
      <c r="P433" s="365"/>
      <c r="Q433" s="255"/>
      <c r="R433" s="121"/>
      <c r="S433" s="1"/>
    </row>
    <row r="434" spans="1:19" ht="12.75">
      <c r="A434" s="84" t="s">
        <v>267</v>
      </c>
      <c r="B434" s="547"/>
      <c r="C434" s="547"/>
      <c r="D434" s="547"/>
      <c r="E434" s="548"/>
      <c r="F434" s="548"/>
      <c r="G434" s="549"/>
      <c r="H434" s="102"/>
      <c r="I434" s="102"/>
      <c r="J434" s="91">
        <v>23.4</v>
      </c>
      <c r="K434" s="41">
        <v>15.2</v>
      </c>
      <c r="L434" s="118">
        <v>4.5</v>
      </c>
      <c r="M434" s="258"/>
      <c r="N434" s="115"/>
      <c r="O434" s="115"/>
      <c r="P434" s="448"/>
      <c r="Q434" s="163"/>
      <c r="R434" s="121"/>
      <c r="S434" s="1"/>
    </row>
    <row r="435" spans="1:196" s="274" customFormat="1" ht="12" customHeight="1">
      <c r="A435" s="612" t="s">
        <v>31</v>
      </c>
      <c r="B435" s="553"/>
      <c r="C435" s="553"/>
      <c r="D435" s="553"/>
      <c r="E435" s="553"/>
      <c r="F435" s="553"/>
      <c r="G435" s="554"/>
      <c r="H435" s="267"/>
      <c r="I435" s="267"/>
      <c r="J435" s="268">
        <f>J431+J432+J433+J434</f>
        <v>57.199999999999996</v>
      </c>
      <c r="K435" s="269">
        <f>K431+K432+K433+K434</f>
        <v>35.099999999999994</v>
      </c>
      <c r="L435" s="649">
        <f>L431+L432+L433+L434</f>
        <v>30.6</v>
      </c>
      <c r="M435" s="280"/>
      <c r="N435" s="289"/>
      <c r="O435" s="298"/>
      <c r="P435" s="298"/>
      <c r="Q435" s="283"/>
      <c r="R435" s="273">
        <f>(J435+K435+L435)/3</f>
        <v>40.96666666666666</v>
      </c>
      <c r="S435" s="267">
        <v>0</v>
      </c>
      <c r="U435" s="368"/>
      <c r="V435" s="368"/>
      <c r="W435" s="368"/>
      <c r="X435" s="368"/>
      <c r="Y435" s="368"/>
      <c r="Z435" s="368"/>
      <c r="AA435" s="368"/>
      <c r="AB435" s="368"/>
      <c r="AC435" s="368"/>
      <c r="AD435" s="368"/>
      <c r="AE435" s="368"/>
      <c r="AF435" s="368"/>
      <c r="AG435" s="368"/>
      <c r="AH435" s="368"/>
      <c r="AI435" s="368"/>
      <c r="AJ435" s="368"/>
      <c r="AK435" s="368"/>
      <c r="AL435" s="368"/>
      <c r="AM435" s="368"/>
      <c r="AN435" s="368"/>
      <c r="AO435" s="368"/>
      <c r="AP435" s="368"/>
      <c r="AQ435" s="368"/>
      <c r="AR435" s="368"/>
      <c r="AS435" s="368"/>
      <c r="AT435" s="368"/>
      <c r="AU435" s="368"/>
      <c r="AV435" s="368"/>
      <c r="AW435" s="368"/>
      <c r="AX435" s="368"/>
      <c r="AY435" s="368"/>
      <c r="AZ435" s="368"/>
      <c r="BA435" s="368"/>
      <c r="BB435" s="368"/>
      <c r="BC435" s="368"/>
      <c r="BD435" s="368"/>
      <c r="BE435" s="368"/>
      <c r="BF435" s="368"/>
      <c r="BG435" s="368"/>
      <c r="BH435" s="368"/>
      <c r="BI435" s="368"/>
      <c r="BJ435" s="368"/>
      <c r="BK435" s="368"/>
      <c r="BL435" s="368"/>
      <c r="BM435" s="368"/>
      <c r="BN435" s="368"/>
      <c r="BO435" s="368"/>
      <c r="BP435" s="368"/>
      <c r="BQ435" s="368"/>
      <c r="BR435" s="368"/>
      <c r="BS435" s="368"/>
      <c r="BT435" s="368"/>
      <c r="BU435" s="368"/>
      <c r="BV435" s="368"/>
      <c r="BW435" s="368"/>
      <c r="BX435" s="368"/>
      <c r="BY435" s="368"/>
      <c r="BZ435" s="368"/>
      <c r="CA435" s="368"/>
      <c r="CB435" s="368"/>
      <c r="CC435" s="368"/>
      <c r="CD435" s="368"/>
      <c r="CE435" s="368"/>
      <c r="CF435" s="368"/>
      <c r="CG435" s="368"/>
      <c r="CH435" s="368"/>
      <c r="CI435" s="368"/>
      <c r="CJ435" s="368"/>
      <c r="CK435" s="368"/>
      <c r="CL435" s="368"/>
      <c r="CM435" s="368"/>
      <c r="CN435" s="368"/>
      <c r="CO435" s="368"/>
      <c r="CP435" s="368"/>
      <c r="CQ435" s="368"/>
      <c r="CR435" s="368"/>
      <c r="CS435" s="368"/>
      <c r="CT435" s="368"/>
      <c r="CU435" s="368"/>
      <c r="CV435" s="368"/>
      <c r="CW435" s="368"/>
      <c r="CX435" s="368"/>
      <c r="CY435" s="368"/>
      <c r="CZ435" s="368"/>
      <c r="DA435" s="368"/>
      <c r="DB435" s="368"/>
      <c r="DC435" s="368"/>
      <c r="DD435" s="368"/>
      <c r="DE435" s="368"/>
      <c r="DF435" s="368"/>
      <c r="DG435" s="368"/>
      <c r="DH435" s="368"/>
      <c r="DI435" s="368"/>
      <c r="DJ435" s="368"/>
      <c r="DK435" s="368"/>
      <c r="DL435" s="368"/>
      <c r="DM435" s="368"/>
      <c r="DN435" s="368"/>
      <c r="DO435" s="368"/>
      <c r="DP435" s="368"/>
      <c r="DQ435" s="368"/>
      <c r="DR435" s="368"/>
      <c r="DS435" s="368"/>
      <c r="DT435" s="368"/>
      <c r="DU435" s="368"/>
      <c r="DV435" s="368"/>
      <c r="DW435" s="368"/>
      <c r="DX435" s="368"/>
      <c r="DY435" s="368"/>
      <c r="DZ435" s="368"/>
      <c r="EA435" s="368"/>
      <c r="EB435" s="368"/>
      <c r="EC435" s="368"/>
      <c r="ED435" s="368"/>
      <c r="EE435" s="368"/>
      <c r="EF435" s="368"/>
      <c r="EG435" s="368"/>
      <c r="EH435" s="368"/>
      <c r="EI435" s="368"/>
      <c r="EJ435" s="368"/>
      <c r="EK435" s="368"/>
      <c r="EL435" s="368"/>
      <c r="EM435" s="368"/>
      <c r="EN435" s="368"/>
      <c r="EO435" s="368"/>
      <c r="EP435" s="368"/>
      <c r="EQ435" s="368"/>
      <c r="ER435" s="368"/>
      <c r="ES435" s="368"/>
      <c r="ET435" s="368"/>
      <c r="EU435" s="368"/>
      <c r="EV435" s="368"/>
      <c r="EW435" s="368"/>
      <c r="EX435" s="368"/>
      <c r="EY435" s="368"/>
      <c r="EZ435" s="368"/>
      <c r="FA435" s="368"/>
      <c r="FB435" s="368"/>
      <c r="FC435" s="368"/>
      <c r="FD435" s="368"/>
      <c r="FE435" s="368"/>
      <c r="FF435" s="368"/>
      <c r="FG435" s="368"/>
      <c r="FH435" s="368"/>
      <c r="FI435" s="368"/>
      <c r="FJ435" s="368"/>
      <c r="FK435" s="368"/>
      <c r="FL435" s="368"/>
      <c r="FM435" s="368"/>
      <c r="FN435" s="368"/>
      <c r="FO435" s="368"/>
      <c r="FP435" s="368"/>
      <c r="FQ435" s="368"/>
      <c r="FR435" s="368"/>
      <c r="FS435" s="368"/>
      <c r="FT435" s="368"/>
      <c r="FU435" s="368"/>
      <c r="FV435" s="368"/>
      <c r="FW435" s="368"/>
      <c r="FX435" s="368"/>
      <c r="FY435" s="368"/>
      <c r="FZ435" s="368"/>
      <c r="GA435" s="368"/>
      <c r="GB435" s="368"/>
      <c r="GC435" s="368"/>
      <c r="GD435" s="368"/>
      <c r="GE435" s="368"/>
      <c r="GF435" s="368"/>
      <c r="GG435" s="368"/>
      <c r="GH435" s="368"/>
      <c r="GI435" s="368"/>
      <c r="GJ435" s="368"/>
      <c r="GK435" s="368"/>
      <c r="GL435" s="368"/>
      <c r="GM435" s="368"/>
      <c r="GN435" s="368"/>
    </row>
    <row r="436" spans="1:19" ht="15.75">
      <c r="A436" s="236" t="s">
        <v>334</v>
      </c>
      <c r="B436" s="87">
        <v>400</v>
      </c>
      <c r="C436" s="197">
        <v>570</v>
      </c>
      <c r="D436" s="187">
        <f>MAX(J446:K446:L446)/570*100</f>
        <v>0</v>
      </c>
      <c r="E436" s="48">
        <v>400</v>
      </c>
      <c r="F436" s="48">
        <v>570</v>
      </c>
      <c r="G436" s="209">
        <f>MAX(M444:N444:O444)/570*100</f>
        <v>0</v>
      </c>
      <c r="H436" s="72"/>
      <c r="I436" s="72"/>
      <c r="J436" s="96"/>
      <c r="K436" s="69"/>
      <c r="L436" s="174"/>
      <c r="M436" s="258"/>
      <c r="N436" s="115"/>
      <c r="O436" s="115"/>
      <c r="P436" s="448"/>
      <c r="Q436" s="163"/>
      <c r="R436" s="124"/>
      <c r="S436" s="47"/>
    </row>
    <row r="437" spans="1:19" ht="12.75">
      <c r="A437" s="84" t="s">
        <v>269</v>
      </c>
      <c r="B437" s="540"/>
      <c r="C437" s="540"/>
      <c r="D437" s="550"/>
      <c r="E437" s="541"/>
      <c r="F437" s="541"/>
      <c r="G437" s="541"/>
      <c r="H437" s="72"/>
      <c r="I437" s="72"/>
      <c r="J437" s="96" t="s">
        <v>63</v>
      </c>
      <c r="K437" s="69"/>
      <c r="L437" s="174"/>
      <c r="M437" s="258"/>
      <c r="N437" s="115"/>
      <c r="O437" s="115"/>
      <c r="P437" s="448"/>
      <c r="Q437" s="163"/>
      <c r="R437" s="124"/>
      <c r="S437" s="47"/>
    </row>
    <row r="438" spans="1:19" ht="12.75">
      <c r="A438" s="84" t="s">
        <v>335</v>
      </c>
      <c r="B438" s="521"/>
      <c r="C438" s="521"/>
      <c r="D438" s="551"/>
      <c r="E438" s="523"/>
      <c r="F438" s="523"/>
      <c r="G438" s="523"/>
      <c r="H438" s="72"/>
      <c r="I438" s="72"/>
      <c r="J438" s="96"/>
      <c r="K438" s="69"/>
      <c r="L438" s="174"/>
      <c r="M438" s="258"/>
      <c r="N438" s="220"/>
      <c r="O438" s="115"/>
      <c r="P438" s="115"/>
      <c r="Q438" s="163"/>
      <c r="R438" s="124"/>
      <c r="S438" s="47"/>
    </row>
    <row r="439" spans="1:19" ht="12.75">
      <c r="A439" s="84" t="s">
        <v>271</v>
      </c>
      <c r="B439" s="521"/>
      <c r="C439" s="521"/>
      <c r="D439" s="551"/>
      <c r="E439" s="523"/>
      <c r="F439" s="523"/>
      <c r="G439" s="523"/>
      <c r="H439" s="72"/>
      <c r="I439" s="72"/>
      <c r="J439" s="96"/>
      <c r="K439" s="69"/>
      <c r="L439" s="174"/>
      <c r="M439" s="258"/>
      <c r="N439" s="115"/>
      <c r="O439" s="115"/>
      <c r="P439" s="448"/>
      <c r="Q439" s="163"/>
      <c r="R439" s="124"/>
      <c r="S439" s="47"/>
    </row>
    <row r="440" spans="1:19" ht="12.75">
      <c r="A440" s="84" t="s">
        <v>272</v>
      </c>
      <c r="B440" s="521"/>
      <c r="C440" s="521"/>
      <c r="D440" s="551"/>
      <c r="E440" s="523"/>
      <c r="F440" s="523"/>
      <c r="G440" s="523"/>
      <c r="H440" s="72"/>
      <c r="I440" s="72"/>
      <c r="J440" s="96"/>
      <c r="K440" s="69"/>
      <c r="L440" s="174"/>
      <c r="M440" s="258"/>
      <c r="N440" s="115">
        <v>133</v>
      </c>
      <c r="O440" s="115">
        <v>145</v>
      </c>
      <c r="P440" s="448">
        <v>141</v>
      </c>
      <c r="Q440" s="163"/>
      <c r="R440" s="124"/>
      <c r="S440" s="88"/>
    </row>
    <row r="441" spans="1:19" ht="12.75">
      <c r="A441" s="84" t="s">
        <v>336</v>
      </c>
      <c r="B441" s="521"/>
      <c r="C441" s="521"/>
      <c r="D441" s="551"/>
      <c r="E441" s="523"/>
      <c r="F441" s="523"/>
      <c r="G441" s="523"/>
      <c r="H441" s="72"/>
      <c r="I441" s="72"/>
      <c r="J441" s="106"/>
      <c r="K441" s="106"/>
      <c r="L441" s="162"/>
      <c r="M441" s="258"/>
      <c r="N441" s="449"/>
      <c r="O441" s="449"/>
      <c r="P441" s="450"/>
      <c r="Q441" s="163"/>
      <c r="R441" s="124"/>
      <c r="S441" s="47"/>
    </row>
    <row r="442" spans="1:19" ht="12.75">
      <c r="A442" s="84" t="s">
        <v>337</v>
      </c>
      <c r="B442" s="521"/>
      <c r="C442" s="521"/>
      <c r="D442" s="551"/>
      <c r="E442" s="523"/>
      <c r="F442" s="523"/>
      <c r="G442" s="523"/>
      <c r="H442" s="72"/>
      <c r="I442" s="72"/>
      <c r="J442" s="106"/>
      <c r="K442" s="106"/>
      <c r="L442" s="162"/>
      <c r="M442" s="258"/>
      <c r="N442" s="449"/>
      <c r="O442" s="449"/>
      <c r="P442" s="450"/>
      <c r="Q442" s="163"/>
      <c r="R442" s="124"/>
      <c r="S442" s="47"/>
    </row>
    <row r="443" spans="1:19" ht="12.75">
      <c r="A443" s="84" t="s">
        <v>275</v>
      </c>
      <c r="B443" s="521"/>
      <c r="C443" s="521"/>
      <c r="D443" s="551"/>
      <c r="E443" s="523"/>
      <c r="F443" s="523"/>
      <c r="G443" s="523"/>
      <c r="H443" s="72"/>
      <c r="I443" s="72"/>
      <c r="J443" s="106"/>
      <c r="K443" s="106"/>
      <c r="L443" s="162"/>
      <c r="M443" s="258"/>
      <c r="N443" s="449"/>
      <c r="O443" s="449"/>
      <c r="P443" s="450"/>
      <c r="Q443" s="163"/>
      <c r="R443" s="124"/>
      <c r="S443" s="47"/>
    </row>
    <row r="444" spans="1:19" ht="12.75">
      <c r="A444" s="84" t="s">
        <v>338</v>
      </c>
      <c r="B444" s="521"/>
      <c r="C444" s="521"/>
      <c r="D444" s="551"/>
      <c r="E444" s="523"/>
      <c r="F444" s="523"/>
      <c r="G444" s="523"/>
      <c r="H444" s="72"/>
      <c r="I444" s="72"/>
      <c r="J444" s="106"/>
      <c r="K444" s="106"/>
      <c r="L444" s="162"/>
      <c r="M444" s="258"/>
      <c r="N444" s="449"/>
      <c r="O444" s="449"/>
      <c r="P444" s="450"/>
      <c r="Q444" s="163"/>
      <c r="R444" s="124"/>
      <c r="S444" s="47"/>
    </row>
    <row r="445" spans="1:19" ht="12.75">
      <c r="A445" s="84" t="s">
        <v>339</v>
      </c>
      <c r="B445" s="521"/>
      <c r="C445" s="521"/>
      <c r="D445" s="551"/>
      <c r="E445" s="523"/>
      <c r="F445" s="523"/>
      <c r="G445" s="523"/>
      <c r="H445" s="72"/>
      <c r="I445" s="72"/>
      <c r="J445" s="109"/>
      <c r="K445" s="106"/>
      <c r="L445" s="157"/>
      <c r="M445" s="258"/>
      <c r="N445" s="450"/>
      <c r="O445" s="449"/>
      <c r="P445" s="449"/>
      <c r="Q445" s="163"/>
      <c r="R445" s="124"/>
      <c r="S445" s="47"/>
    </row>
    <row r="446" spans="1:196" s="274" customFormat="1" ht="12" customHeight="1">
      <c r="A446" s="612" t="s">
        <v>31</v>
      </c>
      <c r="B446" s="331"/>
      <c r="C446" s="331"/>
      <c r="D446" s="552"/>
      <c r="E446" s="331"/>
      <c r="F446" s="331"/>
      <c r="G446" s="331"/>
      <c r="H446" s="289"/>
      <c r="I446" s="289"/>
      <c r="J446" s="275">
        <f>SUM(J437:J445)</f>
        <v>0</v>
      </c>
      <c r="K446" s="276">
        <f>SUM(K437:K445)</f>
        <v>0</v>
      </c>
      <c r="L446" s="334">
        <f>SUM(L437:L445)</f>
        <v>0</v>
      </c>
      <c r="M446" s="280"/>
      <c r="N446" s="298">
        <f>N440</f>
        <v>133</v>
      </c>
      <c r="O446" s="298">
        <f>O440</f>
        <v>145</v>
      </c>
      <c r="P446" s="298">
        <f>P440</f>
        <v>141</v>
      </c>
      <c r="Q446" s="283"/>
      <c r="R446" s="273">
        <f>(J446+K446+L446)/3</f>
        <v>0</v>
      </c>
      <c r="S446" s="279">
        <f>(N440+O440+P440)/3</f>
        <v>139.66666666666666</v>
      </c>
      <c r="U446" s="368"/>
      <c r="V446" s="368"/>
      <c r="W446" s="368"/>
      <c r="X446" s="368"/>
      <c r="Y446" s="368"/>
      <c r="Z446" s="368"/>
      <c r="AA446" s="368"/>
      <c r="AB446" s="368"/>
      <c r="AC446" s="368"/>
      <c r="AD446" s="368"/>
      <c r="AE446" s="368"/>
      <c r="AF446" s="368"/>
      <c r="AG446" s="368"/>
      <c r="AH446" s="368"/>
      <c r="AI446" s="368"/>
      <c r="AJ446" s="368"/>
      <c r="AK446" s="368"/>
      <c r="AL446" s="368"/>
      <c r="AM446" s="368"/>
      <c r="AN446" s="368"/>
      <c r="AO446" s="368"/>
      <c r="AP446" s="368"/>
      <c r="AQ446" s="368"/>
      <c r="AR446" s="368"/>
      <c r="AS446" s="368"/>
      <c r="AT446" s="368"/>
      <c r="AU446" s="368"/>
      <c r="AV446" s="368"/>
      <c r="AW446" s="368"/>
      <c r="AX446" s="368"/>
      <c r="AY446" s="368"/>
      <c r="AZ446" s="368"/>
      <c r="BA446" s="368"/>
      <c r="BB446" s="368"/>
      <c r="BC446" s="368"/>
      <c r="BD446" s="368"/>
      <c r="BE446" s="368"/>
      <c r="BF446" s="368"/>
      <c r="BG446" s="368"/>
      <c r="BH446" s="368"/>
      <c r="BI446" s="368"/>
      <c r="BJ446" s="368"/>
      <c r="BK446" s="368"/>
      <c r="BL446" s="368"/>
      <c r="BM446" s="368"/>
      <c r="BN446" s="368"/>
      <c r="BO446" s="368"/>
      <c r="BP446" s="368"/>
      <c r="BQ446" s="368"/>
      <c r="BR446" s="368"/>
      <c r="BS446" s="368"/>
      <c r="BT446" s="368"/>
      <c r="BU446" s="368"/>
      <c r="BV446" s="368"/>
      <c r="BW446" s="368"/>
      <c r="BX446" s="368"/>
      <c r="BY446" s="368"/>
      <c r="BZ446" s="368"/>
      <c r="CA446" s="368"/>
      <c r="CB446" s="368"/>
      <c r="CC446" s="368"/>
      <c r="CD446" s="368"/>
      <c r="CE446" s="368"/>
      <c r="CF446" s="368"/>
      <c r="CG446" s="368"/>
      <c r="CH446" s="368"/>
      <c r="CI446" s="368"/>
      <c r="CJ446" s="368"/>
      <c r="CK446" s="368"/>
      <c r="CL446" s="368"/>
      <c r="CM446" s="368"/>
      <c r="CN446" s="368"/>
      <c r="CO446" s="368"/>
      <c r="CP446" s="368"/>
      <c r="CQ446" s="368"/>
      <c r="CR446" s="368"/>
      <c r="CS446" s="368"/>
      <c r="CT446" s="368"/>
      <c r="CU446" s="368"/>
      <c r="CV446" s="368"/>
      <c r="CW446" s="368"/>
      <c r="CX446" s="368"/>
      <c r="CY446" s="368"/>
      <c r="CZ446" s="368"/>
      <c r="DA446" s="368"/>
      <c r="DB446" s="368"/>
      <c r="DC446" s="368"/>
      <c r="DD446" s="368"/>
      <c r="DE446" s="368"/>
      <c r="DF446" s="368"/>
      <c r="DG446" s="368"/>
      <c r="DH446" s="368"/>
      <c r="DI446" s="368"/>
      <c r="DJ446" s="368"/>
      <c r="DK446" s="368"/>
      <c r="DL446" s="368"/>
      <c r="DM446" s="368"/>
      <c r="DN446" s="368"/>
      <c r="DO446" s="368"/>
      <c r="DP446" s="368"/>
      <c r="DQ446" s="368"/>
      <c r="DR446" s="368"/>
      <c r="DS446" s="368"/>
      <c r="DT446" s="368"/>
      <c r="DU446" s="368"/>
      <c r="DV446" s="368"/>
      <c r="DW446" s="368"/>
      <c r="DX446" s="368"/>
      <c r="DY446" s="368"/>
      <c r="DZ446" s="368"/>
      <c r="EA446" s="368"/>
      <c r="EB446" s="368"/>
      <c r="EC446" s="368"/>
      <c r="ED446" s="368"/>
      <c r="EE446" s="368"/>
      <c r="EF446" s="368"/>
      <c r="EG446" s="368"/>
      <c r="EH446" s="368"/>
      <c r="EI446" s="368"/>
      <c r="EJ446" s="368"/>
      <c r="EK446" s="368"/>
      <c r="EL446" s="368"/>
      <c r="EM446" s="368"/>
      <c r="EN446" s="368"/>
      <c r="EO446" s="368"/>
      <c r="EP446" s="368"/>
      <c r="EQ446" s="368"/>
      <c r="ER446" s="368"/>
      <c r="ES446" s="368"/>
      <c r="ET446" s="368"/>
      <c r="EU446" s="368"/>
      <c r="EV446" s="368"/>
      <c r="EW446" s="368"/>
      <c r="EX446" s="368"/>
      <c r="EY446" s="368"/>
      <c r="EZ446" s="368"/>
      <c r="FA446" s="368"/>
      <c r="FB446" s="368"/>
      <c r="FC446" s="368"/>
      <c r="FD446" s="368"/>
      <c r="FE446" s="368"/>
      <c r="FF446" s="368"/>
      <c r="FG446" s="368"/>
      <c r="FH446" s="368"/>
      <c r="FI446" s="368"/>
      <c r="FJ446" s="368"/>
      <c r="FK446" s="368"/>
      <c r="FL446" s="368"/>
      <c r="FM446" s="368"/>
      <c r="FN446" s="368"/>
      <c r="FO446" s="368"/>
      <c r="FP446" s="368"/>
      <c r="FQ446" s="368"/>
      <c r="FR446" s="368"/>
      <c r="FS446" s="368"/>
      <c r="FT446" s="368"/>
      <c r="FU446" s="368"/>
      <c r="FV446" s="368"/>
      <c r="FW446" s="368"/>
      <c r="FX446" s="368"/>
      <c r="FY446" s="368"/>
      <c r="FZ446" s="368"/>
      <c r="GA446" s="368"/>
      <c r="GB446" s="368"/>
      <c r="GC446" s="368"/>
      <c r="GD446" s="368"/>
      <c r="GE446" s="368"/>
      <c r="GF446" s="368"/>
      <c r="GG446" s="368"/>
      <c r="GH446" s="368"/>
      <c r="GI446" s="368"/>
      <c r="GJ446" s="368"/>
      <c r="GK446" s="368"/>
      <c r="GL446" s="368"/>
      <c r="GM446" s="368"/>
      <c r="GN446" s="368"/>
    </row>
    <row r="447" spans="1:19" ht="15.75">
      <c r="A447" s="236" t="s">
        <v>48</v>
      </c>
      <c r="B447" s="87">
        <v>250</v>
      </c>
      <c r="C447" s="87">
        <v>360</v>
      </c>
      <c r="D447" s="187">
        <f>MAX(J454:K454:L454)/360*100</f>
        <v>54.166666666666664</v>
      </c>
      <c r="E447" s="48">
        <v>160</v>
      </c>
      <c r="F447" s="48">
        <v>230</v>
      </c>
      <c r="G447" s="46"/>
      <c r="H447" s="191">
        <f>(J447+K447+L447)/3</f>
        <v>235.33333333333334</v>
      </c>
      <c r="I447" s="72"/>
      <c r="J447" s="86">
        <v>236</v>
      </c>
      <c r="K447" s="76">
        <v>235</v>
      </c>
      <c r="L447" s="149">
        <v>235</v>
      </c>
      <c r="M447" s="258"/>
      <c r="N447" s="115"/>
      <c r="O447" s="115"/>
      <c r="P447" s="448"/>
      <c r="Q447" s="163"/>
      <c r="R447" s="124"/>
      <c r="S447" s="47"/>
    </row>
    <row r="448" spans="1:19" ht="12.75">
      <c r="A448" s="84" t="s">
        <v>50</v>
      </c>
      <c r="B448" s="540"/>
      <c r="C448" s="540"/>
      <c r="D448" s="550"/>
      <c r="E448" s="541"/>
      <c r="F448" s="541"/>
      <c r="G448" s="541"/>
      <c r="H448" s="102"/>
      <c r="I448" s="102"/>
      <c r="J448" s="109">
        <v>25</v>
      </c>
      <c r="K448" s="106">
        <v>23</v>
      </c>
      <c r="L448" s="157">
        <v>26</v>
      </c>
      <c r="M448" s="258"/>
      <c r="N448" s="115"/>
      <c r="O448" s="115"/>
      <c r="P448" s="448"/>
      <c r="Q448" s="163"/>
      <c r="R448" s="124"/>
      <c r="S448" s="47"/>
    </row>
    <row r="449" spans="1:19" ht="12.75">
      <c r="A449" s="84" t="s">
        <v>51</v>
      </c>
      <c r="B449" s="521"/>
      <c r="C449" s="521"/>
      <c r="D449" s="551"/>
      <c r="E449" s="523"/>
      <c r="F449" s="523"/>
      <c r="G449" s="523"/>
      <c r="H449" s="102"/>
      <c r="I449" s="102"/>
      <c r="J449" s="109">
        <v>58</v>
      </c>
      <c r="K449" s="109">
        <v>62</v>
      </c>
      <c r="L449" s="157">
        <v>70</v>
      </c>
      <c r="M449" s="258"/>
      <c r="N449" s="115"/>
      <c r="O449" s="115"/>
      <c r="P449" s="220"/>
      <c r="Q449" s="163"/>
      <c r="R449" s="124"/>
      <c r="S449" s="47"/>
    </row>
    <row r="450" spans="1:19" ht="12.75">
      <c r="A450" s="84" t="s">
        <v>340</v>
      </c>
      <c r="B450" s="521"/>
      <c r="C450" s="521"/>
      <c r="D450" s="551"/>
      <c r="E450" s="523"/>
      <c r="F450" s="523"/>
      <c r="G450" s="523"/>
      <c r="H450" s="102"/>
      <c r="I450" s="102"/>
      <c r="J450" s="109">
        <v>27</v>
      </c>
      <c r="K450" s="106">
        <v>31</v>
      </c>
      <c r="L450" s="157">
        <v>37</v>
      </c>
      <c r="M450" s="258"/>
      <c r="N450" s="115"/>
      <c r="O450" s="115"/>
      <c r="P450" s="448"/>
      <c r="Q450" s="163"/>
      <c r="R450" s="124"/>
      <c r="S450" s="47"/>
    </row>
    <row r="451" spans="1:19" ht="12.75">
      <c r="A451" s="84" t="s">
        <v>53</v>
      </c>
      <c r="B451" s="521"/>
      <c r="C451" s="521"/>
      <c r="D451" s="551"/>
      <c r="E451" s="523"/>
      <c r="F451" s="523"/>
      <c r="G451" s="523"/>
      <c r="H451" s="102"/>
      <c r="I451" s="102"/>
      <c r="J451" s="109">
        <v>44</v>
      </c>
      <c r="K451" s="106">
        <v>56</v>
      </c>
      <c r="L451" s="157">
        <v>43</v>
      </c>
      <c r="M451" s="258"/>
      <c r="N451" s="115"/>
      <c r="O451" s="115"/>
      <c r="P451" s="448"/>
      <c r="Q451" s="163"/>
      <c r="R451" s="124"/>
      <c r="S451" s="47"/>
    </row>
    <row r="452" spans="1:19" ht="12.75">
      <c r="A452" s="84" t="s">
        <v>54</v>
      </c>
      <c r="B452" s="521"/>
      <c r="C452" s="521"/>
      <c r="D452" s="551"/>
      <c r="E452" s="523"/>
      <c r="F452" s="523"/>
      <c r="G452" s="523"/>
      <c r="H452" s="102"/>
      <c r="I452" s="102"/>
      <c r="J452" s="109">
        <v>25</v>
      </c>
      <c r="K452" s="106">
        <v>18</v>
      </c>
      <c r="L452" s="157">
        <v>13</v>
      </c>
      <c r="M452" s="258"/>
      <c r="N452" s="446"/>
      <c r="O452" s="446"/>
      <c r="P452" s="209"/>
      <c r="Q452" s="163"/>
      <c r="R452" s="124"/>
      <c r="S452" s="47"/>
    </row>
    <row r="453" spans="1:19" ht="13.5" customHeight="1">
      <c r="A453" s="84" t="s">
        <v>341</v>
      </c>
      <c r="B453" s="521"/>
      <c r="C453" s="521"/>
      <c r="D453" s="551"/>
      <c r="E453" s="523"/>
      <c r="F453" s="523"/>
      <c r="G453" s="523"/>
      <c r="H453" s="102"/>
      <c r="I453" s="102"/>
      <c r="J453" s="142">
        <v>2</v>
      </c>
      <c r="K453" s="108">
        <v>5</v>
      </c>
      <c r="L453" s="108">
        <v>2</v>
      </c>
      <c r="M453" s="136"/>
      <c r="N453" s="452"/>
      <c r="O453" s="452"/>
      <c r="P453" s="453"/>
      <c r="Q453" s="93"/>
      <c r="R453" s="124"/>
      <c r="S453" s="47"/>
    </row>
    <row r="454" spans="1:196" s="274" customFormat="1" ht="12.75">
      <c r="A454" s="612" t="s">
        <v>31</v>
      </c>
      <c r="B454" s="331"/>
      <c r="C454" s="331"/>
      <c r="D454" s="552"/>
      <c r="E454" s="331"/>
      <c r="F454" s="331"/>
      <c r="G454" s="331"/>
      <c r="H454" s="267"/>
      <c r="I454" s="267"/>
      <c r="J454" s="275">
        <f>SUM(J448:J453)</f>
        <v>181</v>
      </c>
      <c r="K454" s="275">
        <f>SUM(K448:K453)</f>
        <v>195</v>
      </c>
      <c r="L454" s="662">
        <f>SUM(L448:L453)</f>
        <v>191</v>
      </c>
      <c r="M454" s="277"/>
      <c r="N454" s="348"/>
      <c r="O454" s="348"/>
      <c r="P454" s="350"/>
      <c r="Q454" s="278"/>
      <c r="R454" s="279">
        <f>(J454+K454+L454)/3</f>
        <v>189</v>
      </c>
      <c r="S454" s="279">
        <f>(N448+O448+P448)/3</f>
        <v>0</v>
      </c>
      <c r="U454" s="368"/>
      <c r="V454" s="368"/>
      <c r="W454" s="368"/>
      <c r="X454" s="368"/>
      <c r="Y454" s="368"/>
      <c r="Z454" s="368"/>
      <c r="AA454" s="368"/>
      <c r="AB454" s="368"/>
      <c r="AC454" s="368"/>
      <c r="AD454" s="368"/>
      <c r="AE454" s="368"/>
      <c r="AF454" s="368"/>
      <c r="AG454" s="368"/>
      <c r="AH454" s="368"/>
      <c r="AI454" s="368"/>
      <c r="AJ454" s="368"/>
      <c r="AK454" s="368"/>
      <c r="AL454" s="368"/>
      <c r="AM454" s="368"/>
      <c r="AN454" s="368"/>
      <c r="AO454" s="368"/>
      <c r="AP454" s="368"/>
      <c r="AQ454" s="368"/>
      <c r="AR454" s="368"/>
      <c r="AS454" s="368"/>
      <c r="AT454" s="368"/>
      <c r="AU454" s="368"/>
      <c r="AV454" s="368"/>
      <c r="AW454" s="368"/>
      <c r="AX454" s="368"/>
      <c r="AY454" s="368"/>
      <c r="AZ454" s="368"/>
      <c r="BA454" s="368"/>
      <c r="BB454" s="368"/>
      <c r="BC454" s="368"/>
      <c r="BD454" s="368"/>
      <c r="BE454" s="368"/>
      <c r="BF454" s="368"/>
      <c r="BG454" s="368"/>
      <c r="BH454" s="368"/>
      <c r="BI454" s="368"/>
      <c r="BJ454" s="368"/>
      <c r="BK454" s="368"/>
      <c r="BL454" s="368"/>
      <c r="BM454" s="368"/>
      <c r="BN454" s="368"/>
      <c r="BO454" s="368"/>
      <c r="BP454" s="368"/>
      <c r="BQ454" s="368"/>
      <c r="BR454" s="368"/>
      <c r="BS454" s="368"/>
      <c r="BT454" s="368"/>
      <c r="BU454" s="368"/>
      <c r="BV454" s="368"/>
      <c r="BW454" s="368"/>
      <c r="BX454" s="368"/>
      <c r="BY454" s="368"/>
      <c r="BZ454" s="368"/>
      <c r="CA454" s="368"/>
      <c r="CB454" s="368"/>
      <c r="CC454" s="368"/>
      <c r="CD454" s="368"/>
      <c r="CE454" s="368"/>
      <c r="CF454" s="368"/>
      <c r="CG454" s="368"/>
      <c r="CH454" s="368"/>
      <c r="CI454" s="368"/>
      <c r="CJ454" s="368"/>
      <c r="CK454" s="368"/>
      <c r="CL454" s="368"/>
      <c r="CM454" s="368"/>
      <c r="CN454" s="368"/>
      <c r="CO454" s="368"/>
      <c r="CP454" s="368"/>
      <c r="CQ454" s="368"/>
      <c r="CR454" s="368"/>
      <c r="CS454" s="368"/>
      <c r="CT454" s="368"/>
      <c r="CU454" s="368"/>
      <c r="CV454" s="368"/>
      <c r="CW454" s="368"/>
      <c r="CX454" s="368"/>
      <c r="CY454" s="368"/>
      <c r="CZ454" s="368"/>
      <c r="DA454" s="368"/>
      <c r="DB454" s="368"/>
      <c r="DC454" s="368"/>
      <c r="DD454" s="368"/>
      <c r="DE454" s="368"/>
      <c r="DF454" s="368"/>
      <c r="DG454" s="368"/>
      <c r="DH454" s="368"/>
      <c r="DI454" s="368"/>
      <c r="DJ454" s="368"/>
      <c r="DK454" s="368"/>
      <c r="DL454" s="368"/>
      <c r="DM454" s="368"/>
      <c r="DN454" s="368"/>
      <c r="DO454" s="368"/>
      <c r="DP454" s="368"/>
      <c r="DQ454" s="368"/>
      <c r="DR454" s="368"/>
      <c r="DS454" s="368"/>
      <c r="DT454" s="368"/>
      <c r="DU454" s="368"/>
      <c r="DV454" s="368"/>
      <c r="DW454" s="368"/>
      <c r="DX454" s="368"/>
      <c r="DY454" s="368"/>
      <c r="DZ454" s="368"/>
      <c r="EA454" s="368"/>
      <c r="EB454" s="368"/>
      <c r="EC454" s="368"/>
      <c r="ED454" s="368"/>
      <c r="EE454" s="368"/>
      <c r="EF454" s="368"/>
      <c r="EG454" s="368"/>
      <c r="EH454" s="368"/>
      <c r="EI454" s="368"/>
      <c r="EJ454" s="368"/>
      <c r="EK454" s="368"/>
      <c r="EL454" s="368"/>
      <c r="EM454" s="368"/>
      <c r="EN454" s="368"/>
      <c r="EO454" s="368"/>
      <c r="EP454" s="368"/>
      <c r="EQ454" s="368"/>
      <c r="ER454" s="368"/>
      <c r="ES454" s="368"/>
      <c r="ET454" s="368"/>
      <c r="EU454" s="368"/>
      <c r="EV454" s="368"/>
      <c r="EW454" s="368"/>
      <c r="EX454" s="368"/>
      <c r="EY454" s="368"/>
      <c r="EZ454" s="368"/>
      <c r="FA454" s="368"/>
      <c r="FB454" s="368"/>
      <c r="FC454" s="368"/>
      <c r="FD454" s="368"/>
      <c r="FE454" s="368"/>
      <c r="FF454" s="368"/>
      <c r="FG454" s="368"/>
      <c r="FH454" s="368"/>
      <c r="FI454" s="368"/>
      <c r="FJ454" s="368"/>
      <c r="FK454" s="368"/>
      <c r="FL454" s="368"/>
      <c r="FM454" s="368"/>
      <c r="FN454" s="368"/>
      <c r="FO454" s="368"/>
      <c r="FP454" s="368"/>
      <c r="FQ454" s="368"/>
      <c r="FR454" s="368"/>
      <c r="FS454" s="368"/>
      <c r="FT454" s="368"/>
      <c r="FU454" s="368"/>
      <c r="FV454" s="368"/>
      <c r="FW454" s="368"/>
      <c r="FX454" s="368"/>
      <c r="FY454" s="368"/>
      <c r="FZ454" s="368"/>
      <c r="GA454" s="368"/>
      <c r="GB454" s="368"/>
      <c r="GC454" s="368"/>
      <c r="GD454" s="368"/>
      <c r="GE454" s="368"/>
      <c r="GF454" s="368"/>
      <c r="GG454" s="368"/>
      <c r="GH454" s="368"/>
      <c r="GI454" s="368"/>
      <c r="GJ454" s="368"/>
      <c r="GK454" s="368"/>
      <c r="GL454" s="368"/>
      <c r="GM454" s="368"/>
      <c r="GN454" s="368"/>
    </row>
    <row r="455" spans="1:19" ht="15.75">
      <c r="A455" s="234" t="s">
        <v>282</v>
      </c>
      <c r="B455" s="197">
        <v>400</v>
      </c>
      <c r="C455" s="197">
        <v>570</v>
      </c>
      <c r="D455" s="211">
        <f>MAX(J465:K465:L465)/570*100</f>
        <v>42.63157894736842</v>
      </c>
      <c r="E455" s="58">
        <v>400</v>
      </c>
      <c r="F455" s="58">
        <v>570</v>
      </c>
      <c r="G455" s="46"/>
      <c r="H455" s="191">
        <f>(J455+K455+L455)/3</f>
        <v>0</v>
      </c>
      <c r="I455" s="203">
        <f>(N455+O455+P455)/3</f>
        <v>231</v>
      </c>
      <c r="J455" s="94"/>
      <c r="K455" s="89"/>
      <c r="L455" s="158"/>
      <c r="M455" s="258"/>
      <c r="N455" s="72">
        <v>231</v>
      </c>
      <c r="O455" s="72">
        <v>233</v>
      </c>
      <c r="P455" s="72">
        <v>229</v>
      </c>
      <c r="Q455" s="151"/>
      <c r="R455" s="124"/>
      <c r="S455" s="45"/>
    </row>
    <row r="456" spans="1:19" ht="12.75">
      <c r="A456" s="84" t="s">
        <v>64</v>
      </c>
      <c r="B456" s="540"/>
      <c r="C456" s="540"/>
      <c r="D456" s="540"/>
      <c r="E456" s="541"/>
      <c r="F456" s="541"/>
      <c r="G456" s="541"/>
      <c r="H456" s="72"/>
      <c r="I456" s="100"/>
      <c r="J456" s="109"/>
      <c r="K456" s="106"/>
      <c r="L456" s="157"/>
      <c r="M456" s="258"/>
      <c r="N456" s="115"/>
      <c r="O456" s="115"/>
      <c r="P456" s="115"/>
      <c r="Q456" s="151"/>
      <c r="R456" s="124"/>
      <c r="S456" s="47"/>
    </row>
    <row r="457" spans="1:19" ht="12.75">
      <c r="A457" s="84" t="s">
        <v>526</v>
      </c>
      <c r="B457" s="521"/>
      <c r="C457" s="521"/>
      <c r="D457" s="521"/>
      <c r="E457" s="523"/>
      <c r="F457" s="523"/>
      <c r="G457" s="523"/>
      <c r="H457" s="72"/>
      <c r="I457" s="100"/>
      <c r="J457" s="109"/>
      <c r="K457" s="106"/>
      <c r="L457" s="157"/>
      <c r="M457" s="258"/>
      <c r="N457" s="115">
        <v>59</v>
      </c>
      <c r="O457" s="115">
        <v>55</v>
      </c>
      <c r="P457" s="115">
        <v>66</v>
      </c>
      <c r="Q457" s="151"/>
      <c r="R457" s="124"/>
      <c r="S457" s="47"/>
    </row>
    <row r="458" spans="1:19" ht="12.75">
      <c r="A458" s="84" t="s">
        <v>525</v>
      </c>
      <c r="B458" s="521"/>
      <c r="C458" s="521"/>
      <c r="D458" s="521"/>
      <c r="E458" s="523"/>
      <c r="F458" s="523"/>
      <c r="G458" s="523"/>
      <c r="H458" s="72"/>
      <c r="I458" s="100"/>
      <c r="J458" s="109"/>
      <c r="K458" s="106"/>
      <c r="L458" s="157"/>
      <c r="M458" s="259"/>
      <c r="N458" s="366">
        <v>0</v>
      </c>
      <c r="O458" s="366">
        <v>0</v>
      </c>
      <c r="P458" s="366">
        <v>0</v>
      </c>
      <c r="Q458" s="254"/>
      <c r="R458" s="124"/>
      <c r="S458" s="47"/>
    </row>
    <row r="459" spans="1:19" ht="12.75">
      <c r="A459" s="84" t="s">
        <v>523</v>
      </c>
      <c r="B459" s="521"/>
      <c r="C459" s="521"/>
      <c r="D459" s="521"/>
      <c r="E459" s="523"/>
      <c r="F459" s="523"/>
      <c r="G459" s="523"/>
      <c r="H459" s="72"/>
      <c r="I459" s="100"/>
      <c r="J459" s="109"/>
      <c r="K459" s="106"/>
      <c r="L459" s="157"/>
      <c r="M459" s="259"/>
      <c r="N459" s="58"/>
      <c r="O459" s="58"/>
      <c r="P459" s="58"/>
      <c r="Q459" s="254"/>
      <c r="R459" s="124"/>
      <c r="S459" s="47"/>
    </row>
    <row r="460" spans="1:19" ht="12.75">
      <c r="A460" s="84" t="s">
        <v>524</v>
      </c>
      <c r="B460" s="521"/>
      <c r="C460" s="521"/>
      <c r="D460" s="521"/>
      <c r="E460" s="523"/>
      <c r="F460" s="523"/>
      <c r="G460" s="523"/>
      <c r="H460" s="72"/>
      <c r="I460" s="100"/>
      <c r="J460" s="109"/>
      <c r="K460" s="106"/>
      <c r="L460" s="157"/>
      <c r="M460" s="259"/>
      <c r="N460" s="58"/>
      <c r="O460" s="58"/>
      <c r="P460" s="58"/>
      <c r="Q460" s="254"/>
      <c r="R460" s="124"/>
      <c r="S460" s="47"/>
    </row>
    <row r="461" spans="1:19" ht="12.75">
      <c r="A461" s="84" t="s">
        <v>522</v>
      </c>
      <c r="B461" s="521"/>
      <c r="C461" s="521"/>
      <c r="D461" s="521"/>
      <c r="E461" s="523"/>
      <c r="F461" s="523"/>
      <c r="G461" s="523"/>
      <c r="H461" s="72"/>
      <c r="I461" s="100"/>
      <c r="J461" s="109"/>
      <c r="K461" s="106"/>
      <c r="L461" s="157"/>
      <c r="M461" s="259"/>
      <c r="N461" s="58"/>
      <c r="O461" s="58"/>
      <c r="P461" s="58"/>
      <c r="Q461" s="254"/>
      <c r="R461" s="124"/>
      <c r="S461" s="47"/>
    </row>
    <row r="462" spans="1:19" ht="12.75">
      <c r="A462" s="84" t="s">
        <v>527</v>
      </c>
      <c r="B462" s="521"/>
      <c r="C462" s="521"/>
      <c r="D462" s="521"/>
      <c r="E462" s="523"/>
      <c r="F462" s="523"/>
      <c r="G462" s="523"/>
      <c r="H462" s="72"/>
      <c r="I462" s="100"/>
      <c r="J462" s="109"/>
      <c r="K462" s="106"/>
      <c r="L462" s="157"/>
      <c r="M462" s="259"/>
      <c r="N462" s="366">
        <v>105</v>
      </c>
      <c r="O462" s="366">
        <v>80</v>
      </c>
      <c r="P462" s="366">
        <v>65</v>
      </c>
      <c r="Q462" s="254"/>
      <c r="R462" s="124"/>
      <c r="S462" s="47"/>
    </row>
    <row r="463" spans="1:19" ht="12.75">
      <c r="A463" s="84" t="s">
        <v>528</v>
      </c>
      <c r="B463" s="521"/>
      <c r="C463" s="521"/>
      <c r="D463" s="521"/>
      <c r="E463" s="523"/>
      <c r="F463" s="523"/>
      <c r="G463" s="523"/>
      <c r="H463" s="72"/>
      <c r="I463" s="100"/>
      <c r="J463" s="109"/>
      <c r="K463" s="106"/>
      <c r="L463" s="157"/>
      <c r="M463" s="259"/>
      <c r="N463" s="366">
        <v>86</v>
      </c>
      <c r="O463" s="366">
        <v>56</v>
      </c>
      <c r="P463" s="366">
        <v>37</v>
      </c>
      <c r="Q463" s="254"/>
      <c r="R463" s="124"/>
      <c r="S463" s="47"/>
    </row>
    <row r="464" spans="1:196" s="274" customFormat="1" ht="10.5" customHeight="1">
      <c r="A464" s="612" t="s">
        <v>31</v>
      </c>
      <c r="B464" s="331"/>
      <c r="C464" s="331"/>
      <c r="D464" s="331"/>
      <c r="E464" s="331"/>
      <c r="F464" s="331"/>
      <c r="G464" s="331"/>
      <c r="H464" s="267"/>
      <c r="I464" s="267"/>
      <c r="J464" s="275">
        <f>SUM(J458:J463)</f>
        <v>0</v>
      </c>
      <c r="K464" s="275">
        <f>SUM(K458:K463)</f>
        <v>0</v>
      </c>
      <c r="L464" s="662">
        <f>SUM(L458:L463)</f>
        <v>0</v>
      </c>
      <c r="M464" s="277"/>
      <c r="N464" s="348"/>
      <c r="O464" s="348"/>
      <c r="P464" s="350"/>
      <c r="Q464" s="278"/>
      <c r="R464" s="279">
        <f>(J464+K464+L464)/3</f>
        <v>0</v>
      </c>
      <c r="S464" s="279">
        <f>(N458+O458+P458)/3</f>
        <v>0</v>
      </c>
      <c r="U464" s="368"/>
      <c r="V464" s="368"/>
      <c r="W464" s="368"/>
      <c r="X464" s="368"/>
      <c r="Y464" s="368"/>
      <c r="Z464" s="368"/>
      <c r="AA464" s="368"/>
      <c r="AB464" s="368"/>
      <c r="AC464" s="368"/>
      <c r="AD464" s="368"/>
      <c r="AE464" s="368"/>
      <c r="AF464" s="368"/>
      <c r="AG464" s="368"/>
      <c r="AH464" s="368"/>
      <c r="AI464" s="368"/>
      <c r="AJ464" s="368"/>
      <c r="AK464" s="368"/>
      <c r="AL464" s="368"/>
      <c r="AM464" s="368"/>
      <c r="AN464" s="368"/>
      <c r="AO464" s="368"/>
      <c r="AP464" s="368"/>
      <c r="AQ464" s="368"/>
      <c r="AR464" s="368"/>
      <c r="AS464" s="368"/>
      <c r="AT464" s="368"/>
      <c r="AU464" s="368"/>
      <c r="AV464" s="368"/>
      <c r="AW464" s="368"/>
      <c r="AX464" s="368"/>
      <c r="AY464" s="368"/>
      <c r="AZ464" s="368"/>
      <c r="BA464" s="368"/>
      <c r="BB464" s="368"/>
      <c r="BC464" s="368"/>
      <c r="BD464" s="368"/>
      <c r="BE464" s="368"/>
      <c r="BF464" s="368"/>
      <c r="BG464" s="368"/>
      <c r="BH464" s="368"/>
      <c r="BI464" s="368"/>
      <c r="BJ464" s="368"/>
      <c r="BK464" s="368"/>
      <c r="BL464" s="368"/>
      <c r="BM464" s="368"/>
      <c r="BN464" s="368"/>
      <c r="BO464" s="368"/>
      <c r="BP464" s="368"/>
      <c r="BQ464" s="368"/>
      <c r="BR464" s="368"/>
      <c r="BS464" s="368"/>
      <c r="BT464" s="368"/>
      <c r="BU464" s="368"/>
      <c r="BV464" s="368"/>
      <c r="BW464" s="368"/>
      <c r="BX464" s="368"/>
      <c r="BY464" s="368"/>
      <c r="BZ464" s="368"/>
      <c r="CA464" s="368"/>
      <c r="CB464" s="368"/>
      <c r="CC464" s="368"/>
      <c r="CD464" s="368"/>
      <c r="CE464" s="368"/>
      <c r="CF464" s="368"/>
      <c r="CG464" s="368"/>
      <c r="CH464" s="368"/>
      <c r="CI464" s="368"/>
      <c r="CJ464" s="368"/>
      <c r="CK464" s="368"/>
      <c r="CL464" s="368"/>
      <c r="CM464" s="368"/>
      <c r="CN464" s="368"/>
      <c r="CO464" s="368"/>
      <c r="CP464" s="368"/>
      <c r="CQ464" s="368"/>
      <c r="CR464" s="368"/>
      <c r="CS464" s="368"/>
      <c r="CT464" s="368"/>
      <c r="CU464" s="368"/>
      <c r="CV464" s="368"/>
      <c r="CW464" s="368"/>
      <c r="CX464" s="368"/>
      <c r="CY464" s="368"/>
      <c r="CZ464" s="368"/>
      <c r="DA464" s="368"/>
      <c r="DB464" s="368"/>
      <c r="DC464" s="368"/>
      <c r="DD464" s="368"/>
      <c r="DE464" s="368"/>
      <c r="DF464" s="368"/>
      <c r="DG464" s="368"/>
      <c r="DH464" s="368"/>
      <c r="DI464" s="368"/>
      <c r="DJ464" s="368"/>
      <c r="DK464" s="368"/>
      <c r="DL464" s="368"/>
      <c r="DM464" s="368"/>
      <c r="DN464" s="368"/>
      <c r="DO464" s="368"/>
      <c r="DP464" s="368"/>
      <c r="DQ464" s="368"/>
      <c r="DR464" s="368"/>
      <c r="DS464" s="368"/>
      <c r="DT464" s="368"/>
      <c r="DU464" s="368"/>
      <c r="DV464" s="368"/>
      <c r="DW464" s="368"/>
      <c r="DX464" s="368"/>
      <c r="DY464" s="368"/>
      <c r="DZ464" s="368"/>
      <c r="EA464" s="368"/>
      <c r="EB464" s="368"/>
      <c r="EC464" s="368"/>
      <c r="ED464" s="368"/>
      <c r="EE464" s="368"/>
      <c r="EF464" s="368"/>
      <c r="EG464" s="368"/>
      <c r="EH464" s="368"/>
      <c r="EI464" s="368"/>
      <c r="EJ464" s="368"/>
      <c r="EK464" s="368"/>
      <c r="EL464" s="368"/>
      <c r="EM464" s="368"/>
      <c r="EN464" s="368"/>
      <c r="EO464" s="368"/>
      <c r="EP464" s="368"/>
      <c r="EQ464" s="368"/>
      <c r="ER464" s="368"/>
      <c r="ES464" s="368"/>
      <c r="ET464" s="368"/>
      <c r="EU464" s="368"/>
      <c r="EV464" s="368"/>
      <c r="EW464" s="368"/>
      <c r="EX464" s="368"/>
      <c r="EY464" s="368"/>
      <c r="EZ464" s="368"/>
      <c r="FA464" s="368"/>
      <c r="FB464" s="368"/>
      <c r="FC464" s="368"/>
      <c r="FD464" s="368"/>
      <c r="FE464" s="368"/>
      <c r="FF464" s="368"/>
      <c r="FG464" s="368"/>
      <c r="FH464" s="368"/>
      <c r="FI464" s="368"/>
      <c r="FJ464" s="368"/>
      <c r="FK464" s="368"/>
      <c r="FL464" s="368"/>
      <c r="FM464" s="368"/>
      <c r="FN464" s="368"/>
      <c r="FO464" s="368"/>
      <c r="FP464" s="368"/>
      <c r="FQ464" s="368"/>
      <c r="FR464" s="368"/>
      <c r="FS464" s="368"/>
      <c r="FT464" s="368"/>
      <c r="FU464" s="368"/>
      <c r="FV464" s="368"/>
      <c r="FW464" s="368"/>
      <c r="FX464" s="368"/>
      <c r="FY464" s="368"/>
      <c r="FZ464" s="368"/>
      <c r="GA464" s="368"/>
      <c r="GB464" s="368"/>
      <c r="GC464" s="368"/>
      <c r="GD464" s="368"/>
      <c r="GE464" s="368"/>
      <c r="GF464" s="368"/>
      <c r="GG464" s="368"/>
      <c r="GH464" s="368"/>
      <c r="GI464" s="368"/>
      <c r="GJ464" s="368"/>
      <c r="GK464" s="368"/>
      <c r="GL464" s="368"/>
      <c r="GM464" s="368"/>
      <c r="GN464" s="368"/>
    </row>
    <row r="465" spans="1:19" ht="18" customHeight="1">
      <c r="A465" s="622" t="s">
        <v>538</v>
      </c>
      <c r="B465" s="189">
        <v>160</v>
      </c>
      <c r="C465" s="189">
        <v>230</v>
      </c>
      <c r="D465" s="187">
        <f>MAX(J468:K468:L468)/230*100</f>
        <v>34</v>
      </c>
      <c r="E465" s="98"/>
      <c r="F465" s="98"/>
      <c r="G465" s="92"/>
      <c r="H465" s="191">
        <f>(J465+K465+L465)/3</f>
        <v>235.66666666666666</v>
      </c>
      <c r="I465" s="102"/>
      <c r="J465" s="94">
        <v>232</v>
      </c>
      <c r="K465" s="89">
        <v>243</v>
      </c>
      <c r="L465" s="158">
        <v>232</v>
      </c>
      <c r="M465" s="136"/>
      <c r="N465" s="365"/>
      <c r="O465" s="365"/>
      <c r="P465" s="443"/>
      <c r="Q465" s="93"/>
      <c r="R465" s="121"/>
      <c r="S465" s="1"/>
    </row>
    <row r="466" spans="1:19" ht="12.75">
      <c r="A466" s="84" t="s">
        <v>539</v>
      </c>
      <c r="B466" s="542"/>
      <c r="C466" s="542"/>
      <c r="D466" s="543"/>
      <c r="E466" s="544"/>
      <c r="F466" s="544"/>
      <c r="G466" s="545"/>
      <c r="H466" s="102"/>
      <c r="I466" s="102"/>
      <c r="J466" s="91">
        <v>35.2</v>
      </c>
      <c r="K466" s="41">
        <v>18.8</v>
      </c>
      <c r="L466" s="118">
        <v>40</v>
      </c>
      <c r="M466" s="136"/>
      <c r="N466" s="365"/>
      <c r="O466" s="365"/>
      <c r="P466" s="443"/>
      <c r="Q466" s="93"/>
      <c r="R466" s="121"/>
      <c r="S466" s="1"/>
    </row>
    <row r="467" spans="1:19" ht="12.75">
      <c r="A467" s="84" t="s">
        <v>540</v>
      </c>
      <c r="B467" s="546"/>
      <c r="C467" s="546"/>
      <c r="D467" s="547"/>
      <c r="E467" s="548"/>
      <c r="F467" s="548"/>
      <c r="G467" s="549"/>
      <c r="H467" s="102"/>
      <c r="I467" s="102"/>
      <c r="J467" s="91">
        <v>43</v>
      </c>
      <c r="K467" s="41">
        <v>26.1</v>
      </c>
      <c r="L467" s="118">
        <v>26.5</v>
      </c>
      <c r="M467" s="258"/>
      <c r="N467" s="115"/>
      <c r="O467" s="115"/>
      <c r="P467" s="115"/>
      <c r="Q467" s="151"/>
      <c r="R467" s="121"/>
      <c r="S467" s="1"/>
    </row>
    <row r="468" spans="1:196" s="274" customFormat="1" ht="12" customHeight="1">
      <c r="A468" s="612" t="s">
        <v>31</v>
      </c>
      <c r="B468" s="555"/>
      <c r="C468" s="555"/>
      <c r="D468" s="553"/>
      <c r="E468" s="553"/>
      <c r="F468" s="553"/>
      <c r="G468" s="554"/>
      <c r="H468" s="267"/>
      <c r="I468" s="267"/>
      <c r="J468" s="268">
        <f>SUM(J466:J467)</f>
        <v>78.2</v>
      </c>
      <c r="K468" s="269">
        <f>SUM(K466:K467)</f>
        <v>44.900000000000006</v>
      </c>
      <c r="L468" s="649">
        <f>SUM(L466:L467)</f>
        <v>66.5</v>
      </c>
      <c r="M468" s="280"/>
      <c r="N468" s="279"/>
      <c r="O468" s="289"/>
      <c r="P468" s="289"/>
      <c r="Q468" s="287"/>
      <c r="R468" s="526">
        <f>(J468+K468+L468)/3</f>
        <v>63.20000000000001</v>
      </c>
      <c r="S468" s="288"/>
      <c r="U468" s="368"/>
      <c r="V468" s="368"/>
      <c r="W468" s="368"/>
      <c r="X468" s="368"/>
      <c r="Y468" s="368"/>
      <c r="Z468" s="368"/>
      <c r="AA468" s="368"/>
      <c r="AB468" s="368"/>
      <c r="AC468" s="368"/>
      <c r="AD468" s="368"/>
      <c r="AE468" s="368"/>
      <c r="AF468" s="368"/>
      <c r="AG468" s="368"/>
      <c r="AH468" s="368"/>
      <c r="AI468" s="368"/>
      <c r="AJ468" s="368"/>
      <c r="AK468" s="368"/>
      <c r="AL468" s="368"/>
      <c r="AM468" s="368"/>
      <c r="AN468" s="368"/>
      <c r="AO468" s="368"/>
      <c r="AP468" s="368"/>
      <c r="AQ468" s="368"/>
      <c r="AR468" s="368"/>
      <c r="AS468" s="368"/>
      <c r="AT468" s="368"/>
      <c r="AU468" s="368"/>
      <c r="AV468" s="368"/>
      <c r="AW468" s="368"/>
      <c r="AX468" s="368"/>
      <c r="AY468" s="368"/>
      <c r="AZ468" s="368"/>
      <c r="BA468" s="368"/>
      <c r="BB468" s="368"/>
      <c r="BC468" s="368"/>
      <c r="BD468" s="368"/>
      <c r="BE468" s="368"/>
      <c r="BF468" s="368"/>
      <c r="BG468" s="368"/>
      <c r="BH468" s="368"/>
      <c r="BI468" s="368"/>
      <c r="BJ468" s="368"/>
      <c r="BK468" s="368"/>
      <c r="BL468" s="368"/>
      <c r="BM468" s="368"/>
      <c r="BN468" s="368"/>
      <c r="BO468" s="368"/>
      <c r="BP468" s="368"/>
      <c r="BQ468" s="368"/>
      <c r="BR468" s="368"/>
      <c r="BS468" s="368"/>
      <c r="BT468" s="368"/>
      <c r="BU468" s="368"/>
      <c r="BV468" s="368"/>
      <c r="BW468" s="368"/>
      <c r="BX468" s="368"/>
      <c r="BY468" s="368"/>
      <c r="BZ468" s="368"/>
      <c r="CA468" s="368"/>
      <c r="CB468" s="368"/>
      <c r="CC468" s="368"/>
      <c r="CD468" s="368"/>
      <c r="CE468" s="368"/>
      <c r="CF468" s="368"/>
      <c r="CG468" s="368"/>
      <c r="CH468" s="368"/>
      <c r="CI468" s="368"/>
      <c r="CJ468" s="368"/>
      <c r="CK468" s="368"/>
      <c r="CL468" s="368"/>
      <c r="CM468" s="368"/>
      <c r="CN468" s="368"/>
      <c r="CO468" s="368"/>
      <c r="CP468" s="368"/>
      <c r="CQ468" s="368"/>
      <c r="CR468" s="368"/>
      <c r="CS468" s="368"/>
      <c r="CT468" s="368"/>
      <c r="CU468" s="368"/>
      <c r="CV468" s="368"/>
      <c r="CW468" s="368"/>
      <c r="CX468" s="368"/>
      <c r="CY468" s="368"/>
      <c r="CZ468" s="368"/>
      <c r="DA468" s="368"/>
      <c r="DB468" s="368"/>
      <c r="DC468" s="368"/>
      <c r="DD468" s="368"/>
      <c r="DE468" s="368"/>
      <c r="DF468" s="368"/>
      <c r="DG468" s="368"/>
      <c r="DH468" s="368"/>
      <c r="DI468" s="368"/>
      <c r="DJ468" s="368"/>
      <c r="DK468" s="368"/>
      <c r="DL468" s="368"/>
      <c r="DM468" s="368"/>
      <c r="DN468" s="368"/>
      <c r="DO468" s="368"/>
      <c r="DP468" s="368"/>
      <c r="DQ468" s="368"/>
      <c r="DR468" s="368"/>
      <c r="DS468" s="368"/>
      <c r="DT468" s="368"/>
      <c r="DU468" s="368"/>
      <c r="DV468" s="368"/>
      <c r="DW468" s="368"/>
      <c r="DX468" s="368"/>
      <c r="DY468" s="368"/>
      <c r="DZ468" s="368"/>
      <c r="EA468" s="368"/>
      <c r="EB468" s="368"/>
      <c r="EC468" s="368"/>
      <c r="ED468" s="368"/>
      <c r="EE468" s="368"/>
      <c r="EF468" s="368"/>
      <c r="EG468" s="368"/>
      <c r="EH468" s="368"/>
      <c r="EI468" s="368"/>
      <c r="EJ468" s="368"/>
      <c r="EK468" s="368"/>
      <c r="EL468" s="368"/>
      <c r="EM468" s="368"/>
      <c r="EN468" s="368"/>
      <c r="EO468" s="368"/>
      <c r="EP468" s="368"/>
      <c r="EQ468" s="368"/>
      <c r="ER468" s="368"/>
      <c r="ES468" s="368"/>
      <c r="ET468" s="368"/>
      <c r="EU468" s="368"/>
      <c r="EV468" s="368"/>
      <c r="EW468" s="368"/>
      <c r="EX468" s="368"/>
      <c r="EY468" s="368"/>
      <c r="EZ468" s="368"/>
      <c r="FA468" s="368"/>
      <c r="FB468" s="368"/>
      <c r="FC468" s="368"/>
      <c r="FD468" s="368"/>
      <c r="FE468" s="368"/>
      <c r="FF468" s="368"/>
      <c r="FG468" s="368"/>
      <c r="FH468" s="368"/>
      <c r="FI468" s="368"/>
      <c r="FJ468" s="368"/>
      <c r="FK468" s="368"/>
      <c r="FL468" s="368"/>
      <c r="FM468" s="368"/>
      <c r="FN468" s="368"/>
      <c r="FO468" s="368"/>
      <c r="FP468" s="368"/>
      <c r="FQ468" s="368"/>
      <c r="FR468" s="368"/>
      <c r="FS468" s="368"/>
      <c r="FT468" s="368"/>
      <c r="FU468" s="368"/>
      <c r="FV468" s="368"/>
      <c r="FW468" s="368"/>
      <c r="FX468" s="368"/>
      <c r="FY468" s="368"/>
      <c r="FZ468" s="368"/>
      <c r="GA468" s="368"/>
      <c r="GB468" s="368"/>
      <c r="GC468" s="368"/>
      <c r="GD468" s="368"/>
      <c r="GE468" s="368"/>
      <c r="GF468" s="368"/>
      <c r="GG468" s="368"/>
      <c r="GH468" s="368"/>
      <c r="GI468" s="368"/>
      <c r="GJ468" s="368"/>
      <c r="GK468" s="368"/>
      <c r="GL468" s="368"/>
      <c r="GM468" s="368"/>
      <c r="GN468" s="368"/>
    </row>
    <row r="469" spans="1:196" ht="18">
      <c r="A469" s="623" t="s">
        <v>572</v>
      </c>
      <c r="B469" s="186">
        <v>160</v>
      </c>
      <c r="C469" s="189">
        <v>230</v>
      </c>
      <c r="D469" s="187">
        <f>MAX(J472:K472:L472)/230*100</f>
        <v>63.04347826086957</v>
      </c>
      <c r="E469" s="98"/>
      <c r="F469" s="98"/>
      <c r="G469" s="92"/>
      <c r="H469" s="191">
        <f>(J469+K469+L469)/3</f>
        <v>222</v>
      </c>
      <c r="I469" s="102"/>
      <c r="J469" s="131">
        <v>218</v>
      </c>
      <c r="K469" s="62">
        <v>228</v>
      </c>
      <c r="L469" s="158">
        <v>220</v>
      </c>
      <c r="M469" s="604"/>
      <c r="N469" s="365"/>
      <c r="O469" s="365"/>
      <c r="P469" s="443"/>
      <c r="Q469" s="93"/>
      <c r="R469" s="121"/>
      <c r="S469" s="1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</row>
    <row r="470" spans="1:196" ht="12.75">
      <c r="A470" s="84" t="s">
        <v>573</v>
      </c>
      <c r="B470" s="542"/>
      <c r="C470" s="542"/>
      <c r="D470" s="543"/>
      <c r="E470" s="544"/>
      <c r="F470" s="544"/>
      <c r="G470" s="545"/>
      <c r="H470" s="102"/>
      <c r="I470" s="102"/>
      <c r="J470" s="159">
        <v>63</v>
      </c>
      <c r="K470" s="160">
        <v>14.7</v>
      </c>
      <c r="L470" s="648">
        <v>19.1</v>
      </c>
      <c r="M470" s="604"/>
      <c r="N470" s="365"/>
      <c r="O470" s="365"/>
      <c r="P470" s="443"/>
      <c r="Q470" s="93"/>
      <c r="R470" s="121"/>
      <c r="S470" s="1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</row>
    <row r="471" spans="1:196" ht="12.75">
      <c r="A471" s="84" t="s">
        <v>574</v>
      </c>
      <c r="B471" s="546"/>
      <c r="C471" s="546"/>
      <c r="D471" s="547"/>
      <c r="E471" s="548"/>
      <c r="F471" s="548"/>
      <c r="G471" s="549"/>
      <c r="H471" s="102"/>
      <c r="I471" s="102"/>
      <c r="J471" s="159">
        <v>82</v>
      </c>
      <c r="K471" s="160">
        <v>92.4</v>
      </c>
      <c r="L471" s="648">
        <v>88.7</v>
      </c>
      <c r="M471" s="605"/>
      <c r="N471" s="115"/>
      <c r="O471" s="115"/>
      <c r="P471" s="115"/>
      <c r="Q471" s="151"/>
      <c r="R471" s="121"/>
      <c r="S471" s="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</row>
    <row r="472" spans="1:196" ht="9.75" customHeight="1">
      <c r="A472" s="590" t="s">
        <v>31</v>
      </c>
      <c r="B472" s="555"/>
      <c r="C472" s="555"/>
      <c r="D472" s="553"/>
      <c r="E472" s="553"/>
      <c r="F472" s="553"/>
      <c r="G472" s="554"/>
      <c r="H472" s="267"/>
      <c r="I472" s="267"/>
      <c r="J472" s="313">
        <f>SUM(J470:J471)</f>
        <v>145</v>
      </c>
      <c r="K472" s="294">
        <f>SUM(K470:K471)</f>
        <v>107.10000000000001</v>
      </c>
      <c r="L472" s="649">
        <f>SUM(L470:L471)</f>
        <v>107.80000000000001</v>
      </c>
      <c r="M472" s="470"/>
      <c r="N472" s="279"/>
      <c r="O472" s="289"/>
      <c r="P472" s="289"/>
      <c r="Q472" s="287"/>
      <c r="R472" s="526">
        <f>(J472+K472+L472)/3</f>
        <v>119.96666666666668</v>
      </c>
      <c r="S472" s="343"/>
      <c r="T472" s="343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</row>
    <row r="473" spans="1:19" ht="15.75">
      <c r="A473" s="236" t="s">
        <v>579</v>
      </c>
      <c r="B473" s="197">
        <v>100</v>
      </c>
      <c r="C473" s="197">
        <v>144</v>
      </c>
      <c r="D473" s="159">
        <f>MAX(J478:K478:L478)/144*100</f>
        <v>20.13888888888889</v>
      </c>
      <c r="E473" s="58">
        <v>100</v>
      </c>
      <c r="F473" s="58">
        <v>144</v>
      </c>
      <c r="G473" s="209">
        <f>MAX(M476:N476:O476)/144*100</f>
        <v>0.6944444444444444</v>
      </c>
      <c r="H473" s="191">
        <f>(J473+K473+L473)/3</f>
        <v>239.66666666666666</v>
      </c>
      <c r="I473" s="191">
        <f>(N473+O473+P473)/3</f>
        <v>238.66666666666666</v>
      </c>
      <c r="J473" s="86">
        <v>254</v>
      </c>
      <c r="K473" s="76">
        <v>230</v>
      </c>
      <c r="L473" s="149">
        <v>235</v>
      </c>
      <c r="M473" s="258"/>
      <c r="N473" s="72">
        <v>247</v>
      </c>
      <c r="O473" s="72">
        <v>235</v>
      </c>
      <c r="P473" s="454">
        <v>234</v>
      </c>
      <c r="Q473" s="163"/>
      <c r="R473" s="124"/>
      <c r="S473" s="47"/>
    </row>
    <row r="474" spans="1:19" ht="12.75">
      <c r="A474" s="84" t="s">
        <v>342</v>
      </c>
      <c r="B474" s="556"/>
      <c r="C474" s="540"/>
      <c r="D474" s="540"/>
      <c r="E474" s="541"/>
      <c r="F474" s="541"/>
      <c r="G474" s="541"/>
      <c r="H474" s="102"/>
      <c r="I474" s="102"/>
      <c r="J474" s="109">
        <v>17.6</v>
      </c>
      <c r="K474" s="106"/>
      <c r="L474" s="157"/>
      <c r="M474" s="258"/>
      <c r="N474" s="220"/>
      <c r="O474" s="115"/>
      <c r="P474" s="115"/>
      <c r="Q474" s="163"/>
      <c r="R474" s="124"/>
      <c r="S474" s="47"/>
    </row>
    <row r="475" spans="1:19" ht="12.75">
      <c r="A475" s="84" t="s">
        <v>343</v>
      </c>
      <c r="B475" s="557"/>
      <c r="C475" s="521"/>
      <c r="D475" s="521"/>
      <c r="E475" s="523"/>
      <c r="F475" s="523"/>
      <c r="G475" s="523"/>
      <c r="H475" s="102"/>
      <c r="I475" s="102"/>
      <c r="J475" s="109"/>
      <c r="K475" s="106">
        <v>29</v>
      </c>
      <c r="L475" s="157">
        <v>12</v>
      </c>
      <c r="M475" s="258"/>
      <c r="N475" s="220">
        <v>7</v>
      </c>
      <c r="O475" s="115">
        <v>29</v>
      </c>
      <c r="P475" s="115">
        <v>12</v>
      </c>
      <c r="Q475" s="163"/>
      <c r="R475" s="124"/>
      <c r="S475" s="47"/>
    </row>
    <row r="476" spans="1:19" ht="12.75">
      <c r="A476" s="84" t="s">
        <v>344</v>
      </c>
      <c r="B476" s="557"/>
      <c r="C476" s="521"/>
      <c r="D476" s="521"/>
      <c r="E476" s="523"/>
      <c r="F476" s="523"/>
      <c r="G476" s="523"/>
      <c r="H476" s="102"/>
      <c r="I476" s="102"/>
      <c r="J476" s="109"/>
      <c r="K476" s="106"/>
      <c r="L476" s="157"/>
      <c r="M476" s="258"/>
      <c r="N476" s="205">
        <v>1</v>
      </c>
      <c r="O476" s="205">
        <v>0.1</v>
      </c>
      <c r="P476" s="205">
        <v>0.7</v>
      </c>
      <c r="Q476" s="163"/>
      <c r="R476" s="124"/>
      <c r="S476" s="47"/>
    </row>
    <row r="477" spans="1:19" ht="12.75">
      <c r="A477" s="84" t="s">
        <v>345</v>
      </c>
      <c r="B477" s="557"/>
      <c r="C477" s="521"/>
      <c r="D477" s="521"/>
      <c r="E477" s="523"/>
      <c r="F477" s="523"/>
      <c r="G477" s="523"/>
      <c r="H477" s="102"/>
      <c r="I477" s="102"/>
      <c r="J477" s="109"/>
      <c r="K477" s="106"/>
      <c r="L477" s="157"/>
      <c r="M477" s="136"/>
      <c r="N477" s="366">
        <v>5</v>
      </c>
      <c r="O477" s="366">
        <v>20</v>
      </c>
      <c r="P477" s="366">
        <v>2</v>
      </c>
      <c r="Q477" s="93"/>
      <c r="R477" s="124"/>
      <c r="S477" s="47"/>
    </row>
    <row r="478" spans="1:196" s="274" customFormat="1" ht="12" customHeight="1">
      <c r="A478" s="612" t="s">
        <v>31</v>
      </c>
      <c r="B478" s="558"/>
      <c r="C478" s="331"/>
      <c r="D478" s="331"/>
      <c r="E478" s="331"/>
      <c r="F478" s="331"/>
      <c r="G478" s="331"/>
      <c r="H478" s="267"/>
      <c r="I478" s="267"/>
      <c r="J478" s="275">
        <f>SUM(J474:J477)</f>
        <v>17.6</v>
      </c>
      <c r="K478" s="276">
        <f>SUM(K474:K477)</f>
        <v>29</v>
      </c>
      <c r="L478" s="334">
        <f>SUM(L474:L477)</f>
        <v>12</v>
      </c>
      <c r="M478" s="277"/>
      <c r="N478" s="313">
        <f>N474+N475+N476+N477</f>
        <v>13</v>
      </c>
      <c r="O478" s="313">
        <f>O474+O475+O476+O477</f>
        <v>49.1</v>
      </c>
      <c r="P478" s="313">
        <f>P474+P475+P476+P477</f>
        <v>14.7</v>
      </c>
      <c r="Q478" s="278"/>
      <c r="R478" s="318">
        <f>(J478+K478+L478)/3</f>
        <v>19.533333333333335</v>
      </c>
      <c r="S478" s="526">
        <f>(N477+O477+P477)/3</f>
        <v>9</v>
      </c>
      <c r="U478" s="368"/>
      <c r="V478" s="368"/>
      <c r="W478" s="368"/>
      <c r="X478" s="368"/>
      <c r="Y478" s="368"/>
      <c r="Z478" s="368"/>
      <c r="AA478" s="368"/>
      <c r="AB478" s="368"/>
      <c r="AC478" s="368"/>
      <c r="AD478" s="368"/>
      <c r="AE478" s="368"/>
      <c r="AF478" s="368"/>
      <c r="AG478" s="368"/>
      <c r="AH478" s="368"/>
      <c r="AI478" s="368"/>
      <c r="AJ478" s="368"/>
      <c r="AK478" s="368"/>
      <c r="AL478" s="368"/>
      <c r="AM478" s="368"/>
      <c r="AN478" s="368"/>
      <c r="AO478" s="368"/>
      <c r="AP478" s="368"/>
      <c r="AQ478" s="368"/>
      <c r="AR478" s="368"/>
      <c r="AS478" s="368"/>
      <c r="AT478" s="368"/>
      <c r="AU478" s="368"/>
      <c r="AV478" s="368"/>
      <c r="AW478" s="368"/>
      <c r="AX478" s="368"/>
      <c r="AY478" s="368"/>
      <c r="AZ478" s="368"/>
      <c r="BA478" s="368"/>
      <c r="BB478" s="368"/>
      <c r="BC478" s="368"/>
      <c r="BD478" s="368"/>
      <c r="BE478" s="368"/>
      <c r="BF478" s="368"/>
      <c r="BG478" s="368"/>
      <c r="BH478" s="368"/>
      <c r="BI478" s="368"/>
      <c r="BJ478" s="368"/>
      <c r="BK478" s="368"/>
      <c r="BL478" s="368"/>
      <c r="BM478" s="368"/>
      <c r="BN478" s="368"/>
      <c r="BO478" s="368"/>
      <c r="BP478" s="368"/>
      <c r="BQ478" s="368"/>
      <c r="BR478" s="368"/>
      <c r="BS478" s="368"/>
      <c r="BT478" s="368"/>
      <c r="BU478" s="368"/>
      <c r="BV478" s="368"/>
      <c r="BW478" s="368"/>
      <c r="BX478" s="368"/>
      <c r="BY478" s="368"/>
      <c r="BZ478" s="368"/>
      <c r="CA478" s="368"/>
      <c r="CB478" s="368"/>
      <c r="CC478" s="368"/>
      <c r="CD478" s="368"/>
      <c r="CE478" s="368"/>
      <c r="CF478" s="368"/>
      <c r="CG478" s="368"/>
      <c r="CH478" s="368"/>
      <c r="CI478" s="368"/>
      <c r="CJ478" s="368"/>
      <c r="CK478" s="368"/>
      <c r="CL478" s="368"/>
      <c r="CM478" s="368"/>
      <c r="CN478" s="368"/>
      <c r="CO478" s="368"/>
      <c r="CP478" s="368"/>
      <c r="CQ478" s="368"/>
      <c r="CR478" s="368"/>
      <c r="CS478" s="368"/>
      <c r="CT478" s="368"/>
      <c r="CU478" s="368"/>
      <c r="CV478" s="368"/>
      <c r="CW478" s="368"/>
      <c r="CX478" s="368"/>
      <c r="CY478" s="368"/>
      <c r="CZ478" s="368"/>
      <c r="DA478" s="368"/>
      <c r="DB478" s="368"/>
      <c r="DC478" s="368"/>
      <c r="DD478" s="368"/>
      <c r="DE478" s="368"/>
      <c r="DF478" s="368"/>
      <c r="DG478" s="368"/>
      <c r="DH478" s="368"/>
      <c r="DI478" s="368"/>
      <c r="DJ478" s="368"/>
      <c r="DK478" s="368"/>
      <c r="DL478" s="368"/>
      <c r="DM478" s="368"/>
      <c r="DN478" s="368"/>
      <c r="DO478" s="368"/>
      <c r="DP478" s="368"/>
      <c r="DQ478" s="368"/>
      <c r="DR478" s="368"/>
      <c r="DS478" s="368"/>
      <c r="DT478" s="368"/>
      <c r="DU478" s="368"/>
      <c r="DV478" s="368"/>
      <c r="DW478" s="368"/>
      <c r="DX478" s="368"/>
      <c r="DY478" s="368"/>
      <c r="DZ478" s="368"/>
      <c r="EA478" s="368"/>
      <c r="EB478" s="368"/>
      <c r="EC478" s="368"/>
      <c r="ED478" s="368"/>
      <c r="EE478" s="368"/>
      <c r="EF478" s="368"/>
      <c r="EG478" s="368"/>
      <c r="EH478" s="368"/>
      <c r="EI478" s="368"/>
      <c r="EJ478" s="368"/>
      <c r="EK478" s="368"/>
      <c r="EL478" s="368"/>
      <c r="EM478" s="368"/>
      <c r="EN478" s="368"/>
      <c r="EO478" s="368"/>
      <c r="EP478" s="368"/>
      <c r="EQ478" s="368"/>
      <c r="ER478" s="368"/>
      <c r="ES478" s="368"/>
      <c r="ET478" s="368"/>
      <c r="EU478" s="368"/>
      <c r="EV478" s="368"/>
      <c r="EW478" s="368"/>
      <c r="EX478" s="368"/>
      <c r="EY478" s="368"/>
      <c r="EZ478" s="368"/>
      <c r="FA478" s="368"/>
      <c r="FB478" s="368"/>
      <c r="FC478" s="368"/>
      <c r="FD478" s="368"/>
      <c r="FE478" s="368"/>
      <c r="FF478" s="368"/>
      <c r="FG478" s="368"/>
      <c r="FH478" s="368"/>
      <c r="FI478" s="368"/>
      <c r="FJ478" s="368"/>
      <c r="FK478" s="368"/>
      <c r="FL478" s="368"/>
      <c r="FM478" s="368"/>
      <c r="FN478" s="368"/>
      <c r="FO478" s="368"/>
      <c r="FP478" s="368"/>
      <c r="FQ478" s="368"/>
      <c r="FR478" s="368"/>
      <c r="FS478" s="368"/>
      <c r="FT478" s="368"/>
      <c r="FU478" s="368"/>
      <c r="FV478" s="368"/>
      <c r="FW478" s="368"/>
      <c r="FX478" s="368"/>
      <c r="FY478" s="368"/>
      <c r="FZ478" s="368"/>
      <c r="GA478" s="368"/>
      <c r="GB478" s="368"/>
      <c r="GC478" s="368"/>
      <c r="GD478" s="368"/>
      <c r="GE478" s="368"/>
      <c r="GF478" s="368"/>
      <c r="GG478" s="368"/>
      <c r="GH478" s="368"/>
      <c r="GI478" s="368"/>
      <c r="GJ478" s="368"/>
      <c r="GK478" s="368"/>
      <c r="GL478" s="368"/>
      <c r="GM478" s="368"/>
      <c r="GN478" s="368"/>
    </row>
    <row r="479" spans="1:19" ht="15.75">
      <c r="A479" s="236" t="s">
        <v>346</v>
      </c>
      <c r="B479" s="186">
        <v>250</v>
      </c>
      <c r="C479" s="186">
        <v>360</v>
      </c>
      <c r="D479" s="187">
        <f>MAX(J487:K487:L487)/1/362*100</f>
        <v>12.430939226519337</v>
      </c>
      <c r="E479" s="51">
        <v>250</v>
      </c>
      <c r="F479" s="51">
        <v>360</v>
      </c>
      <c r="G479" s="194">
        <f>MAX(M485:N485:O485)/1/362*100</f>
        <v>17.403314917127073</v>
      </c>
      <c r="H479" s="191">
        <f>(J479+K479+L479)/3</f>
        <v>235.33333333333334</v>
      </c>
      <c r="I479" s="191">
        <f>(N479+O479+P479)/3</f>
        <v>235.33333333333334</v>
      </c>
      <c r="J479" s="94">
        <v>236</v>
      </c>
      <c r="K479" s="89">
        <v>235</v>
      </c>
      <c r="L479" s="158">
        <v>235</v>
      </c>
      <c r="M479" s="136"/>
      <c r="N479" s="131">
        <v>235</v>
      </c>
      <c r="O479" s="62">
        <v>235</v>
      </c>
      <c r="P479" s="62">
        <v>236</v>
      </c>
      <c r="Q479" s="93"/>
      <c r="R479" s="121"/>
      <c r="S479" s="1"/>
    </row>
    <row r="480" spans="1:19" ht="12.75">
      <c r="A480" s="84" t="s">
        <v>347</v>
      </c>
      <c r="B480" s="543"/>
      <c r="C480" s="543"/>
      <c r="D480" s="543"/>
      <c r="E480" s="544"/>
      <c r="F480" s="544"/>
      <c r="G480" s="545"/>
      <c r="H480" s="102"/>
      <c r="I480" s="102"/>
      <c r="J480" s="91">
        <v>14</v>
      </c>
      <c r="K480" s="41">
        <v>38</v>
      </c>
      <c r="L480" s="118">
        <v>36</v>
      </c>
      <c r="M480" s="136"/>
      <c r="N480" s="445"/>
      <c r="O480" s="366"/>
      <c r="P480" s="366"/>
      <c r="Q480" s="93"/>
      <c r="R480" s="121"/>
      <c r="S480" s="1"/>
    </row>
    <row r="481" spans="1:19" ht="12.75">
      <c r="A481" s="84" t="s">
        <v>348</v>
      </c>
      <c r="B481" s="547"/>
      <c r="C481" s="547"/>
      <c r="D481" s="547"/>
      <c r="E481" s="548"/>
      <c r="F481" s="548"/>
      <c r="G481" s="549"/>
      <c r="H481" s="102"/>
      <c r="I481" s="102"/>
      <c r="J481" s="91">
        <v>12</v>
      </c>
      <c r="K481" s="41">
        <v>7</v>
      </c>
      <c r="L481" s="118">
        <v>9</v>
      </c>
      <c r="M481" s="136"/>
      <c r="N481" s="366"/>
      <c r="O481" s="366"/>
      <c r="P481" s="444"/>
      <c r="Q481" s="93"/>
      <c r="R481" s="121"/>
      <c r="S481" s="1"/>
    </row>
    <row r="482" spans="1:19" ht="6.75" customHeight="1">
      <c r="A482" s="248"/>
      <c r="B482" s="547"/>
      <c r="C482" s="547"/>
      <c r="D482" s="547"/>
      <c r="E482" s="548"/>
      <c r="F482" s="548"/>
      <c r="G482" s="549"/>
      <c r="H482" s="102"/>
      <c r="I482" s="102"/>
      <c r="J482" s="91"/>
      <c r="K482" s="41"/>
      <c r="L482" s="118"/>
      <c r="M482" s="136"/>
      <c r="N482" s="366"/>
      <c r="O482" s="366"/>
      <c r="P482" s="444"/>
      <c r="Q482" s="93"/>
      <c r="R482" s="121"/>
      <c r="S482" s="1"/>
    </row>
    <row r="483" spans="1:19" ht="12.75">
      <c r="A483" s="84" t="s">
        <v>349</v>
      </c>
      <c r="B483" s="547"/>
      <c r="C483" s="547"/>
      <c r="D483" s="547"/>
      <c r="E483" s="548"/>
      <c r="F483" s="548"/>
      <c r="G483" s="549"/>
      <c r="H483" s="102"/>
      <c r="I483" s="102"/>
      <c r="J483" s="91"/>
      <c r="K483" s="41"/>
      <c r="L483" s="118"/>
      <c r="M483" s="136"/>
      <c r="N483" s="366">
        <v>15</v>
      </c>
      <c r="O483" s="366">
        <v>12</v>
      </c>
      <c r="P483" s="444">
        <v>36</v>
      </c>
      <c r="Q483" s="93"/>
      <c r="R483" s="121"/>
      <c r="S483" s="1"/>
    </row>
    <row r="484" spans="1:19" ht="12.75">
      <c r="A484" s="84" t="s">
        <v>350</v>
      </c>
      <c r="B484" s="547"/>
      <c r="C484" s="547"/>
      <c r="D484" s="547"/>
      <c r="E484" s="548"/>
      <c r="F484" s="548"/>
      <c r="G484" s="549"/>
      <c r="H484" s="102"/>
      <c r="I484" s="102"/>
      <c r="J484" s="91"/>
      <c r="K484" s="41"/>
      <c r="L484" s="118"/>
      <c r="M484" s="136"/>
      <c r="N484" s="366">
        <v>6</v>
      </c>
      <c r="O484" s="366">
        <v>43</v>
      </c>
      <c r="P484" s="444">
        <v>31</v>
      </c>
      <c r="Q484" s="93"/>
      <c r="R484" s="121"/>
      <c r="S484" s="1"/>
    </row>
    <row r="485" spans="1:19" ht="12.75">
      <c r="A485" s="84" t="s">
        <v>351</v>
      </c>
      <c r="B485" s="547"/>
      <c r="C485" s="547"/>
      <c r="D485" s="547"/>
      <c r="E485" s="548"/>
      <c r="F485" s="548"/>
      <c r="G485" s="549"/>
      <c r="H485" s="102"/>
      <c r="I485" s="102"/>
      <c r="J485" s="91"/>
      <c r="K485" s="41"/>
      <c r="L485" s="118"/>
      <c r="M485" s="136"/>
      <c r="N485" s="445">
        <v>16</v>
      </c>
      <c r="O485" s="445">
        <v>63</v>
      </c>
      <c r="P485" s="445">
        <v>15</v>
      </c>
      <c r="Q485" s="93"/>
      <c r="R485" s="121"/>
      <c r="S485" s="1"/>
    </row>
    <row r="486" spans="1:19" ht="12.75">
      <c r="A486" s="84" t="s">
        <v>352</v>
      </c>
      <c r="B486" s="547"/>
      <c r="C486" s="547"/>
      <c r="D486" s="547"/>
      <c r="E486" s="548"/>
      <c r="F486" s="548"/>
      <c r="G486" s="549"/>
      <c r="H486" s="102"/>
      <c r="I486" s="102"/>
      <c r="J486" s="91"/>
      <c r="K486" s="41"/>
      <c r="L486" s="118"/>
      <c r="M486" s="136"/>
      <c r="N486" s="366">
        <v>30</v>
      </c>
      <c r="O486" s="366">
        <v>65</v>
      </c>
      <c r="P486" s="366">
        <v>35</v>
      </c>
      <c r="Q486" s="255"/>
      <c r="R486" s="121"/>
      <c r="S486" s="1"/>
    </row>
    <row r="487" spans="1:196" s="274" customFormat="1" ht="12" customHeight="1">
      <c r="A487" s="612" t="s">
        <v>31</v>
      </c>
      <c r="B487" s="553"/>
      <c r="C487" s="553"/>
      <c r="D487" s="553"/>
      <c r="E487" s="553"/>
      <c r="F487" s="553"/>
      <c r="G487" s="554"/>
      <c r="H487" s="267"/>
      <c r="I487" s="267"/>
      <c r="J487" s="268">
        <f>SUM(J480:J486)</f>
        <v>26</v>
      </c>
      <c r="K487" s="269">
        <f>SUM(K480:K486)</f>
        <v>45</v>
      </c>
      <c r="L487" s="649">
        <f>SUM(L480:L486)</f>
        <v>45</v>
      </c>
      <c r="M487" s="270"/>
      <c r="N487" s="318">
        <f>N480+N481+N482+N483+N484+N485</f>
        <v>37</v>
      </c>
      <c r="O487" s="318">
        <f>O480+O481+O482+O483+O484+O485</f>
        <v>118</v>
      </c>
      <c r="P487" s="318">
        <f>P480+P481+P482+P483+P484+P485</f>
        <v>82</v>
      </c>
      <c r="Q487" s="272"/>
      <c r="R487" s="526">
        <f>(J487+K487+L487)/3</f>
        <v>38.666666666666664</v>
      </c>
      <c r="S487" s="273">
        <f>(N485+O485+P485)/3</f>
        <v>31.333333333333332</v>
      </c>
      <c r="U487" s="368"/>
      <c r="V487" s="368"/>
      <c r="W487" s="368"/>
      <c r="X487" s="368"/>
      <c r="Y487" s="368"/>
      <c r="Z487" s="368"/>
      <c r="AA487" s="368"/>
      <c r="AB487" s="368"/>
      <c r="AC487" s="368"/>
      <c r="AD487" s="368"/>
      <c r="AE487" s="368"/>
      <c r="AF487" s="368"/>
      <c r="AG487" s="368"/>
      <c r="AH487" s="368"/>
      <c r="AI487" s="368"/>
      <c r="AJ487" s="368"/>
      <c r="AK487" s="368"/>
      <c r="AL487" s="368"/>
      <c r="AM487" s="368"/>
      <c r="AN487" s="368"/>
      <c r="AO487" s="368"/>
      <c r="AP487" s="368"/>
      <c r="AQ487" s="368"/>
      <c r="AR487" s="368"/>
      <c r="AS487" s="368"/>
      <c r="AT487" s="368"/>
      <c r="AU487" s="368"/>
      <c r="AV487" s="368"/>
      <c r="AW487" s="368"/>
      <c r="AX487" s="368"/>
      <c r="AY487" s="368"/>
      <c r="AZ487" s="368"/>
      <c r="BA487" s="368"/>
      <c r="BB487" s="368"/>
      <c r="BC487" s="368"/>
      <c r="BD487" s="368"/>
      <c r="BE487" s="368"/>
      <c r="BF487" s="368"/>
      <c r="BG487" s="368"/>
      <c r="BH487" s="368"/>
      <c r="BI487" s="368"/>
      <c r="BJ487" s="368"/>
      <c r="BK487" s="368"/>
      <c r="BL487" s="368"/>
      <c r="BM487" s="368"/>
      <c r="BN487" s="368"/>
      <c r="BO487" s="368"/>
      <c r="BP487" s="368"/>
      <c r="BQ487" s="368"/>
      <c r="BR487" s="368"/>
      <c r="BS487" s="368"/>
      <c r="BT487" s="368"/>
      <c r="BU487" s="368"/>
      <c r="BV487" s="368"/>
      <c r="BW487" s="368"/>
      <c r="BX487" s="368"/>
      <c r="BY487" s="368"/>
      <c r="BZ487" s="368"/>
      <c r="CA487" s="368"/>
      <c r="CB487" s="368"/>
      <c r="CC487" s="368"/>
      <c r="CD487" s="368"/>
      <c r="CE487" s="368"/>
      <c r="CF487" s="368"/>
      <c r="CG487" s="368"/>
      <c r="CH487" s="368"/>
      <c r="CI487" s="368"/>
      <c r="CJ487" s="368"/>
      <c r="CK487" s="368"/>
      <c r="CL487" s="368"/>
      <c r="CM487" s="368"/>
      <c r="CN487" s="368"/>
      <c r="CO487" s="368"/>
      <c r="CP487" s="368"/>
      <c r="CQ487" s="368"/>
      <c r="CR487" s="368"/>
      <c r="CS487" s="368"/>
      <c r="CT487" s="368"/>
      <c r="CU487" s="368"/>
      <c r="CV487" s="368"/>
      <c r="CW487" s="368"/>
      <c r="CX487" s="368"/>
      <c r="CY487" s="368"/>
      <c r="CZ487" s="368"/>
      <c r="DA487" s="368"/>
      <c r="DB487" s="368"/>
      <c r="DC487" s="368"/>
      <c r="DD487" s="368"/>
      <c r="DE487" s="368"/>
      <c r="DF487" s="368"/>
      <c r="DG487" s="368"/>
      <c r="DH487" s="368"/>
      <c r="DI487" s="368"/>
      <c r="DJ487" s="368"/>
      <c r="DK487" s="368"/>
      <c r="DL487" s="368"/>
      <c r="DM487" s="368"/>
      <c r="DN487" s="368"/>
      <c r="DO487" s="368"/>
      <c r="DP487" s="368"/>
      <c r="DQ487" s="368"/>
      <c r="DR487" s="368"/>
      <c r="DS487" s="368"/>
      <c r="DT487" s="368"/>
      <c r="DU487" s="368"/>
      <c r="DV487" s="368"/>
      <c r="DW487" s="368"/>
      <c r="DX487" s="368"/>
      <c r="DY487" s="368"/>
      <c r="DZ487" s="368"/>
      <c r="EA487" s="368"/>
      <c r="EB487" s="368"/>
      <c r="EC487" s="368"/>
      <c r="ED487" s="368"/>
      <c r="EE487" s="368"/>
      <c r="EF487" s="368"/>
      <c r="EG487" s="368"/>
      <c r="EH487" s="368"/>
      <c r="EI487" s="368"/>
      <c r="EJ487" s="368"/>
      <c r="EK487" s="368"/>
      <c r="EL487" s="368"/>
      <c r="EM487" s="368"/>
      <c r="EN487" s="368"/>
      <c r="EO487" s="368"/>
      <c r="EP487" s="368"/>
      <c r="EQ487" s="368"/>
      <c r="ER487" s="368"/>
      <c r="ES487" s="368"/>
      <c r="ET487" s="368"/>
      <c r="EU487" s="368"/>
      <c r="EV487" s="368"/>
      <c r="EW487" s="368"/>
      <c r="EX487" s="368"/>
      <c r="EY487" s="368"/>
      <c r="EZ487" s="368"/>
      <c r="FA487" s="368"/>
      <c r="FB487" s="368"/>
      <c r="FC487" s="368"/>
      <c r="FD487" s="368"/>
      <c r="FE487" s="368"/>
      <c r="FF487" s="368"/>
      <c r="FG487" s="368"/>
      <c r="FH487" s="368"/>
      <c r="FI487" s="368"/>
      <c r="FJ487" s="368"/>
      <c r="FK487" s="368"/>
      <c r="FL487" s="368"/>
      <c r="FM487" s="368"/>
      <c r="FN487" s="368"/>
      <c r="FO487" s="368"/>
      <c r="FP487" s="368"/>
      <c r="FQ487" s="368"/>
      <c r="FR487" s="368"/>
      <c r="FS487" s="368"/>
      <c r="FT487" s="368"/>
      <c r="FU487" s="368"/>
      <c r="FV487" s="368"/>
      <c r="FW487" s="368"/>
      <c r="FX487" s="368"/>
      <c r="FY487" s="368"/>
      <c r="FZ487" s="368"/>
      <c r="GA487" s="368"/>
      <c r="GB487" s="368"/>
      <c r="GC487" s="368"/>
      <c r="GD487" s="368"/>
      <c r="GE487" s="368"/>
      <c r="GF487" s="368"/>
      <c r="GG487" s="368"/>
      <c r="GH487" s="368"/>
      <c r="GI487" s="368"/>
      <c r="GJ487" s="368"/>
      <c r="GK487" s="368"/>
      <c r="GL487" s="368"/>
      <c r="GM487" s="368"/>
      <c r="GN487" s="368"/>
    </row>
    <row r="488" spans="1:19" ht="15.75">
      <c r="A488" s="236" t="s">
        <v>297</v>
      </c>
      <c r="B488" s="186">
        <v>400</v>
      </c>
      <c r="C488" s="186">
        <v>570</v>
      </c>
      <c r="D488" s="187">
        <f>MAX(J494:K494:L494)/570*100</f>
        <v>6.578947368421052</v>
      </c>
      <c r="E488" s="98"/>
      <c r="F488" s="98"/>
      <c r="G488" s="92"/>
      <c r="H488" s="191">
        <f>(J488+K488+L488)/3</f>
        <v>232</v>
      </c>
      <c r="I488" s="102"/>
      <c r="J488" s="94">
        <v>233</v>
      </c>
      <c r="K488" s="89">
        <v>231</v>
      </c>
      <c r="L488" s="158">
        <v>232</v>
      </c>
      <c r="M488" s="257"/>
      <c r="N488" s="365"/>
      <c r="O488" s="365"/>
      <c r="P488" s="365"/>
      <c r="Q488" s="255"/>
      <c r="R488" s="121"/>
      <c r="S488" s="1"/>
    </row>
    <row r="489" spans="1:19" ht="12.75">
      <c r="A489" s="84" t="s">
        <v>298</v>
      </c>
      <c r="B489" s="543"/>
      <c r="C489" s="543"/>
      <c r="D489" s="550"/>
      <c r="E489" s="544"/>
      <c r="F489" s="544"/>
      <c r="G489" s="545"/>
      <c r="H489" s="102"/>
      <c r="I489" s="102"/>
      <c r="J489" s="91">
        <v>2</v>
      </c>
      <c r="K489" s="41">
        <v>12.4</v>
      </c>
      <c r="L489" s="118">
        <v>3.5</v>
      </c>
      <c r="M489" s="257"/>
      <c r="N489" s="365"/>
      <c r="O489" s="365"/>
      <c r="P489" s="365"/>
      <c r="Q489" s="255"/>
      <c r="R489" s="121"/>
      <c r="S489" s="1"/>
    </row>
    <row r="490" spans="1:19" ht="12.75">
      <c r="A490" s="84" t="s">
        <v>353</v>
      </c>
      <c r="B490" s="547"/>
      <c r="C490" s="547"/>
      <c r="D490" s="551"/>
      <c r="E490" s="548"/>
      <c r="F490" s="548"/>
      <c r="G490" s="549"/>
      <c r="H490" s="102"/>
      <c r="I490" s="102"/>
      <c r="J490" s="91">
        <v>7.5</v>
      </c>
      <c r="K490" s="41">
        <v>5.3</v>
      </c>
      <c r="L490" s="118">
        <v>4.6</v>
      </c>
      <c r="M490" s="257"/>
      <c r="N490" s="365"/>
      <c r="O490" s="365"/>
      <c r="P490" s="365"/>
      <c r="Q490" s="255"/>
      <c r="R490" s="121"/>
      <c r="S490" s="1"/>
    </row>
    <row r="491" spans="1:19" ht="12.75">
      <c r="A491" s="84" t="s">
        <v>354</v>
      </c>
      <c r="B491" s="547"/>
      <c r="C491" s="547"/>
      <c r="D491" s="551"/>
      <c r="E491" s="548"/>
      <c r="F491" s="548"/>
      <c r="G491" s="549"/>
      <c r="H491" s="102"/>
      <c r="I491" s="102"/>
      <c r="J491" s="91"/>
      <c r="K491" s="41"/>
      <c r="L491" s="118"/>
      <c r="M491" s="262">
        <f>M487+M488+M489+M490</f>
        <v>0</v>
      </c>
      <c r="N491" s="365"/>
      <c r="O491" s="365"/>
      <c r="P491" s="365"/>
      <c r="Q491" s="255"/>
      <c r="R491" s="121"/>
      <c r="S491" s="1"/>
    </row>
    <row r="492" spans="1:19" ht="12.75">
      <c r="A492" s="84" t="s">
        <v>355</v>
      </c>
      <c r="B492" s="547"/>
      <c r="C492" s="547"/>
      <c r="D492" s="551"/>
      <c r="E492" s="548"/>
      <c r="F492" s="548"/>
      <c r="G492" s="549"/>
      <c r="H492" s="102"/>
      <c r="I492" s="102"/>
      <c r="J492" s="91">
        <v>2.3</v>
      </c>
      <c r="K492" s="41">
        <v>4.8</v>
      </c>
      <c r="L492" s="118">
        <v>7.6</v>
      </c>
      <c r="M492" s="136"/>
      <c r="N492" s="365"/>
      <c r="O492" s="365"/>
      <c r="P492" s="443"/>
      <c r="Q492" s="93"/>
      <c r="R492" s="121"/>
      <c r="S492" s="1"/>
    </row>
    <row r="493" spans="1:19" ht="12.75">
      <c r="A493" s="84" t="s">
        <v>356</v>
      </c>
      <c r="B493" s="547"/>
      <c r="C493" s="547"/>
      <c r="D493" s="551"/>
      <c r="E493" s="548"/>
      <c r="F493" s="548"/>
      <c r="G493" s="549"/>
      <c r="H493" s="102"/>
      <c r="I493" s="102"/>
      <c r="J493" s="91">
        <v>10.3</v>
      </c>
      <c r="K493" s="41">
        <v>15</v>
      </c>
      <c r="L493" s="118">
        <v>5.4</v>
      </c>
      <c r="M493" s="136"/>
      <c r="N493" s="365"/>
      <c r="O493" s="365"/>
      <c r="P493" s="443"/>
      <c r="Q493" s="93"/>
      <c r="R493" s="121"/>
      <c r="S493" s="1"/>
    </row>
    <row r="494" spans="1:196" s="274" customFormat="1" ht="10.5" customHeight="1">
      <c r="A494" s="612" t="s">
        <v>31</v>
      </c>
      <c r="B494" s="553"/>
      <c r="C494" s="553"/>
      <c r="D494" s="552"/>
      <c r="E494" s="553"/>
      <c r="F494" s="553"/>
      <c r="G494" s="554"/>
      <c r="H494" s="267"/>
      <c r="I494" s="267"/>
      <c r="J494" s="271">
        <f>SUM(J489:J493)</f>
        <v>22.1</v>
      </c>
      <c r="K494" s="309">
        <f>SUM(K489:K493)</f>
        <v>37.5</v>
      </c>
      <c r="L494" s="625">
        <f>SUM(L489:L493)</f>
        <v>21.1</v>
      </c>
      <c r="M494" s="277"/>
      <c r="N494" s="348"/>
      <c r="O494" s="348"/>
      <c r="P494" s="350"/>
      <c r="Q494" s="278"/>
      <c r="R494" s="526">
        <f>(J494+K494+L494)/3</f>
        <v>26.900000000000002</v>
      </c>
      <c r="S494" s="267">
        <v>0</v>
      </c>
      <c r="U494" s="368"/>
      <c r="V494" s="368"/>
      <c r="W494" s="368"/>
      <c r="X494" s="368"/>
      <c r="Y494" s="368"/>
      <c r="Z494" s="368"/>
      <c r="AA494" s="368"/>
      <c r="AB494" s="368"/>
      <c r="AC494" s="368"/>
      <c r="AD494" s="368"/>
      <c r="AE494" s="368"/>
      <c r="AF494" s="368"/>
      <c r="AG494" s="368"/>
      <c r="AH494" s="368"/>
      <c r="AI494" s="368"/>
      <c r="AJ494" s="368"/>
      <c r="AK494" s="368"/>
      <c r="AL494" s="368"/>
      <c r="AM494" s="368"/>
      <c r="AN494" s="368"/>
      <c r="AO494" s="368"/>
      <c r="AP494" s="368"/>
      <c r="AQ494" s="368"/>
      <c r="AR494" s="368"/>
      <c r="AS494" s="368"/>
      <c r="AT494" s="368"/>
      <c r="AU494" s="368"/>
      <c r="AV494" s="368"/>
      <c r="AW494" s="368"/>
      <c r="AX494" s="368"/>
      <c r="AY494" s="368"/>
      <c r="AZ494" s="368"/>
      <c r="BA494" s="368"/>
      <c r="BB494" s="368"/>
      <c r="BC494" s="368"/>
      <c r="BD494" s="368"/>
      <c r="BE494" s="368"/>
      <c r="BF494" s="368"/>
      <c r="BG494" s="368"/>
      <c r="BH494" s="368"/>
      <c r="BI494" s="368"/>
      <c r="BJ494" s="368"/>
      <c r="BK494" s="368"/>
      <c r="BL494" s="368"/>
      <c r="BM494" s="368"/>
      <c r="BN494" s="368"/>
      <c r="BO494" s="368"/>
      <c r="BP494" s="368"/>
      <c r="BQ494" s="368"/>
      <c r="BR494" s="368"/>
      <c r="BS494" s="368"/>
      <c r="BT494" s="368"/>
      <c r="BU494" s="368"/>
      <c r="BV494" s="368"/>
      <c r="BW494" s="368"/>
      <c r="BX494" s="368"/>
      <c r="BY494" s="368"/>
      <c r="BZ494" s="368"/>
      <c r="CA494" s="368"/>
      <c r="CB494" s="368"/>
      <c r="CC494" s="368"/>
      <c r="CD494" s="368"/>
      <c r="CE494" s="368"/>
      <c r="CF494" s="368"/>
      <c r="CG494" s="368"/>
      <c r="CH494" s="368"/>
      <c r="CI494" s="368"/>
      <c r="CJ494" s="368"/>
      <c r="CK494" s="368"/>
      <c r="CL494" s="368"/>
      <c r="CM494" s="368"/>
      <c r="CN494" s="368"/>
      <c r="CO494" s="368"/>
      <c r="CP494" s="368"/>
      <c r="CQ494" s="368"/>
      <c r="CR494" s="368"/>
      <c r="CS494" s="368"/>
      <c r="CT494" s="368"/>
      <c r="CU494" s="368"/>
      <c r="CV494" s="368"/>
      <c r="CW494" s="368"/>
      <c r="CX494" s="368"/>
      <c r="CY494" s="368"/>
      <c r="CZ494" s="368"/>
      <c r="DA494" s="368"/>
      <c r="DB494" s="368"/>
      <c r="DC494" s="368"/>
      <c r="DD494" s="368"/>
      <c r="DE494" s="368"/>
      <c r="DF494" s="368"/>
      <c r="DG494" s="368"/>
      <c r="DH494" s="368"/>
      <c r="DI494" s="368"/>
      <c r="DJ494" s="368"/>
      <c r="DK494" s="368"/>
      <c r="DL494" s="368"/>
      <c r="DM494" s="368"/>
      <c r="DN494" s="368"/>
      <c r="DO494" s="368"/>
      <c r="DP494" s="368"/>
      <c r="DQ494" s="368"/>
      <c r="DR494" s="368"/>
      <c r="DS494" s="368"/>
      <c r="DT494" s="368"/>
      <c r="DU494" s="368"/>
      <c r="DV494" s="368"/>
      <c r="DW494" s="368"/>
      <c r="DX494" s="368"/>
      <c r="DY494" s="368"/>
      <c r="DZ494" s="368"/>
      <c r="EA494" s="368"/>
      <c r="EB494" s="368"/>
      <c r="EC494" s="368"/>
      <c r="ED494" s="368"/>
      <c r="EE494" s="368"/>
      <c r="EF494" s="368"/>
      <c r="EG494" s="368"/>
      <c r="EH494" s="368"/>
      <c r="EI494" s="368"/>
      <c r="EJ494" s="368"/>
      <c r="EK494" s="368"/>
      <c r="EL494" s="368"/>
      <c r="EM494" s="368"/>
      <c r="EN494" s="368"/>
      <c r="EO494" s="368"/>
      <c r="EP494" s="368"/>
      <c r="EQ494" s="368"/>
      <c r="ER494" s="368"/>
      <c r="ES494" s="368"/>
      <c r="ET494" s="368"/>
      <c r="EU494" s="368"/>
      <c r="EV494" s="368"/>
      <c r="EW494" s="368"/>
      <c r="EX494" s="368"/>
      <c r="EY494" s="368"/>
      <c r="EZ494" s="368"/>
      <c r="FA494" s="368"/>
      <c r="FB494" s="368"/>
      <c r="FC494" s="368"/>
      <c r="FD494" s="368"/>
      <c r="FE494" s="368"/>
      <c r="FF494" s="368"/>
      <c r="FG494" s="368"/>
      <c r="FH494" s="368"/>
      <c r="FI494" s="368"/>
      <c r="FJ494" s="368"/>
      <c r="FK494" s="368"/>
      <c r="FL494" s="368"/>
      <c r="FM494" s="368"/>
      <c r="FN494" s="368"/>
      <c r="FO494" s="368"/>
      <c r="FP494" s="368"/>
      <c r="FQ494" s="368"/>
      <c r="FR494" s="368"/>
      <c r="FS494" s="368"/>
      <c r="FT494" s="368"/>
      <c r="FU494" s="368"/>
      <c r="FV494" s="368"/>
      <c r="FW494" s="368"/>
      <c r="FX494" s="368"/>
      <c r="FY494" s="368"/>
      <c r="FZ494" s="368"/>
      <c r="GA494" s="368"/>
      <c r="GB494" s="368"/>
      <c r="GC494" s="368"/>
      <c r="GD494" s="368"/>
      <c r="GE494" s="368"/>
      <c r="GF494" s="368"/>
      <c r="GG494" s="368"/>
      <c r="GH494" s="368"/>
      <c r="GI494" s="368"/>
      <c r="GJ494" s="368"/>
      <c r="GK494" s="368"/>
      <c r="GL494" s="368"/>
      <c r="GM494" s="368"/>
      <c r="GN494" s="368"/>
    </row>
    <row r="495" spans="1:19" ht="15.75">
      <c r="A495" s="236" t="s">
        <v>357</v>
      </c>
      <c r="B495" s="189">
        <v>250</v>
      </c>
      <c r="C495" s="189">
        <v>360</v>
      </c>
      <c r="D495" s="187">
        <f>MAX(J498:K498:L498)/360*100</f>
        <v>21.722222222222225</v>
      </c>
      <c r="E495" s="98"/>
      <c r="F495" s="98"/>
      <c r="G495" s="92"/>
      <c r="H495" s="191">
        <f>(J495+K495+L495)/3</f>
        <v>235.66666666666666</v>
      </c>
      <c r="I495" s="102"/>
      <c r="J495" s="94">
        <v>232</v>
      </c>
      <c r="K495" s="89">
        <v>243</v>
      </c>
      <c r="L495" s="158">
        <v>232</v>
      </c>
      <c r="M495" s="136"/>
      <c r="N495" s="365"/>
      <c r="O495" s="365"/>
      <c r="P495" s="443"/>
      <c r="Q495" s="93"/>
      <c r="R495" s="121"/>
      <c r="S495" s="1"/>
    </row>
    <row r="496" spans="1:19" ht="12.75">
      <c r="A496" s="84" t="s">
        <v>358</v>
      </c>
      <c r="B496" s="543"/>
      <c r="C496" s="543"/>
      <c r="D496" s="550"/>
      <c r="E496" s="544"/>
      <c r="F496" s="544"/>
      <c r="G496" s="545"/>
      <c r="H496" s="102"/>
      <c r="I496" s="102"/>
      <c r="J496" s="91">
        <v>35.2</v>
      </c>
      <c r="K496" s="41">
        <v>18.8</v>
      </c>
      <c r="L496" s="118">
        <v>40</v>
      </c>
      <c r="M496" s="136"/>
      <c r="N496" s="365"/>
      <c r="O496" s="365"/>
      <c r="P496" s="443"/>
      <c r="Q496" s="93"/>
      <c r="R496" s="121"/>
      <c r="S496" s="1"/>
    </row>
    <row r="497" spans="1:19" ht="12.75">
      <c r="A497" s="84" t="s">
        <v>359</v>
      </c>
      <c r="B497" s="547"/>
      <c r="C497" s="547"/>
      <c r="D497" s="551"/>
      <c r="E497" s="548"/>
      <c r="F497" s="548"/>
      <c r="G497" s="549"/>
      <c r="H497" s="642"/>
      <c r="I497" s="102"/>
      <c r="J497" s="91">
        <v>43</v>
      </c>
      <c r="K497" s="41">
        <v>26.1</v>
      </c>
      <c r="L497" s="118">
        <v>26.5</v>
      </c>
      <c r="M497" s="258"/>
      <c r="N497" s="115"/>
      <c r="O497" s="115"/>
      <c r="P497" s="115"/>
      <c r="Q497" s="151"/>
      <c r="R497" s="121"/>
      <c r="S497" s="1"/>
    </row>
    <row r="498" spans="1:196" s="274" customFormat="1" ht="12" customHeight="1">
      <c r="A498" s="612" t="s">
        <v>31</v>
      </c>
      <c r="B498" s="629"/>
      <c r="C498" s="629"/>
      <c r="D498" s="634"/>
      <c r="E498" s="630"/>
      <c r="F498" s="630"/>
      <c r="G498" s="631"/>
      <c r="H498" s="267"/>
      <c r="I498" s="267"/>
      <c r="J498" s="268">
        <f>SUM(J496:J497)</f>
        <v>78.2</v>
      </c>
      <c r="K498" s="269">
        <f>SUM(K496:K497)</f>
        <v>44.900000000000006</v>
      </c>
      <c r="L498" s="649">
        <f>SUM(L496:L497)</f>
        <v>66.5</v>
      </c>
      <c r="M498" s="280"/>
      <c r="N498" s="279"/>
      <c r="O498" s="289"/>
      <c r="P498" s="289"/>
      <c r="Q498" s="287"/>
      <c r="R498" s="526">
        <f>(J498+K498+L498)/3</f>
        <v>63.20000000000001</v>
      </c>
      <c r="S498" s="288"/>
      <c r="U498" s="368"/>
      <c r="V498" s="368"/>
      <c r="W498" s="368"/>
      <c r="X498" s="368"/>
      <c r="Y498" s="368"/>
      <c r="Z498" s="368"/>
      <c r="AA498" s="368"/>
      <c r="AB498" s="368"/>
      <c r="AC498" s="368"/>
      <c r="AD498" s="368"/>
      <c r="AE498" s="368"/>
      <c r="AF498" s="368"/>
      <c r="AG498" s="368"/>
      <c r="AH498" s="368"/>
      <c r="AI498" s="368"/>
      <c r="AJ498" s="368"/>
      <c r="AK498" s="368"/>
      <c r="AL498" s="368"/>
      <c r="AM498" s="368"/>
      <c r="AN498" s="368"/>
      <c r="AO498" s="368"/>
      <c r="AP498" s="368"/>
      <c r="AQ498" s="368"/>
      <c r="AR498" s="368"/>
      <c r="AS498" s="368"/>
      <c r="AT498" s="368"/>
      <c r="AU498" s="368"/>
      <c r="AV498" s="368"/>
      <c r="AW498" s="368"/>
      <c r="AX498" s="368"/>
      <c r="AY498" s="368"/>
      <c r="AZ498" s="368"/>
      <c r="BA498" s="368"/>
      <c r="BB498" s="368"/>
      <c r="BC498" s="368"/>
      <c r="BD498" s="368"/>
      <c r="BE498" s="368"/>
      <c r="BF498" s="368"/>
      <c r="BG498" s="368"/>
      <c r="BH498" s="368"/>
      <c r="BI498" s="368"/>
      <c r="BJ498" s="368"/>
      <c r="BK498" s="368"/>
      <c r="BL498" s="368"/>
      <c r="BM498" s="368"/>
      <c r="BN498" s="368"/>
      <c r="BO498" s="368"/>
      <c r="BP498" s="368"/>
      <c r="BQ498" s="368"/>
      <c r="BR498" s="368"/>
      <c r="BS498" s="368"/>
      <c r="BT498" s="368"/>
      <c r="BU498" s="368"/>
      <c r="BV498" s="368"/>
      <c r="BW498" s="368"/>
      <c r="BX498" s="368"/>
      <c r="BY498" s="368"/>
      <c r="BZ498" s="368"/>
      <c r="CA498" s="368"/>
      <c r="CB498" s="368"/>
      <c r="CC498" s="368"/>
      <c r="CD498" s="368"/>
      <c r="CE498" s="368"/>
      <c r="CF498" s="368"/>
      <c r="CG498" s="368"/>
      <c r="CH498" s="368"/>
      <c r="CI498" s="368"/>
      <c r="CJ498" s="368"/>
      <c r="CK498" s="368"/>
      <c r="CL498" s="368"/>
      <c r="CM498" s="368"/>
      <c r="CN498" s="368"/>
      <c r="CO498" s="368"/>
      <c r="CP498" s="368"/>
      <c r="CQ498" s="368"/>
      <c r="CR498" s="368"/>
      <c r="CS498" s="368"/>
      <c r="CT498" s="368"/>
      <c r="CU498" s="368"/>
      <c r="CV498" s="368"/>
      <c r="CW498" s="368"/>
      <c r="CX498" s="368"/>
      <c r="CY498" s="368"/>
      <c r="CZ498" s="368"/>
      <c r="DA498" s="368"/>
      <c r="DB498" s="368"/>
      <c r="DC498" s="368"/>
      <c r="DD498" s="368"/>
      <c r="DE498" s="368"/>
      <c r="DF498" s="368"/>
      <c r="DG498" s="368"/>
      <c r="DH498" s="368"/>
      <c r="DI498" s="368"/>
      <c r="DJ498" s="368"/>
      <c r="DK498" s="368"/>
      <c r="DL498" s="368"/>
      <c r="DM498" s="368"/>
      <c r="DN498" s="368"/>
      <c r="DO498" s="368"/>
      <c r="DP498" s="368"/>
      <c r="DQ498" s="368"/>
      <c r="DR498" s="368"/>
      <c r="DS498" s="368"/>
      <c r="DT498" s="368"/>
      <c r="DU498" s="368"/>
      <c r="DV498" s="368"/>
      <c r="DW498" s="368"/>
      <c r="DX498" s="368"/>
      <c r="DY498" s="368"/>
      <c r="DZ498" s="368"/>
      <c r="EA498" s="368"/>
      <c r="EB498" s="368"/>
      <c r="EC498" s="368"/>
      <c r="ED498" s="368"/>
      <c r="EE498" s="368"/>
      <c r="EF498" s="368"/>
      <c r="EG498" s="368"/>
      <c r="EH498" s="368"/>
      <c r="EI498" s="368"/>
      <c r="EJ498" s="368"/>
      <c r="EK498" s="368"/>
      <c r="EL498" s="368"/>
      <c r="EM498" s="368"/>
      <c r="EN498" s="368"/>
      <c r="EO498" s="368"/>
      <c r="EP498" s="368"/>
      <c r="EQ498" s="368"/>
      <c r="ER498" s="368"/>
      <c r="ES498" s="368"/>
      <c r="ET498" s="368"/>
      <c r="EU498" s="368"/>
      <c r="EV498" s="368"/>
      <c r="EW498" s="368"/>
      <c r="EX498" s="368"/>
      <c r="EY498" s="368"/>
      <c r="EZ498" s="368"/>
      <c r="FA498" s="368"/>
      <c r="FB498" s="368"/>
      <c r="FC498" s="368"/>
      <c r="FD498" s="368"/>
      <c r="FE498" s="368"/>
      <c r="FF498" s="368"/>
      <c r="FG498" s="368"/>
      <c r="FH498" s="368"/>
      <c r="FI498" s="368"/>
      <c r="FJ498" s="368"/>
      <c r="FK498" s="368"/>
      <c r="FL498" s="368"/>
      <c r="FM498" s="368"/>
      <c r="FN498" s="368"/>
      <c r="FO498" s="368"/>
      <c r="FP498" s="368"/>
      <c r="FQ498" s="368"/>
      <c r="FR498" s="368"/>
      <c r="FS498" s="368"/>
      <c r="FT498" s="368"/>
      <c r="FU498" s="368"/>
      <c r="FV498" s="368"/>
      <c r="FW498" s="368"/>
      <c r="FX498" s="368"/>
      <c r="FY498" s="368"/>
      <c r="FZ498" s="368"/>
      <c r="GA498" s="368"/>
      <c r="GB498" s="368"/>
      <c r="GC498" s="368"/>
      <c r="GD498" s="368"/>
      <c r="GE498" s="368"/>
      <c r="GF498" s="368"/>
      <c r="GG498" s="368"/>
      <c r="GH498" s="368"/>
      <c r="GI498" s="368"/>
      <c r="GJ498" s="368"/>
      <c r="GK498" s="368"/>
      <c r="GL498" s="368"/>
      <c r="GM498" s="368"/>
      <c r="GN498" s="368"/>
    </row>
    <row r="499" spans="1:19" ht="15.75">
      <c r="A499" s="236" t="s">
        <v>360</v>
      </c>
      <c r="B499" s="197">
        <v>250</v>
      </c>
      <c r="C499" s="197">
        <v>360</v>
      </c>
      <c r="D499" s="208">
        <f>(J503+K503+L503)/3/360*100</f>
        <v>10.25</v>
      </c>
      <c r="E499" s="58">
        <v>250</v>
      </c>
      <c r="F499" s="58">
        <v>360</v>
      </c>
      <c r="G499" s="212">
        <f>MAX(N503:O503:P503)/144*100</f>
        <v>0</v>
      </c>
      <c r="H499" s="72"/>
      <c r="I499" s="72"/>
      <c r="J499" s="86">
        <v>232</v>
      </c>
      <c r="K499" s="76">
        <v>243</v>
      </c>
      <c r="L499" s="149">
        <v>232</v>
      </c>
      <c r="M499" s="258"/>
      <c r="N499" s="220"/>
      <c r="O499" s="115"/>
      <c r="P499" s="115"/>
      <c r="Q499" s="151"/>
      <c r="R499" s="265"/>
      <c r="S499" s="1"/>
    </row>
    <row r="500" spans="1:19" ht="12.75">
      <c r="A500" s="84" t="s">
        <v>361</v>
      </c>
      <c r="B500" s="540"/>
      <c r="C500" s="540"/>
      <c r="D500" s="540"/>
      <c r="E500" s="541"/>
      <c r="F500" s="541"/>
      <c r="G500" s="541"/>
      <c r="H500" s="72"/>
      <c r="I500" s="72"/>
      <c r="J500" s="109">
        <v>0.4</v>
      </c>
      <c r="K500" s="106">
        <v>1.9</v>
      </c>
      <c r="L500" s="157">
        <v>0.3</v>
      </c>
      <c r="M500" s="258"/>
      <c r="N500" s="220"/>
      <c r="O500" s="115"/>
      <c r="P500" s="115"/>
      <c r="Q500" s="151"/>
      <c r="R500" s="265"/>
      <c r="S500" s="1"/>
    </row>
    <row r="501" spans="1:19" ht="14.25" customHeight="1">
      <c r="A501" s="249" t="s">
        <v>362</v>
      </c>
      <c r="B501" s="521"/>
      <c r="C501" s="521"/>
      <c r="D501" s="521"/>
      <c r="E501" s="523"/>
      <c r="F501" s="523"/>
      <c r="G501" s="523"/>
      <c r="H501" s="72"/>
      <c r="I501" s="72"/>
      <c r="J501" s="109">
        <v>4.6</v>
      </c>
      <c r="K501" s="106">
        <v>15.2</v>
      </c>
      <c r="L501" s="157">
        <v>24.3</v>
      </c>
      <c r="M501" s="258"/>
      <c r="N501" s="220"/>
      <c r="O501" s="115"/>
      <c r="P501" s="115"/>
      <c r="Q501" s="151"/>
      <c r="R501" s="124"/>
      <c r="S501" s="47"/>
    </row>
    <row r="502" spans="1:19" ht="15" customHeight="1">
      <c r="A502" s="250" t="s">
        <v>363</v>
      </c>
      <c r="B502" s="521"/>
      <c r="C502" s="521"/>
      <c r="D502" s="521"/>
      <c r="E502" s="523"/>
      <c r="F502" s="523"/>
      <c r="G502" s="523"/>
      <c r="H502" s="410"/>
      <c r="I502" s="72"/>
      <c r="J502" s="109">
        <v>31.3</v>
      </c>
      <c r="K502" s="106">
        <v>8</v>
      </c>
      <c r="L502" s="157">
        <v>24.7</v>
      </c>
      <c r="M502" s="258"/>
      <c r="N502" s="220"/>
      <c r="O502" s="115"/>
      <c r="P502" s="115"/>
      <c r="Q502" s="151"/>
      <c r="R502" s="124"/>
      <c r="S502" s="47"/>
    </row>
    <row r="503" spans="1:196" s="274" customFormat="1" ht="12" customHeight="1">
      <c r="A503" s="612" t="s">
        <v>31</v>
      </c>
      <c r="B503" s="331"/>
      <c r="C503" s="331"/>
      <c r="D503" s="331"/>
      <c r="E503" s="331"/>
      <c r="F503" s="331"/>
      <c r="G503" s="331"/>
      <c r="H503" s="289"/>
      <c r="I503" s="289"/>
      <c r="J503" s="275">
        <f>SUM(J500:J502)</f>
        <v>36.3</v>
      </c>
      <c r="K503" s="276">
        <f>SUM(K500:K502)</f>
        <v>25.099999999999998</v>
      </c>
      <c r="L503" s="334">
        <f>SUM(L500:L502)</f>
        <v>49.3</v>
      </c>
      <c r="M503" s="301"/>
      <c r="N503" s="291">
        <f>SUM(N498:N501)</f>
        <v>0</v>
      </c>
      <c r="O503" s="321">
        <f>SUM(O498:O501)</f>
        <v>0</v>
      </c>
      <c r="P503" s="321">
        <f>SUM(P498:P501)</f>
        <v>0</v>
      </c>
      <c r="Q503" s="287"/>
      <c r="R503" s="526">
        <f>(J503+K503+L503)/3</f>
        <v>36.9</v>
      </c>
      <c r="S503" s="273">
        <f>(N501+O501+P501)/3</f>
        <v>0</v>
      </c>
      <c r="U503" s="368"/>
      <c r="V503" s="368"/>
      <c r="W503" s="368"/>
      <c r="X503" s="368"/>
      <c r="Y503" s="368"/>
      <c r="Z503" s="368"/>
      <c r="AA503" s="368"/>
      <c r="AB503" s="368"/>
      <c r="AC503" s="368"/>
      <c r="AD503" s="368"/>
      <c r="AE503" s="368"/>
      <c r="AF503" s="368"/>
      <c r="AG503" s="368"/>
      <c r="AH503" s="368"/>
      <c r="AI503" s="368"/>
      <c r="AJ503" s="368"/>
      <c r="AK503" s="368"/>
      <c r="AL503" s="368"/>
      <c r="AM503" s="368"/>
      <c r="AN503" s="368"/>
      <c r="AO503" s="368"/>
      <c r="AP503" s="368"/>
      <c r="AQ503" s="368"/>
      <c r="AR503" s="368"/>
      <c r="AS503" s="368"/>
      <c r="AT503" s="368"/>
      <c r="AU503" s="368"/>
      <c r="AV503" s="368"/>
      <c r="AW503" s="368"/>
      <c r="AX503" s="368"/>
      <c r="AY503" s="368"/>
      <c r="AZ503" s="368"/>
      <c r="BA503" s="368"/>
      <c r="BB503" s="368"/>
      <c r="BC503" s="368"/>
      <c r="BD503" s="368"/>
      <c r="BE503" s="368"/>
      <c r="BF503" s="368"/>
      <c r="BG503" s="368"/>
      <c r="BH503" s="368"/>
      <c r="BI503" s="368"/>
      <c r="BJ503" s="368"/>
      <c r="BK503" s="368"/>
      <c r="BL503" s="368"/>
      <c r="BM503" s="368"/>
      <c r="BN503" s="368"/>
      <c r="BO503" s="368"/>
      <c r="BP503" s="368"/>
      <c r="BQ503" s="368"/>
      <c r="BR503" s="368"/>
      <c r="BS503" s="368"/>
      <c r="BT503" s="368"/>
      <c r="BU503" s="368"/>
      <c r="BV503" s="368"/>
      <c r="BW503" s="368"/>
      <c r="BX503" s="368"/>
      <c r="BY503" s="368"/>
      <c r="BZ503" s="368"/>
      <c r="CA503" s="368"/>
      <c r="CB503" s="368"/>
      <c r="CC503" s="368"/>
      <c r="CD503" s="368"/>
      <c r="CE503" s="368"/>
      <c r="CF503" s="368"/>
      <c r="CG503" s="368"/>
      <c r="CH503" s="368"/>
      <c r="CI503" s="368"/>
      <c r="CJ503" s="368"/>
      <c r="CK503" s="368"/>
      <c r="CL503" s="368"/>
      <c r="CM503" s="368"/>
      <c r="CN503" s="368"/>
      <c r="CO503" s="368"/>
      <c r="CP503" s="368"/>
      <c r="CQ503" s="368"/>
      <c r="CR503" s="368"/>
      <c r="CS503" s="368"/>
      <c r="CT503" s="368"/>
      <c r="CU503" s="368"/>
      <c r="CV503" s="368"/>
      <c r="CW503" s="368"/>
      <c r="CX503" s="368"/>
      <c r="CY503" s="368"/>
      <c r="CZ503" s="368"/>
      <c r="DA503" s="368"/>
      <c r="DB503" s="368"/>
      <c r="DC503" s="368"/>
      <c r="DD503" s="368"/>
      <c r="DE503" s="368"/>
      <c r="DF503" s="368"/>
      <c r="DG503" s="368"/>
      <c r="DH503" s="368"/>
      <c r="DI503" s="368"/>
      <c r="DJ503" s="368"/>
      <c r="DK503" s="368"/>
      <c r="DL503" s="368"/>
      <c r="DM503" s="368"/>
      <c r="DN503" s="368"/>
      <c r="DO503" s="368"/>
      <c r="DP503" s="368"/>
      <c r="DQ503" s="368"/>
      <c r="DR503" s="368"/>
      <c r="DS503" s="368"/>
      <c r="DT503" s="368"/>
      <c r="DU503" s="368"/>
      <c r="DV503" s="368"/>
      <c r="DW503" s="368"/>
      <c r="DX503" s="368"/>
      <c r="DY503" s="368"/>
      <c r="DZ503" s="368"/>
      <c r="EA503" s="368"/>
      <c r="EB503" s="368"/>
      <c r="EC503" s="368"/>
      <c r="ED503" s="368"/>
      <c r="EE503" s="368"/>
      <c r="EF503" s="368"/>
      <c r="EG503" s="368"/>
      <c r="EH503" s="368"/>
      <c r="EI503" s="368"/>
      <c r="EJ503" s="368"/>
      <c r="EK503" s="368"/>
      <c r="EL503" s="368"/>
      <c r="EM503" s="368"/>
      <c r="EN503" s="368"/>
      <c r="EO503" s="368"/>
      <c r="EP503" s="368"/>
      <c r="EQ503" s="368"/>
      <c r="ER503" s="368"/>
      <c r="ES503" s="368"/>
      <c r="ET503" s="368"/>
      <c r="EU503" s="368"/>
      <c r="EV503" s="368"/>
      <c r="EW503" s="368"/>
      <c r="EX503" s="368"/>
      <c r="EY503" s="368"/>
      <c r="EZ503" s="368"/>
      <c r="FA503" s="368"/>
      <c r="FB503" s="368"/>
      <c r="FC503" s="368"/>
      <c r="FD503" s="368"/>
      <c r="FE503" s="368"/>
      <c r="FF503" s="368"/>
      <c r="FG503" s="368"/>
      <c r="FH503" s="368"/>
      <c r="FI503" s="368"/>
      <c r="FJ503" s="368"/>
      <c r="FK503" s="368"/>
      <c r="FL503" s="368"/>
      <c r="FM503" s="368"/>
      <c r="FN503" s="368"/>
      <c r="FO503" s="368"/>
      <c r="FP503" s="368"/>
      <c r="FQ503" s="368"/>
      <c r="FR503" s="368"/>
      <c r="FS503" s="368"/>
      <c r="FT503" s="368"/>
      <c r="FU503" s="368"/>
      <c r="FV503" s="368"/>
      <c r="FW503" s="368"/>
      <c r="FX503" s="368"/>
      <c r="FY503" s="368"/>
      <c r="FZ503" s="368"/>
      <c r="GA503" s="368"/>
      <c r="GB503" s="368"/>
      <c r="GC503" s="368"/>
      <c r="GD503" s="368"/>
      <c r="GE503" s="368"/>
      <c r="GF503" s="368"/>
      <c r="GG503" s="368"/>
      <c r="GH503" s="368"/>
      <c r="GI503" s="368"/>
      <c r="GJ503" s="368"/>
      <c r="GK503" s="368"/>
      <c r="GL503" s="368"/>
      <c r="GM503" s="368"/>
      <c r="GN503" s="368"/>
    </row>
    <row r="504" spans="1:19" ht="19.5" customHeight="1">
      <c r="A504" s="344" t="s">
        <v>97</v>
      </c>
      <c r="B504" s="87">
        <f>B376+B383+B386+B392+B398+B408+B412+B430+E436+B447+B465+B469+E473+B473+B479+E479+B488+B495+E499</f>
        <v>4885</v>
      </c>
      <c r="C504" s="69">
        <f>C499+C495+C488+C479+C473+C469+C465+C447+C436+C430+C419+C412+C408+C398+C392+C386+C383+C376+C369</f>
        <v>7540</v>
      </c>
      <c r="D504" s="69"/>
      <c r="E504" s="48">
        <f>E499+E495+E488+E479+E473+E469+E465+E447+E436+E430+E419+E412+E408+E398+E392+E386+E383+E376+E369</f>
        <v>2060</v>
      </c>
      <c r="F504" s="46">
        <f>F499+F495+F488+F479+F473+F469+F465+F447+F436+F430+F419+F412+F408+F398+F392+F386+F383+F376+F369</f>
        <v>2958</v>
      </c>
      <c r="G504" s="46"/>
      <c r="H504" s="72"/>
      <c r="I504" s="72"/>
      <c r="J504" s="96">
        <f>J382+K506+N508+N508+J391+J397+J407+J411+J418+J435++J454+J468+J472+J478+J487+J494+J498</f>
        <v>953.7</v>
      </c>
      <c r="K504" s="96">
        <f>K382+L506+O508+O508+K391+K397+K407+K411+K418+K435++K454+K468+K472+K478+K487+K494+K498</f>
        <v>916.4</v>
      </c>
      <c r="L504" s="667">
        <f>L382+M506+P508+P508+L391+L397+L407+L411+L418+L435++L454+L468+L472+L478+L487+L494+L498</f>
        <v>940.6</v>
      </c>
      <c r="M504" s="258"/>
      <c r="N504" s="220">
        <f>N444+N476+N485</f>
        <v>17</v>
      </c>
      <c r="O504" s="220">
        <f>O444+O476+O485</f>
        <v>63.1</v>
      </c>
      <c r="P504" s="220">
        <f>P444+P476+P485</f>
        <v>15.7</v>
      </c>
      <c r="Q504" s="163"/>
      <c r="R504" s="403" t="e">
        <f>R505+S505</f>
        <v>#REF!</v>
      </c>
      <c r="S504" s="47"/>
    </row>
    <row r="505" spans="1:19" ht="18" customHeight="1">
      <c r="A505" s="344" t="s">
        <v>200</v>
      </c>
      <c r="B505" s="171">
        <f>B504/1000</f>
        <v>4.885</v>
      </c>
      <c r="C505" s="69"/>
      <c r="D505" s="69"/>
      <c r="E505" s="46"/>
      <c r="F505" s="46"/>
      <c r="G505" s="46"/>
      <c r="H505" s="72"/>
      <c r="I505" s="72"/>
      <c r="J505" s="144">
        <f>J504+N504</f>
        <v>970.7</v>
      </c>
      <c r="K505" s="144">
        <f>K504+O504</f>
        <v>979.5</v>
      </c>
      <c r="L505" s="677">
        <f>L504+P504</f>
        <v>956.3000000000001</v>
      </c>
      <c r="M505" s="258"/>
      <c r="N505" s="440" t="e">
        <f>N504+R504</f>
        <v>#REF!</v>
      </c>
      <c r="O505" s="115"/>
      <c r="P505" s="448"/>
      <c r="Q505" s="163"/>
      <c r="R505" s="402" t="e">
        <f>R375+R382+R385+R391+R397+R407+R411+R418+R429+R435+R446+R454+R465+#REF!+R472+R478+R487+R494+R498+R503</f>
        <v>#REF!</v>
      </c>
      <c r="S505" s="402" t="e">
        <f>S375+S382+S385+S391+S397+S407+S411+S418+S429+S435+S446+S454+S465+#REF!+S472+S478+S487+S494+S498+S503</f>
        <v>#REF!</v>
      </c>
    </row>
    <row r="506" spans="1:196" s="36" customFormat="1" ht="29.25" customHeight="1">
      <c r="A506" s="459" t="s">
        <v>364</v>
      </c>
      <c r="B506" s="535"/>
      <c r="C506" s="536"/>
      <c r="D506" s="536"/>
      <c r="E506" s="536"/>
      <c r="F506" s="536"/>
      <c r="G506" s="536"/>
      <c r="H506" s="536"/>
      <c r="I506" s="537"/>
      <c r="J506" s="137"/>
      <c r="K506" s="138"/>
      <c r="L506" s="657"/>
      <c r="M506" s="138"/>
      <c r="N506" s="437"/>
      <c r="O506" s="437"/>
      <c r="P506" s="455"/>
      <c r="Q506" s="263"/>
      <c r="R506" s="432">
        <f>R603</f>
        <v>686.0666666666666</v>
      </c>
      <c r="S506" s="433" t="s">
        <v>529</v>
      </c>
      <c r="T506" s="406" t="s">
        <v>504</v>
      </c>
      <c r="U506" s="368"/>
      <c r="V506" s="368"/>
      <c r="W506" s="368"/>
      <c r="X506" s="368"/>
      <c r="Y506" s="368"/>
      <c r="Z506" s="368"/>
      <c r="AA506" s="368"/>
      <c r="AB506" s="368"/>
      <c r="AC506" s="368"/>
      <c r="AD506" s="368"/>
      <c r="AE506" s="368"/>
      <c r="AF506" s="368"/>
      <c r="AG506" s="368"/>
      <c r="AH506" s="368"/>
      <c r="AI506" s="368"/>
      <c r="AJ506" s="368"/>
      <c r="AK506" s="368"/>
      <c r="AL506" s="368"/>
      <c r="AM506" s="368"/>
      <c r="AN506" s="368"/>
      <c r="AO506" s="368"/>
      <c r="AP506" s="368"/>
      <c r="AQ506" s="368"/>
      <c r="AR506" s="368"/>
      <c r="AS506" s="368"/>
      <c r="AT506" s="368"/>
      <c r="AU506" s="368"/>
      <c r="AV506" s="368"/>
      <c r="AW506" s="368"/>
      <c r="AX506" s="368"/>
      <c r="AY506" s="368"/>
      <c r="AZ506" s="368"/>
      <c r="BA506" s="368"/>
      <c r="BB506" s="368"/>
      <c r="BC506" s="368"/>
      <c r="BD506" s="368"/>
      <c r="BE506" s="368"/>
      <c r="BF506" s="368"/>
      <c r="BG506" s="368"/>
      <c r="BH506" s="368"/>
      <c r="BI506" s="368"/>
      <c r="BJ506" s="368"/>
      <c r="BK506" s="368"/>
      <c r="BL506" s="368"/>
      <c r="BM506" s="368"/>
      <c r="BN506" s="368"/>
      <c r="BO506" s="368"/>
      <c r="BP506" s="368"/>
      <c r="BQ506" s="368"/>
      <c r="BR506" s="368"/>
      <c r="BS506" s="368"/>
      <c r="BT506" s="368"/>
      <c r="BU506" s="368"/>
      <c r="BV506" s="368"/>
      <c r="BW506" s="368"/>
      <c r="BX506" s="368"/>
      <c r="BY506" s="368"/>
      <c r="BZ506" s="368"/>
      <c r="CA506" s="368"/>
      <c r="CB506" s="368"/>
      <c r="CC506" s="368"/>
      <c r="CD506" s="368"/>
      <c r="CE506" s="368"/>
      <c r="CF506" s="368"/>
      <c r="CG506" s="368"/>
      <c r="CH506" s="368"/>
      <c r="CI506" s="368"/>
      <c r="CJ506" s="368"/>
      <c r="CK506" s="368"/>
      <c r="CL506" s="368"/>
      <c r="CM506" s="368"/>
      <c r="CN506" s="368"/>
      <c r="CO506" s="368"/>
      <c r="CP506" s="368"/>
      <c r="CQ506" s="368"/>
      <c r="CR506" s="368"/>
      <c r="CS506" s="368"/>
      <c r="CT506" s="368"/>
      <c r="CU506" s="368"/>
      <c r="CV506" s="368"/>
      <c r="CW506" s="368"/>
      <c r="CX506" s="368"/>
      <c r="CY506" s="368"/>
      <c r="CZ506" s="368"/>
      <c r="DA506" s="368"/>
      <c r="DB506" s="368"/>
      <c r="DC506" s="368"/>
      <c r="DD506" s="368"/>
      <c r="DE506" s="368"/>
      <c r="DF506" s="368"/>
      <c r="DG506" s="368"/>
      <c r="DH506" s="368"/>
      <c r="DI506" s="368"/>
      <c r="DJ506" s="368"/>
      <c r="DK506" s="368"/>
      <c r="DL506" s="368"/>
      <c r="DM506" s="368"/>
      <c r="DN506" s="368"/>
      <c r="DO506" s="368"/>
      <c r="DP506" s="368"/>
      <c r="DQ506" s="368"/>
      <c r="DR506" s="368"/>
      <c r="DS506" s="368"/>
      <c r="DT506" s="368"/>
      <c r="DU506" s="368"/>
      <c r="DV506" s="368"/>
      <c r="DW506" s="368"/>
      <c r="DX506" s="368"/>
      <c r="DY506" s="368"/>
      <c r="DZ506" s="368"/>
      <c r="EA506" s="368"/>
      <c r="EB506" s="368"/>
      <c r="EC506" s="368"/>
      <c r="ED506" s="368"/>
      <c r="EE506" s="368"/>
      <c r="EF506" s="368"/>
      <c r="EG506" s="368"/>
      <c r="EH506" s="368"/>
      <c r="EI506" s="368"/>
      <c r="EJ506" s="368"/>
      <c r="EK506" s="368"/>
      <c r="EL506" s="368"/>
      <c r="EM506" s="368"/>
      <c r="EN506" s="368"/>
      <c r="EO506" s="368"/>
      <c r="EP506" s="368"/>
      <c r="EQ506" s="368"/>
      <c r="ER506" s="368"/>
      <c r="ES506" s="368"/>
      <c r="ET506" s="368"/>
      <c r="EU506" s="368"/>
      <c r="EV506" s="368"/>
      <c r="EW506" s="368"/>
      <c r="EX506" s="368"/>
      <c r="EY506" s="368"/>
      <c r="EZ506" s="368"/>
      <c r="FA506" s="368"/>
      <c r="FB506" s="368"/>
      <c r="FC506" s="368"/>
      <c r="FD506" s="368"/>
      <c r="FE506" s="368"/>
      <c r="FF506" s="368"/>
      <c r="FG506" s="368"/>
      <c r="FH506" s="368"/>
      <c r="FI506" s="368"/>
      <c r="FJ506" s="368"/>
      <c r="FK506" s="368"/>
      <c r="FL506" s="368"/>
      <c r="FM506" s="368"/>
      <c r="FN506" s="368"/>
      <c r="FO506" s="368"/>
      <c r="FP506" s="368"/>
      <c r="FQ506" s="368"/>
      <c r="FR506" s="368"/>
      <c r="FS506" s="368"/>
      <c r="FT506" s="368"/>
      <c r="FU506" s="368"/>
      <c r="FV506" s="368"/>
      <c r="FW506" s="368"/>
      <c r="FX506" s="368"/>
      <c r="FY506" s="368"/>
      <c r="FZ506" s="368"/>
      <c r="GA506" s="368"/>
      <c r="GB506" s="368"/>
      <c r="GC506" s="368"/>
      <c r="GD506" s="368"/>
      <c r="GE506" s="368"/>
      <c r="GF506" s="368"/>
      <c r="GG506" s="368"/>
      <c r="GH506" s="368"/>
      <c r="GI506" s="368"/>
      <c r="GJ506" s="368"/>
      <c r="GK506" s="368"/>
      <c r="GL506" s="368"/>
      <c r="GM506" s="368"/>
      <c r="GN506" s="368"/>
    </row>
    <row r="507" spans="1:19" ht="15.75">
      <c r="A507" s="236" t="s">
        <v>365</v>
      </c>
      <c r="B507" s="189">
        <v>100</v>
      </c>
      <c r="C507" s="189">
        <v>144</v>
      </c>
      <c r="D507" s="187">
        <f>MAX(J510:K510:L510)/144*100</f>
        <v>34.93055555555556</v>
      </c>
      <c r="E507" s="98"/>
      <c r="F507" s="98"/>
      <c r="G507" s="92"/>
      <c r="H507" s="191">
        <f>(J507+K507+L507)/3</f>
        <v>236.66666666666666</v>
      </c>
      <c r="I507" s="102"/>
      <c r="J507" s="94">
        <v>251</v>
      </c>
      <c r="K507" s="89">
        <v>232</v>
      </c>
      <c r="L507" s="158">
        <v>227</v>
      </c>
      <c r="M507" s="39"/>
      <c r="N507" s="365"/>
      <c r="O507" s="365"/>
      <c r="P507" s="443"/>
      <c r="Q507" s="264"/>
      <c r="R507" s="126"/>
      <c r="S507" s="60"/>
    </row>
    <row r="508" spans="1:20" ht="12.75">
      <c r="A508" s="241" t="s">
        <v>366</v>
      </c>
      <c r="B508" s="543"/>
      <c r="C508" s="543"/>
      <c r="D508" s="543"/>
      <c r="E508" s="544"/>
      <c r="F508" s="544"/>
      <c r="G508" s="545"/>
      <c r="H508" s="102"/>
      <c r="I508" s="102"/>
      <c r="J508" s="91">
        <v>6.1</v>
      </c>
      <c r="K508" s="41">
        <v>33</v>
      </c>
      <c r="L508" s="118">
        <v>5.7</v>
      </c>
      <c r="M508" s="39"/>
      <c r="N508" s="365"/>
      <c r="O508" s="365"/>
      <c r="P508" s="443"/>
      <c r="Q508" s="264"/>
      <c r="R508" s="431"/>
      <c r="S508" s="1"/>
      <c r="T508" s="368"/>
    </row>
    <row r="509" spans="1:19" ht="12.75">
      <c r="A509" s="241" t="s">
        <v>367</v>
      </c>
      <c r="B509" s="547"/>
      <c r="C509" s="547"/>
      <c r="D509" s="547"/>
      <c r="E509" s="548"/>
      <c r="F509" s="548"/>
      <c r="G509" s="549"/>
      <c r="H509" s="102"/>
      <c r="I509" s="102"/>
      <c r="J509" s="91">
        <v>10.7</v>
      </c>
      <c r="K509" s="41">
        <v>17.3</v>
      </c>
      <c r="L509" s="118">
        <v>36</v>
      </c>
      <c r="M509" s="39"/>
      <c r="N509" s="365"/>
      <c r="O509" s="365"/>
      <c r="P509" s="443"/>
      <c r="Q509" s="264"/>
      <c r="R509" s="121"/>
      <c r="S509" s="1"/>
    </row>
    <row r="510" spans="1:196" s="274" customFormat="1" ht="15" customHeight="1">
      <c r="A510" s="612" t="s">
        <v>31</v>
      </c>
      <c r="B510" s="553"/>
      <c r="C510" s="553"/>
      <c r="D510" s="553"/>
      <c r="E510" s="553"/>
      <c r="F510" s="553"/>
      <c r="G510" s="554"/>
      <c r="H510" s="267"/>
      <c r="I510" s="267"/>
      <c r="J510" s="268">
        <f>SUM(J508:J509)</f>
        <v>16.799999999999997</v>
      </c>
      <c r="K510" s="269">
        <f>SUM(K508:K509)</f>
        <v>50.3</v>
      </c>
      <c r="L510" s="649">
        <f>SUM(L508:L509)</f>
        <v>41.7</v>
      </c>
      <c r="M510" s="345"/>
      <c r="N510" s="348"/>
      <c r="O510" s="348"/>
      <c r="P510" s="350"/>
      <c r="Q510" s="346"/>
      <c r="R510" s="526">
        <f>(J510+K510+L510)/3</f>
        <v>36.266666666666666</v>
      </c>
      <c r="S510" s="288"/>
      <c r="U510" s="368"/>
      <c r="V510" s="368"/>
      <c r="W510" s="368"/>
      <c r="X510" s="368"/>
      <c r="Y510" s="368"/>
      <c r="Z510" s="368"/>
      <c r="AA510" s="368"/>
      <c r="AB510" s="368"/>
      <c r="AC510" s="368"/>
      <c r="AD510" s="368"/>
      <c r="AE510" s="368"/>
      <c r="AF510" s="368"/>
      <c r="AG510" s="368"/>
      <c r="AH510" s="368"/>
      <c r="AI510" s="368"/>
      <c r="AJ510" s="368"/>
      <c r="AK510" s="368"/>
      <c r="AL510" s="368"/>
      <c r="AM510" s="368"/>
      <c r="AN510" s="368"/>
      <c r="AO510" s="368"/>
      <c r="AP510" s="368"/>
      <c r="AQ510" s="368"/>
      <c r="AR510" s="368"/>
      <c r="AS510" s="368"/>
      <c r="AT510" s="368"/>
      <c r="AU510" s="368"/>
      <c r="AV510" s="368"/>
      <c r="AW510" s="368"/>
      <c r="AX510" s="368"/>
      <c r="AY510" s="368"/>
      <c r="AZ510" s="368"/>
      <c r="BA510" s="368"/>
      <c r="BB510" s="368"/>
      <c r="BC510" s="368"/>
      <c r="BD510" s="368"/>
      <c r="BE510" s="368"/>
      <c r="BF510" s="368"/>
      <c r="BG510" s="368"/>
      <c r="BH510" s="368"/>
      <c r="BI510" s="368"/>
      <c r="BJ510" s="368"/>
      <c r="BK510" s="368"/>
      <c r="BL510" s="368"/>
      <c r="BM510" s="368"/>
      <c r="BN510" s="368"/>
      <c r="BO510" s="368"/>
      <c r="BP510" s="368"/>
      <c r="BQ510" s="368"/>
      <c r="BR510" s="368"/>
      <c r="BS510" s="368"/>
      <c r="BT510" s="368"/>
      <c r="BU510" s="368"/>
      <c r="BV510" s="368"/>
      <c r="BW510" s="368"/>
      <c r="BX510" s="368"/>
      <c r="BY510" s="368"/>
      <c r="BZ510" s="368"/>
      <c r="CA510" s="368"/>
      <c r="CB510" s="368"/>
      <c r="CC510" s="368"/>
      <c r="CD510" s="368"/>
      <c r="CE510" s="368"/>
      <c r="CF510" s="368"/>
      <c r="CG510" s="368"/>
      <c r="CH510" s="368"/>
      <c r="CI510" s="368"/>
      <c r="CJ510" s="368"/>
      <c r="CK510" s="368"/>
      <c r="CL510" s="368"/>
      <c r="CM510" s="368"/>
      <c r="CN510" s="368"/>
      <c r="CO510" s="368"/>
      <c r="CP510" s="368"/>
      <c r="CQ510" s="368"/>
      <c r="CR510" s="368"/>
      <c r="CS510" s="368"/>
      <c r="CT510" s="368"/>
      <c r="CU510" s="368"/>
      <c r="CV510" s="368"/>
      <c r="CW510" s="368"/>
      <c r="CX510" s="368"/>
      <c r="CY510" s="368"/>
      <c r="CZ510" s="368"/>
      <c r="DA510" s="368"/>
      <c r="DB510" s="368"/>
      <c r="DC510" s="368"/>
      <c r="DD510" s="368"/>
      <c r="DE510" s="368"/>
      <c r="DF510" s="368"/>
      <c r="DG510" s="368"/>
      <c r="DH510" s="368"/>
      <c r="DI510" s="368"/>
      <c r="DJ510" s="368"/>
      <c r="DK510" s="368"/>
      <c r="DL510" s="368"/>
      <c r="DM510" s="368"/>
      <c r="DN510" s="368"/>
      <c r="DO510" s="368"/>
      <c r="DP510" s="368"/>
      <c r="DQ510" s="368"/>
      <c r="DR510" s="368"/>
      <c r="DS510" s="368"/>
      <c r="DT510" s="368"/>
      <c r="DU510" s="368"/>
      <c r="DV510" s="368"/>
      <c r="DW510" s="368"/>
      <c r="DX510" s="368"/>
      <c r="DY510" s="368"/>
      <c r="DZ510" s="368"/>
      <c r="EA510" s="368"/>
      <c r="EB510" s="368"/>
      <c r="EC510" s="368"/>
      <c r="ED510" s="368"/>
      <c r="EE510" s="368"/>
      <c r="EF510" s="368"/>
      <c r="EG510" s="368"/>
      <c r="EH510" s="368"/>
      <c r="EI510" s="368"/>
      <c r="EJ510" s="368"/>
      <c r="EK510" s="368"/>
      <c r="EL510" s="368"/>
      <c r="EM510" s="368"/>
      <c r="EN510" s="368"/>
      <c r="EO510" s="368"/>
      <c r="EP510" s="368"/>
      <c r="EQ510" s="368"/>
      <c r="ER510" s="368"/>
      <c r="ES510" s="368"/>
      <c r="ET510" s="368"/>
      <c r="EU510" s="368"/>
      <c r="EV510" s="368"/>
      <c r="EW510" s="368"/>
      <c r="EX510" s="368"/>
      <c r="EY510" s="368"/>
      <c r="EZ510" s="368"/>
      <c r="FA510" s="368"/>
      <c r="FB510" s="368"/>
      <c r="FC510" s="368"/>
      <c r="FD510" s="368"/>
      <c r="FE510" s="368"/>
      <c r="FF510" s="368"/>
      <c r="FG510" s="368"/>
      <c r="FH510" s="368"/>
      <c r="FI510" s="368"/>
      <c r="FJ510" s="368"/>
      <c r="FK510" s="368"/>
      <c r="FL510" s="368"/>
      <c r="FM510" s="368"/>
      <c r="FN510" s="368"/>
      <c r="FO510" s="368"/>
      <c r="FP510" s="368"/>
      <c r="FQ510" s="368"/>
      <c r="FR510" s="368"/>
      <c r="FS510" s="368"/>
      <c r="FT510" s="368"/>
      <c r="FU510" s="368"/>
      <c r="FV510" s="368"/>
      <c r="FW510" s="368"/>
      <c r="FX510" s="368"/>
      <c r="FY510" s="368"/>
      <c r="FZ510" s="368"/>
      <c r="GA510" s="368"/>
      <c r="GB510" s="368"/>
      <c r="GC510" s="368"/>
      <c r="GD510" s="368"/>
      <c r="GE510" s="368"/>
      <c r="GF510" s="368"/>
      <c r="GG510" s="368"/>
      <c r="GH510" s="368"/>
      <c r="GI510" s="368"/>
      <c r="GJ510" s="368"/>
      <c r="GK510" s="368"/>
      <c r="GL510" s="368"/>
      <c r="GM510" s="368"/>
      <c r="GN510" s="368"/>
    </row>
    <row r="511" spans="1:19" ht="15.75">
      <c r="A511" s="236" t="s">
        <v>368</v>
      </c>
      <c r="B511" s="87">
        <v>160</v>
      </c>
      <c r="C511" s="87">
        <v>232</v>
      </c>
      <c r="D511" s="606">
        <f>MAX(J518:K518:L518)/232*100</f>
        <v>36.03448275862069</v>
      </c>
      <c r="E511" s="46"/>
      <c r="F511" s="46"/>
      <c r="G511" s="46"/>
      <c r="H511" s="191">
        <f>(J511+K511+L511)/3</f>
        <v>230.33333333333334</v>
      </c>
      <c r="I511" s="72"/>
      <c r="J511" s="86">
        <v>239</v>
      </c>
      <c r="K511" s="76">
        <v>239</v>
      </c>
      <c r="L511" s="149">
        <v>213</v>
      </c>
      <c r="M511" s="54"/>
      <c r="N511" s="115"/>
      <c r="O511" s="115"/>
      <c r="P511" s="448"/>
      <c r="Q511" s="163"/>
      <c r="R511" s="121"/>
      <c r="S511" s="1"/>
    </row>
    <row r="512" spans="1:19" ht="12.75">
      <c r="A512" s="84" t="s">
        <v>369</v>
      </c>
      <c r="B512" s="540"/>
      <c r="C512" s="540"/>
      <c r="D512" s="540"/>
      <c r="E512" s="541"/>
      <c r="F512" s="541"/>
      <c r="G512" s="541"/>
      <c r="H512" s="72"/>
      <c r="I512" s="72"/>
      <c r="J512" s="109">
        <v>10.9</v>
      </c>
      <c r="K512" s="106">
        <v>1</v>
      </c>
      <c r="L512" s="157">
        <v>13</v>
      </c>
      <c r="M512" s="54"/>
      <c r="N512" s="115"/>
      <c r="O512" s="115"/>
      <c r="P512" s="448"/>
      <c r="Q512" s="426"/>
      <c r="R512" s="425"/>
      <c r="S512" s="1"/>
    </row>
    <row r="513" spans="1:19" ht="12.75">
      <c r="A513" s="84" t="s">
        <v>370</v>
      </c>
      <c r="B513" s="521"/>
      <c r="C513" s="521"/>
      <c r="D513" s="521"/>
      <c r="E513" s="523"/>
      <c r="F513" s="523"/>
      <c r="G513" s="523"/>
      <c r="H513" s="72"/>
      <c r="I513" s="72"/>
      <c r="J513" s="109">
        <v>5.7</v>
      </c>
      <c r="K513" s="106">
        <v>1.9</v>
      </c>
      <c r="L513" s="157">
        <v>6.2</v>
      </c>
      <c r="M513" s="54"/>
      <c r="N513" s="115"/>
      <c r="O513" s="115"/>
      <c r="P513" s="448"/>
      <c r="Q513" s="163"/>
      <c r="R513" s="124"/>
      <c r="S513" s="47"/>
    </row>
    <row r="514" spans="1:19" ht="12.75">
      <c r="A514" s="84" t="s">
        <v>371</v>
      </c>
      <c r="B514" s="521"/>
      <c r="C514" s="521"/>
      <c r="D514" s="521"/>
      <c r="E514" s="523"/>
      <c r="F514" s="523"/>
      <c r="G514" s="523"/>
      <c r="H514" s="72"/>
      <c r="I514" s="72"/>
      <c r="J514" s="109">
        <v>43.6</v>
      </c>
      <c r="K514" s="106">
        <v>10.6</v>
      </c>
      <c r="L514" s="157">
        <v>3.6</v>
      </c>
      <c r="M514" s="54"/>
      <c r="N514" s="115"/>
      <c r="O514" s="115"/>
      <c r="P514" s="448"/>
      <c r="Q514" s="163"/>
      <c r="R514" s="124"/>
      <c r="S514" s="47"/>
    </row>
    <row r="515" spans="1:19" ht="12.75">
      <c r="A515" s="84" t="s">
        <v>372</v>
      </c>
      <c r="B515" s="521"/>
      <c r="C515" s="521"/>
      <c r="D515" s="521"/>
      <c r="E515" s="523"/>
      <c r="F515" s="523"/>
      <c r="G515" s="523"/>
      <c r="H515" s="72"/>
      <c r="I515" s="72"/>
      <c r="J515" s="109">
        <v>7.3</v>
      </c>
      <c r="K515" s="106">
        <v>0.1</v>
      </c>
      <c r="L515" s="157">
        <v>13.6</v>
      </c>
      <c r="M515" s="54"/>
      <c r="N515" s="115"/>
      <c r="O515" s="115"/>
      <c r="P515" s="448"/>
      <c r="Q515" s="163"/>
      <c r="R515" s="124"/>
      <c r="S515" s="47"/>
    </row>
    <row r="516" spans="1:19" ht="12.75">
      <c r="A516" s="84" t="s">
        <v>373</v>
      </c>
      <c r="B516" s="521"/>
      <c r="C516" s="521"/>
      <c r="D516" s="521"/>
      <c r="E516" s="523"/>
      <c r="F516" s="523"/>
      <c r="G516" s="523"/>
      <c r="H516" s="72"/>
      <c r="I516" s="72"/>
      <c r="J516" s="109">
        <v>6.1</v>
      </c>
      <c r="K516" s="106">
        <v>13.5</v>
      </c>
      <c r="L516" s="157">
        <v>16.2</v>
      </c>
      <c r="M516" s="54"/>
      <c r="N516" s="115"/>
      <c r="O516" s="115"/>
      <c r="P516" s="448"/>
      <c r="Q516" s="163"/>
      <c r="R516" s="124"/>
      <c r="S516" s="47"/>
    </row>
    <row r="517" spans="1:19" ht="12.75">
      <c r="A517" s="84" t="s">
        <v>374</v>
      </c>
      <c r="B517" s="521"/>
      <c r="C517" s="521"/>
      <c r="D517" s="521"/>
      <c r="E517" s="523"/>
      <c r="F517" s="523"/>
      <c r="G517" s="523"/>
      <c r="H517" s="72"/>
      <c r="I517" s="72"/>
      <c r="J517" s="109">
        <v>10</v>
      </c>
      <c r="K517" s="106">
        <v>11.6</v>
      </c>
      <c r="L517" s="157">
        <v>20.4</v>
      </c>
      <c r="M517" s="54"/>
      <c r="N517" s="115"/>
      <c r="O517" s="115"/>
      <c r="P517" s="448"/>
      <c r="Q517" s="163"/>
      <c r="R517" s="124"/>
      <c r="S517" s="47"/>
    </row>
    <row r="518" spans="1:196" s="274" customFormat="1" ht="15" customHeight="1">
      <c r="A518" s="612" t="s">
        <v>31</v>
      </c>
      <c r="B518" s="331"/>
      <c r="C518" s="331"/>
      <c r="D518" s="331"/>
      <c r="E518" s="331"/>
      <c r="F518" s="331"/>
      <c r="G518" s="331"/>
      <c r="H518" s="289"/>
      <c r="I518" s="289"/>
      <c r="J518" s="275">
        <f>SUM(J512:J517)</f>
        <v>83.6</v>
      </c>
      <c r="K518" s="275">
        <f>SUM(K512:K517)</f>
        <v>38.7</v>
      </c>
      <c r="L518" s="334">
        <f>SUM(L512:L517)</f>
        <v>73</v>
      </c>
      <c r="M518" s="314"/>
      <c r="N518" s="289"/>
      <c r="O518" s="289"/>
      <c r="P518" s="354"/>
      <c r="Q518" s="283"/>
      <c r="R518" s="526">
        <f>(J518+K518+L518)/3</f>
        <v>65.10000000000001</v>
      </c>
      <c r="S518" s="284"/>
      <c r="U518" s="368"/>
      <c r="V518" s="368"/>
      <c r="W518" s="368"/>
      <c r="X518" s="368"/>
      <c r="Y518" s="368"/>
      <c r="Z518" s="368"/>
      <c r="AA518" s="368"/>
      <c r="AB518" s="368"/>
      <c r="AC518" s="368"/>
      <c r="AD518" s="368"/>
      <c r="AE518" s="368"/>
      <c r="AF518" s="368"/>
      <c r="AG518" s="368"/>
      <c r="AH518" s="368"/>
      <c r="AI518" s="368"/>
      <c r="AJ518" s="368"/>
      <c r="AK518" s="368"/>
      <c r="AL518" s="368"/>
      <c r="AM518" s="368"/>
      <c r="AN518" s="368"/>
      <c r="AO518" s="368"/>
      <c r="AP518" s="368"/>
      <c r="AQ518" s="368"/>
      <c r="AR518" s="368"/>
      <c r="AS518" s="368"/>
      <c r="AT518" s="368"/>
      <c r="AU518" s="368"/>
      <c r="AV518" s="368"/>
      <c r="AW518" s="368"/>
      <c r="AX518" s="368"/>
      <c r="AY518" s="368"/>
      <c r="AZ518" s="368"/>
      <c r="BA518" s="368"/>
      <c r="BB518" s="368"/>
      <c r="BC518" s="368"/>
      <c r="BD518" s="368"/>
      <c r="BE518" s="368"/>
      <c r="BF518" s="368"/>
      <c r="BG518" s="368"/>
      <c r="BH518" s="368"/>
      <c r="BI518" s="368"/>
      <c r="BJ518" s="368"/>
      <c r="BK518" s="368"/>
      <c r="BL518" s="368"/>
      <c r="BM518" s="368"/>
      <c r="BN518" s="368"/>
      <c r="BO518" s="368"/>
      <c r="BP518" s="368"/>
      <c r="BQ518" s="368"/>
      <c r="BR518" s="368"/>
      <c r="BS518" s="368"/>
      <c r="BT518" s="368"/>
      <c r="BU518" s="368"/>
      <c r="BV518" s="368"/>
      <c r="BW518" s="368"/>
      <c r="BX518" s="368"/>
      <c r="BY518" s="368"/>
      <c r="BZ518" s="368"/>
      <c r="CA518" s="368"/>
      <c r="CB518" s="368"/>
      <c r="CC518" s="368"/>
      <c r="CD518" s="368"/>
      <c r="CE518" s="368"/>
      <c r="CF518" s="368"/>
      <c r="CG518" s="368"/>
      <c r="CH518" s="368"/>
      <c r="CI518" s="368"/>
      <c r="CJ518" s="368"/>
      <c r="CK518" s="368"/>
      <c r="CL518" s="368"/>
      <c r="CM518" s="368"/>
      <c r="CN518" s="368"/>
      <c r="CO518" s="368"/>
      <c r="CP518" s="368"/>
      <c r="CQ518" s="368"/>
      <c r="CR518" s="368"/>
      <c r="CS518" s="368"/>
      <c r="CT518" s="368"/>
      <c r="CU518" s="368"/>
      <c r="CV518" s="368"/>
      <c r="CW518" s="368"/>
      <c r="CX518" s="368"/>
      <c r="CY518" s="368"/>
      <c r="CZ518" s="368"/>
      <c r="DA518" s="368"/>
      <c r="DB518" s="368"/>
      <c r="DC518" s="368"/>
      <c r="DD518" s="368"/>
      <c r="DE518" s="368"/>
      <c r="DF518" s="368"/>
      <c r="DG518" s="368"/>
      <c r="DH518" s="368"/>
      <c r="DI518" s="368"/>
      <c r="DJ518" s="368"/>
      <c r="DK518" s="368"/>
      <c r="DL518" s="368"/>
      <c r="DM518" s="368"/>
      <c r="DN518" s="368"/>
      <c r="DO518" s="368"/>
      <c r="DP518" s="368"/>
      <c r="DQ518" s="368"/>
      <c r="DR518" s="368"/>
      <c r="DS518" s="368"/>
      <c r="DT518" s="368"/>
      <c r="DU518" s="368"/>
      <c r="DV518" s="368"/>
      <c r="DW518" s="368"/>
      <c r="DX518" s="368"/>
      <c r="DY518" s="368"/>
      <c r="DZ518" s="368"/>
      <c r="EA518" s="368"/>
      <c r="EB518" s="368"/>
      <c r="EC518" s="368"/>
      <c r="ED518" s="368"/>
      <c r="EE518" s="368"/>
      <c r="EF518" s="368"/>
      <c r="EG518" s="368"/>
      <c r="EH518" s="368"/>
      <c r="EI518" s="368"/>
      <c r="EJ518" s="368"/>
      <c r="EK518" s="368"/>
      <c r="EL518" s="368"/>
      <c r="EM518" s="368"/>
      <c r="EN518" s="368"/>
      <c r="EO518" s="368"/>
      <c r="EP518" s="368"/>
      <c r="EQ518" s="368"/>
      <c r="ER518" s="368"/>
      <c r="ES518" s="368"/>
      <c r="ET518" s="368"/>
      <c r="EU518" s="368"/>
      <c r="EV518" s="368"/>
      <c r="EW518" s="368"/>
      <c r="EX518" s="368"/>
      <c r="EY518" s="368"/>
      <c r="EZ518" s="368"/>
      <c r="FA518" s="368"/>
      <c r="FB518" s="368"/>
      <c r="FC518" s="368"/>
      <c r="FD518" s="368"/>
      <c r="FE518" s="368"/>
      <c r="FF518" s="368"/>
      <c r="FG518" s="368"/>
      <c r="FH518" s="368"/>
      <c r="FI518" s="368"/>
      <c r="FJ518" s="368"/>
      <c r="FK518" s="368"/>
      <c r="FL518" s="368"/>
      <c r="FM518" s="368"/>
      <c r="FN518" s="368"/>
      <c r="FO518" s="368"/>
      <c r="FP518" s="368"/>
      <c r="FQ518" s="368"/>
      <c r="FR518" s="368"/>
      <c r="FS518" s="368"/>
      <c r="FT518" s="368"/>
      <c r="FU518" s="368"/>
      <c r="FV518" s="368"/>
      <c r="FW518" s="368"/>
      <c r="FX518" s="368"/>
      <c r="FY518" s="368"/>
      <c r="FZ518" s="368"/>
      <c r="GA518" s="368"/>
      <c r="GB518" s="368"/>
      <c r="GC518" s="368"/>
      <c r="GD518" s="368"/>
      <c r="GE518" s="368"/>
      <c r="GF518" s="368"/>
      <c r="GG518" s="368"/>
      <c r="GH518" s="368"/>
      <c r="GI518" s="368"/>
      <c r="GJ518" s="368"/>
      <c r="GK518" s="368"/>
      <c r="GL518" s="368"/>
      <c r="GM518" s="368"/>
      <c r="GN518" s="368"/>
    </row>
    <row r="519" spans="1:19" ht="15.75">
      <c r="A519" s="236" t="s">
        <v>375</v>
      </c>
      <c r="B519" s="189">
        <v>250</v>
      </c>
      <c r="C519" s="189">
        <v>360</v>
      </c>
      <c r="D519" s="187">
        <f>MAX(J523:K523:L523)/360*100</f>
        <v>18.444444444444446</v>
      </c>
      <c r="E519" s="98"/>
      <c r="F519" s="98"/>
      <c r="G519" s="92"/>
      <c r="H519" s="191">
        <f>(J519+K519+L519)/3</f>
        <v>234.33333333333334</v>
      </c>
      <c r="I519" s="102"/>
      <c r="J519" s="94">
        <v>228</v>
      </c>
      <c r="K519" s="89">
        <v>236</v>
      </c>
      <c r="L519" s="158">
        <v>239</v>
      </c>
      <c r="M519" s="39"/>
      <c r="N519" s="365"/>
      <c r="O519" s="365"/>
      <c r="P519" s="443"/>
      <c r="Q519" s="264"/>
      <c r="R519" s="124"/>
      <c r="S519" s="47"/>
    </row>
    <row r="520" spans="1:19" ht="12.75">
      <c r="A520" s="241" t="s">
        <v>376</v>
      </c>
      <c r="B520" s="540"/>
      <c r="C520" s="540"/>
      <c r="D520" s="540"/>
      <c r="E520" s="541"/>
      <c r="F520" s="541"/>
      <c r="G520" s="541"/>
      <c r="H520" s="72"/>
      <c r="I520" s="72"/>
      <c r="J520" s="109">
        <v>7.7</v>
      </c>
      <c r="K520" s="106">
        <v>5</v>
      </c>
      <c r="L520" s="157">
        <v>1.4</v>
      </c>
      <c r="M520" s="54"/>
      <c r="N520" s="115"/>
      <c r="O520" s="115"/>
      <c r="P520" s="448"/>
      <c r="Q520" s="426"/>
      <c r="R520" s="88"/>
      <c r="S520" s="47"/>
    </row>
    <row r="521" spans="1:19" ht="12.75">
      <c r="A521" s="241" t="s">
        <v>377</v>
      </c>
      <c r="B521" s="521"/>
      <c r="C521" s="521"/>
      <c r="D521" s="521"/>
      <c r="E521" s="523"/>
      <c r="F521" s="523"/>
      <c r="G521" s="523"/>
      <c r="H521" s="72"/>
      <c r="I521" s="72"/>
      <c r="J521" s="109">
        <v>1.7</v>
      </c>
      <c r="K521" s="106">
        <v>4</v>
      </c>
      <c r="L521" s="157">
        <v>65</v>
      </c>
      <c r="M521" s="54"/>
      <c r="N521" s="115"/>
      <c r="O521" s="115"/>
      <c r="P521" s="448"/>
      <c r="Q521" s="163"/>
      <c r="R521" s="121"/>
      <c r="S521" s="1"/>
    </row>
    <row r="522" spans="1:19" ht="12.75">
      <c r="A522" s="241" t="s">
        <v>378</v>
      </c>
      <c r="B522" s="521"/>
      <c r="C522" s="521"/>
      <c r="D522" s="521"/>
      <c r="E522" s="523"/>
      <c r="F522" s="523"/>
      <c r="G522" s="523"/>
      <c r="H522" s="72"/>
      <c r="I522" s="72"/>
      <c r="J522" s="109">
        <v>14.5</v>
      </c>
      <c r="K522" s="106">
        <v>12.4</v>
      </c>
      <c r="L522" s="157">
        <v>4.6</v>
      </c>
      <c r="M522" s="54"/>
      <c r="N522" s="115"/>
      <c r="O522" s="115"/>
      <c r="P522" s="448"/>
      <c r="Q522" s="163"/>
      <c r="R522" s="121"/>
      <c r="S522" s="1"/>
    </row>
    <row r="523" spans="1:196" s="274" customFormat="1" ht="15" customHeight="1">
      <c r="A523" s="612" t="s">
        <v>31</v>
      </c>
      <c r="B523" s="331"/>
      <c r="C523" s="331"/>
      <c r="D523" s="331"/>
      <c r="E523" s="331"/>
      <c r="F523" s="331"/>
      <c r="G523" s="331"/>
      <c r="H523" s="289"/>
      <c r="I523" s="289"/>
      <c r="J523" s="275">
        <f>SUM(J520:J521)</f>
        <v>9.4</v>
      </c>
      <c r="K523" s="276">
        <f>SUM(K520:K521)</f>
        <v>9</v>
      </c>
      <c r="L523" s="334">
        <f>SUM(L520:L521)</f>
        <v>66.4</v>
      </c>
      <c r="M523" s="314"/>
      <c r="N523" s="289"/>
      <c r="O523" s="289"/>
      <c r="P523" s="354"/>
      <c r="Q523" s="283"/>
      <c r="R523" s="526">
        <f>(J523+K523+L523)/3</f>
        <v>28.26666666666667</v>
      </c>
      <c r="S523" s="284"/>
      <c r="U523" s="368"/>
      <c r="V523" s="368"/>
      <c r="W523" s="368"/>
      <c r="X523" s="368"/>
      <c r="Y523" s="368"/>
      <c r="Z523" s="368"/>
      <c r="AA523" s="368"/>
      <c r="AB523" s="368"/>
      <c r="AC523" s="368"/>
      <c r="AD523" s="368"/>
      <c r="AE523" s="368"/>
      <c r="AF523" s="368"/>
      <c r="AG523" s="368"/>
      <c r="AH523" s="368"/>
      <c r="AI523" s="368"/>
      <c r="AJ523" s="368"/>
      <c r="AK523" s="368"/>
      <c r="AL523" s="368"/>
      <c r="AM523" s="368"/>
      <c r="AN523" s="368"/>
      <c r="AO523" s="368"/>
      <c r="AP523" s="368"/>
      <c r="AQ523" s="368"/>
      <c r="AR523" s="368"/>
      <c r="AS523" s="368"/>
      <c r="AT523" s="368"/>
      <c r="AU523" s="368"/>
      <c r="AV523" s="368"/>
      <c r="AW523" s="368"/>
      <c r="AX523" s="368"/>
      <c r="AY523" s="368"/>
      <c r="AZ523" s="368"/>
      <c r="BA523" s="368"/>
      <c r="BB523" s="368"/>
      <c r="BC523" s="368"/>
      <c r="BD523" s="368"/>
      <c r="BE523" s="368"/>
      <c r="BF523" s="368"/>
      <c r="BG523" s="368"/>
      <c r="BH523" s="368"/>
      <c r="BI523" s="368"/>
      <c r="BJ523" s="368"/>
      <c r="BK523" s="368"/>
      <c r="BL523" s="368"/>
      <c r="BM523" s="368"/>
      <c r="BN523" s="368"/>
      <c r="BO523" s="368"/>
      <c r="BP523" s="368"/>
      <c r="BQ523" s="368"/>
      <c r="BR523" s="368"/>
      <c r="BS523" s="368"/>
      <c r="BT523" s="368"/>
      <c r="BU523" s="368"/>
      <c r="BV523" s="368"/>
      <c r="BW523" s="368"/>
      <c r="BX523" s="368"/>
      <c r="BY523" s="368"/>
      <c r="BZ523" s="368"/>
      <c r="CA523" s="368"/>
      <c r="CB523" s="368"/>
      <c r="CC523" s="368"/>
      <c r="CD523" s="368"/>
      <c r="CE523" s="368"/>
      <c r="CF523" s="368"/>
      <c r="CG523" s="368"/>
      <c r="CH523" s="368"/>
      <c r="CI523" s="368"/>
      <c r="CJ523" s="368"/>
      <c r="CK523" s="368"/>
      <c r="CL523" s="368"/>
      <c r="CM523" s="368"/>
      <c r="CN523" s="368"/>
      <c r="CO523" s="368"/>
      <c r="CP523" s="368"/>
      <c r="CQ523" s="368"/>
      <c r="CR523" s="368"/>
      <c r="CS523" s="368"/>
      <c r="CT523" s="368"/>
      <c r="CU523" s="368"/>
      <c r="CV523" s="368"/>
      <c r="CW523" s="368"/>
      <c r="CX523" s="368"/>
      <c r="CY523" s="368"/>
      <c r="CZ523" s="368"/>
      <c r="DA523" s="368"/>
      <c r="DB523" s="368"/>
      <c r="DC523" s="368"/>
      <c r="DD523" s="368"/>
      <c r="DE523" s="368"/>
      <c r="DF523" s="368"/>
      <c r="DG523" s="368"/>
      <c r="DH523" s="368"/>
      <c r="DI523" s="368"/>
      <c r="DJ523" s="368"/>
      <c r="DK523" s="368"/>
      <c r="DL523" s="368"/>
      <c r="DM523" s="368"/>
      <c r="DN523" s="368"/>
      <c r="DO523" s="368"/>
      <c r="DP523" s="368"/>
      <c r="DQ523" s="368"/>
      <c r="DR523" s="368"/>
      <c r="DS523" s="368"/>
      <c r="DT523" s="368"/>
      <c r="DU523" s="368"/>
      <c r="DV523" s="368"/>
      <c r="DW523" s="368"/>
      <c r="DX523" s="368"/>
      <c r="DY523" s="368"/>
      <c r="DZ523" s="368"/>
      <c r="EA523" s="368"/>
      <c r="EB523" s="368"/>
      <c r="EC523" s="368"/>
      <c r="ED523" s="368"/>
      <c r="EE523" s="368"/>
      <c r="EF523" s="368"/>
      <c r="EG523" s="368"/>
      <c r="EH523" s="368"/>
      <c r="EI523" s="368"/>
      <c r="EJ523" s="368"/>
      <c r="EK523" s="368"/>
      <c r="EL523" s="368"/>
      <c r="EM523" s="368"/>
      <c r="EN523" s="368"/>
      <c r="EO523" s="368"/>
      <c r="EP523" s="368"/>
      <c r="EQ523" s="368"/>
      <c r="ER523" s="368"/>
      <c r="ES523" s="368"/>
      <c r="ET523" s="368"/>
      <c r="EU523" s="368"/>
      <c r="EV523" s="368"/>
      <c r="EW523" s="368"/>
      <c r="EX523" s="368"/>
      <c r="EY523" s="368"/>
      <c r="EZ523" s="368"/>
      <c r="FA523" s="368"/>
      <c r="FB523" s="368"/>
      <c r="FC523" s="368"/>
      <c r="FD523" s="368"/>
      <c r="FE523" s="368"/>
      <c r="FF523" s="368"/>
      <c r="FG523" s="368"/>
      <c r="FH523" s="368"/>
      <c r="FI523" s="368"/>
      <c r="FJ523" s="368"/>
      <c r="FK523" s="368"/>
      <c r="FL523" s="368"/>
      <c r="FM523" s="368"/>
      <c r="FN523" s="368"/>
      <c r="FO523" s="368"/>
      <c r="FP523" s="368"/>
      <c r="FQ523" s="368"/>
      <c r="FR523" s="368"/>
      <c r="FS523" s="368"/>
      <c r="FT523" s="368"/>
      <c r="FU523" s="368"/>
      <c r="FV523" s="368"/>
      <c r="FW523" s="368"/>
      <c r="FX523" s="368"/>
      <c r="FY523" s="368"/>
      <c r="FZ523" s="368"/>
      <c r="GA523" s="368"/>
      <c r="GB523" s="368"/>
      <c r="GC523" s="368"/>
      <c r="GD523" s="368"/>
      <c r="GE523" s="368"/>
      <c r="GF523" s="368"/>
      <c r="GG523" s="368"/>
      <c r="GH523" s="368"/>
      <c r="GI523" s="368"/>
      <c r="GJ523" s="368"/>
      <c r="GK523" s="368"/>
      <c r="GL523" s="368"/>
      <c r="GM523" s="368"/>
      <c r="GN523" s="368"/>
    </row>
    <row r="524" spans="1:19" ht="15.75">
      <c r="A524" s="234" t="s">
        <v>379</v>
      </c>
      <c r="B524" s="87">
        <v>320</v>
      </c>
      <c r="C524" s="87">
        <v>462</v>
      </c>
      <c r="D524" s="187">
        <f>MAX(J527:K527:L527)/462*100</f>
        <v>0</v>
      </c>
      <c r="E524" s="48">
        <v>630</v>
      </c>
      <c r="F524" s="48">
        <v>910</v>
      </c>
      <c r="G524" s="46"/>
      <c r="H524" s="72"/>
      <c r="I524" s="191">
        <f>(N524+O524+P524)/3</f>
        <v>225.33333333333334</v>
      </c>
      <c r="J524" s="46" t="s">
        <v>312</v>
      </c>
      <c r="K524" s="69"/>
      <c r="L524" s="174"/>
      <c r="M524" s="54"/>
      <c r="N524" s="72">
        <v>225</v>
      </c>
      <c r="O524" s="72">
        <v>226</v>
      </c>
      <c r="P524" s="133">
        <v>225</v>
      </c>
      <c r="Q524" s="163"/>
      <c r="R524" s="124"/>
      <c r="S524" s="47"/>
    </row>
    <row r="525" spans="1:19" ht="12.75">
      <c r="A525" s="84" t="s">
        <v>380</v>
      </c>
      <c r="B525" s="573"/>
      <c r="C525" s="573"/>
      <c r="D525" s="573"/>
      <c r="E525" s="575"/>
      <c r="F525" s="575"/>
      <c r="G525" s="541"/>
      <c r="H525" s="72"/>
      <c r="I525" s="72"/>
      <c r="J525" s="528"/>
      <c r="K525" s="528"/>
      <c r="L525" s="678"/>
      <c r="M525" s="54"/>
      <c r="N525" s="449">
        <v>48.7</v>
      </c>
      <c r="O525" s="449">
        <v>46.7</v>
      </c>
      <c r="P525" s="456">
        <v>57.4</v>
      </c>
      <c r="Q525" s="426"/>
      <c r="R525" s="88"/>
      <c r="S525" s="47"/>
    </row>
    <row r="526" spans="1:19" ht="12.75">
      <c r="A526" s="84" t="s">
        <v>381</v>
      </c>
      <c r="B526" s="574"/>
      <c r="C526" s="574"/>
      <c r="D526" s="574"/>
      <c r="E526" s="576"/>
      <c r="F526" s="576"/>
      <c r="G526" s="523"/>
      <c r="H526" s="72"/>
      <c r="I526" s="72"/>
      <c r="J526" s="96"/>
      <c r="K526" s="96"/>
      <c r="L526" s="667"/>
      <c r="M526" s="54"/>
      <c r="N526" s="449">
        <v>345</v>
      </c>
      <c r="O526" s="449">
        <v>335</v>
      </c>
      <c r="P526" s="456">
        <v>316</v>
      </c>
      <c r="Q526" s="426"/>
      <c r="R526" s="88"/>
      <c r="S526" s="47"/>
    </row>
    <row r="527" spans="1:196" s="274" customFormat="1" ht="12.75" customHeight="1">
      <c r="A527" s="612" t="s">
        <v>31</v>
      </c>
      <c r="B527" s="577"/>
      <c r="C527" s="577"/>
      <c r="D527" s="577"/>
      <c r="E527" s="577"/>
      <c r="F527" s="577"/>
      <c r="G527" s="331"/>
      <c r="H527" s="289"/>
      <c r="I527" s="289"/>
      <c r="J527" s="275">
        <v>0</v>
      </c>
      <c r="K527" s="275">
        <v>0</v>
      </c>
      <c r="L527" s="662">
        <v>0</v>
      </c>
      <c r="M527" s="314"/>
      <c r="N527" s="319">
        <f>SUM(N525:N526)</f>
        <v>393.7</v>
      </c>
      <c r="O527" s="319">
        <f>SUM(O525:O526)</f>
        <v>381.7</v>
      </c>
      <c r="P527" s="457">
        <f>SUM(P525:P526)</f>
        <v>373.4</v>
      </c>
      <c r="Q527" s="283"/>
      <c r="R527" s="527">
        <f>(J527+K527+L527)/3</f>
        <v>0</v>
      </c>
      <c r="S527" s="318">
        <f>(N527+O527+P527)/3</f>
        <v>382.93333333333334</v>
      </c>
      <c r="U527" s="368"/>
      <c r="V527" s="368"/>
      <c r="W527" s="368"/>
      <c r="X527" s="368"/>
      <c r="Y527" s="368"/>
      <c r="Z527" s="368"/>
      <c r="AA527" s="368"/>
      <c r="AB527" s="368"/>
      <c r="AC527" s="368"/>
      <c r="AD527" s="368"/>
      <c r="AE527" s="368"/>
      <c r="AF527" s="368"/>
      <c r="AG527" s="368"/>
      <c r="AH527" s="368"/>
      <c r="AI527" s="368"/>
      <c r="AJ527" s="368"/>
      <c r="AK527" s="368"/>
      <c r="AL527" s="368"/>
      <c r="AM527" s="368"/>
      <c r="AN527" s="368"/>
      <c r="AO527" s="368"/>
      <c r="AP527" s="368"/>
      <c r="AQ527" s="368"/>
      <c r="AR527" s="368"/>
      <c r="AS527" s="368"/>
      <c r="AT527" s="368"/>
      <c r="AU527" s="368"/>
      <c r="AV527" s="368"/>
      <c r="AW527" s="368"/>
      <c r="AX527" s="368"/>
      <c r="AY527" s="368"/>
      <c r="AZ527" s="368"/>
      <c r="BA527" s="368"/>
      <c r="BB527" s="368"/>
      <c r="BC527" s="368"/>
      <c r="BD527" s="368"/>
      <c r="BE527" s="368"/>
      <c r="BF527" s="368"/>
      <c r="BG527" s="368"/>
      <c r="BH527" s="368"/>
      <c r="BI527" s="368"/>
      <c r="BJ527" s="368"/>
      <c r="BK527" s="368"/>
      <c r="BL527" s="368"/>
      <c r="BM527" s="368"/>
      <c r="BN527" s="368"/>
      <c r="BO527" s="368"/>
      <c r="BP527" s="368"/>
      <c r="BQ527" s="368"/>
      <c r="BR527" s="368"/>
      <c r="BS527" s="368"/>
      <c r="BT527" s="368"/>
      <c r="BU527" s="368"/>
      <c r="BV527" s="368"/>
      <c r="BW527" s="368"/>
      <c r="BX527" s="368"/>
      <c r="BY527" s="368"/>
      <c r="BZ527" s="368"/>
      <c r="CA527" s="368"/>
      <c r="CB527" s="368"/>
      <c r="CC527" s="368"/>
      <c r="CD527" s="368"/>
      <c r="CE527" s="368"/>
      <c r="CF527" s="368"/>
      <c r="CG527" s="368"/>
      <c r="CH527" s="368"/>
      <c r="CI527" s="368"/>
      <c r="CJ527" s="368"/>
      <c r="CK527" s="368"/>
      <c r="CL527" s="368"/>
      <c r="CM527" s="368"/>
      <c r="CN527" s="368"/>
      <c r="CO527" s="368"/>
      <c r="CP527" s="368"/>
      <c r="CQ527" s="368"/>
      <c r="CR527" s="368"/>
      <c r="CS527" s="368"/>
      <c r="CT527" s="368"/>
      <c r="CU527" s="368"/>
      <c r="CV527" s="368"/>
      <c r="CW527" s="368"/>
      <c r="CX527" s="368"/>
      <c r="CY527" s="368"/>
      <c r="CZ527" s="368"/>
      <c r="DA527" s="368"/>
      <c r="DB527" s="368"/>
      <c r="DC527" s="368"/>
      <c r="DD527" s="368"/>
      <c r="DE527" s="368"/>
      <c r="DF527" s="368"/>
      <c r="DG527" s="368"/>
      <c r="DH527" s="368"/>
      <c r="DI527" s="368"/>
      <c r="DJ527" s="368"/>
      <c r="DK527" s="368"/>
      <c r="DL527" s="368"/>
      <c r="DM527" s="368"/>
      <c r="DN527" s="368"/>
      <c r="DO527" s="368"/>
      <c r="DP527" s="368"/>
      <c r="DQ527" s="368"/>
      <c r="DR527" s="368"/>
      <c r="DS527" s="368"/>
      <c r="DT527" s="368"/>
      <c r="DU527" s="368"/>
      <c r="DV527" s="368"/>
      <c r="DW527" s="368"/>
      <c r="DX527" s="368"/>
      <c r="DY527" s="368"/>
      <c r="DZ527" s="368"/>
      <c r="EA527" s="368"/>
      <c r="EB527" s="368"/>
      <c r="EC527" s="368"/>
      <c r="ED527" s="368"/>
      <c r="EE527" s="368"/>
      <c r="EF527" s="368"/>
      <c r="EG527" s="368"/>
      <c r="EH527" s="368"/>
      <c r="EI527" s="368"/>
      <c r="EJ527" s="368"/>
      <c r="EK527" s="368"/>
      <c r="EL527" s="368"/>
      <c r="EM527" s="368"/>
      <c r="EN527" s="368"/>
      <c r="EO527" s="368"/>
      <c r="EP527" s="368"/>
      <c r="EQ527" s="368"/>
      <c r="ER527" s="368"/>
      <c r="ES527" s="368"/>
      <c r="ET527" s="368"/>
      <c r="EU527" s="368"/>
      <c r="EV527" s="368"/>
      <c r="EW527" s="368"/>
      <c r="EX527" s="368"/>
      <c r="EY527" s="368"/>
      <c r="EZ527" s="368"/>
      <c r="FA527" s="368"/>
      <c r="FB527" s="368"/>
      <c r="FC527" s="368"/>
      <c r="FD527" s="368"/>
      <c r="FE527" s="368"/>
      <c r="FF527" s="368"/>
      <c r="FG527" s="368"/>
      <c r="FH527" s="368"/>
      <c r="FI527" s="368"/>
      <c r="FJ527" s="368"/>
      <c r="FK527" s="368"/>
      <c r="FL527" s="368"/>
      <c r="FM527" s="368"/>
      <c r="FN527" s="368"/>
      <c r="FO527" s="368"/>
      <c r="FP527" s="368"/>
      <c r="FQ527" s="368"/>
      <c r="FR527" s="368"/>
      <c r="FS527" s="368"/>
      <c r="FT527" s="368"/>
      <c r="FU527" s="368"/>
      <c r="FV527" s="368"/>
      <c r="FW527" s="368"/>
      <c r="FX527" s="368"/>
      <c r="FY527" s="368"/>
      <c r="FZ527" s="368"/>
      <c r="GA527" s="368"/>
      <c r="GB527" s="368"/>
      <c r="GC527" s="368"/>
      <c r="GD527" s="368"/>
      <c r="GE527" s="368"/>
      <c r="GF527" s="368"/>
      <c r="GG527" s="368"/>
      <c r="GH527" s="368"/>
      <c r="GI527" s="368"/>
      <c r="GJ527" s="368"/>
      <c r="GK527" s="368"/>
      <c r="GL527" s="368"/>
      <c r="GM527" s="368"/>
      <c r="GN527" s="368"/>
    </row>
    <row r="528" spans="1:19" ht="15.75">
      <c r="A528" s="234" t="s">
        <v>382</v>
      </c>
      <c r="B528" s="87">
        <v>160</v>
      </c>
      <c r="C528" s="87">
        <v>230</v>
      </c>
      <c r="D528" s="215">
        <f>(J529+K529+L529)/3/230*100</f>
        <v>0</v>
      </c>
      <c r="E528" s="48"/>
      <c r="F528" s="48"/>
      <c r="G528" s="46"/>
      <c r="H528" s="72"/>
      <c r="I528" s="72"/>
      <c r="J528" s="96" t="s">
        <v>312</v>
      </c>
      <c r="K528" s="69"/>
      <c r="L528" s="174"/>
      <c r="M528" s="54"/>
      <c r="N528" s="115"/>
      <c r="O528" s="115"/>
      <c r="P528" s="448"/>
      <c r="Q528" s="163"/>
      <c r="R528" s="124"/>
      <c r="S528" s="47"/>
    </row>
    <row r="529" spans="1:196" s="274" customFormat="1" ht="15" customHeight="1">
      <c r="A529" s="612" t="s">
        <v>31</v>
      </c>
      <c r="B529" s="281"/>
      <c r="C529" s="281"/>
      <c r="D529" s="281"/>
      <c r="E529" s="281"/>
      <c r="F529" s="281"/>
      <c r="G529" s="281"/>
      <c r="H529" s="289"/>
      <c r="I529" s="289"/>
      <c r="J529" s="275">
        <v>0</v>
      </c>
      <c r="K529" s="276">
        <v>0</v>
      </c>
      <c r="L529" s="334">
        <v>0</v>
      </c>
      <c r="M529" s="314"/>
      <c r="N529" s="289"/>
      <c r="O529" s="289"/>
      <c r="P529" s="354"/>
      <c r="Q529" s="283"/>
      <c r="R529" s="279">
        <f>(J527+K527+L527)/3</f>
        <v>0</v>
      </c>
      <c r="S529" s="284"/>
      <c r="U529" s="368"/>
      <c r="V529" s="368"/>
      <c r="W529" s="368"/>
      <c r="X529" s="368"/>
      <c r="Y529" s="368"/>
      <c r="Z529" s="368"/>
      <c r="AA529" s="368"/>
      <c r="AB529" s="368"/>
      <c r="AC529" s="368"/>
      <c r="AD529" s="368"/>
      <c r="AE529" s="368"/>
      <c r="AF529" s="368"/>
      <c r="AG529" s="368"/>
      <c r="AH529" s="368"/>
      <c r="AI529" s="368"/>
      <c r="AJ529" s="368"/>
      <c r="AK529" s="368"/>
      <c r="AL529" s="368"/>
      <c r="AM529" s="368"/>
      <c r="AN529" s="368"/>
      <c r="AO529" s="368"/>
      <c r="AP529" s="368"/>
      <c r="AQ529" s="368"/>
      <c r="AR529" s="368"/>
      <c r="AS529" s="368"/>
      <c r="AT529" s="368"/>
      <c r="AU529" s="368"/>
      <c r="AV529" s="368"/>
      <c r="AW529" s="368"/>
      <c r="AX529" s="368"/>
      <c r="AY529" s="368"/>
      <c r="AZ529" s="368"/>
      <c r="BA529" s="368"/>
      <c r="BB529" s="368"/>
      <c r="BC529" s="368"/>
      <c r="BD529" s="368"/>
      <c r="BE529" s="368"/>
      <c r="BF529" s="368"/>
      <c r="BG529" s="368"/>
      <c r="BH529" s="368"/>
      <c r="BI529" s="368"/>
      <c r="BJ529" s="368"/>
      <c r="BK529" s="368"/>
      <c r="BL529" s="368"/>
      <c r="BM529" s="368"/>
      <c r="BN529" s="368"/>
      <c r="BO529" s="368"/>
      <c r="BP529" s="368"/>
      <c r="BQ529" s="368"/>
      <c r="BR529" s="368"/>
      <c r="BS529" s="368"/>
      <c r="BT529" s="368"/>
      <c r="BU529" s="368"/>
      <c r="BV529" s="368"/>
      <c r="BW529" s="368"/>
      <c r="BX529" s="368"/>
      <c r="BY529" s="368"/>
      <c r="BZ529" s="368"/>
      <c r="CA529" s="368"/>
      <c r="CB529" s="368"/>
      <c r="CC529" s="368"/>
      <c r="CD529" s="368"/>
      <c r="CE529" s="368"/>
      <c r="CF529" s="368"/>
      <c r="CG529" s="368"/>
      <c r="CH529" s="368"/>
      <c r="CI529" s="368"/>
      <c r="CJ529" s="368"/>
      <c r="CK529" s="368"/>
      <c r="CL529" s="368"/>
      <c r="CM529" s="368"/>
      <c r="CN529" s="368"/>
      <c r="CO529" s="368"/>
      <c r="CP529" s="368"/>
      <c r="CQ529" s="368"/>
      <c r="CR529" s="368"/>
      <c r="CS529" s="368"/>
      <c r="CT529" s="368"/>
      <c r="CU529" s="368"/>
      <c r="CV529" s="368"/>
      <c r="CW529" s="368"/>
      <c r="CX529" s="368"/>
      <c r="CY529" s="368"/>
      <c r="CZ529" s="368"/>
      <c r="DA529" s="368"/>
      <c r="DB529" s="368"/>
      <c r="DC529" s="368"/>
      <c r="DD529" s="368"/>
      <c r="DE529" s="368"/>
      <c r="DF529" s="368"/>
      <c r="DG529" s="368"/>
      <c r="DH529" s="368"/>
      <c r="DI529" s="368"/>
      <c r="DJ529" s="368"/>
      <c r="DK529" s="368"/>
      <c r="DL529" s="368"/>
      <c r="DM529" s="368"/>
      <c r="DN529" s="368"/>
      <c r="DO529" s="368"/>
      <c r="DP529" s="368"/>
      <c r="DQ529" s="368"/>
      <c r="DR529" s="368"/>
      <c r="DS529" s="368"/>
      <c r="DT529" s="368"/>
      <c r="DU529" s="368"/>
      <c r="DV529" s="368"/>
      <c r="DW529" s="368"/>
      <c r="DX529" s="368"/>
      <c r="DY529" s="368"/>
      <c r="DZ529" s="368"/>
      <c r="EA529" s="368"/>
      <c r="EB529" s="368"/>
      <c r="EC529" s="368"/>
      <c r="ED529" s="368"/>
      <c r="EE529" s="368"/>
      <c r="EF529" s="368"/>
      <c r="EG529" s="368"/>
      <c r="EH529" s="368"/>
      <c r="EI529" s="368"/>
      <c r="EJ529" s="368"/>
      <c r="EK529" s="368"/>
      <c r="EL529" s="368"/>
      <c r="EM529" s="368"/>
      <c r="EN529" s="368"/>
      <c r="EO529" s="368"/>
      <c r="EP529" s="368"/>
      <c r="EQ529" s="368"/>
      <c r="ER529" s="368"/>
      <c r="ES529" s="368"/>
      <c r="ET529" s="368"/>
      <c r="EU529" s="368"/>
      <c r="EV529" s="368"/>
      <c r="EW529" s="368"/>
      <c r="EX529" s="368"/>
      <c r="EY529" s="368"/>
      <c r="EZ529" s="368"/>
      <c r="FA529" s="368"/>
      <c r="FB529" s="368"/>
      <c r="FC529" s="368"/>
      <c r="FD529" s="368"/>
      <c r="FE529" s="368"/>
      <c r="FF529" s="368"/>
      <c r="FG529" s="368"/>
      <c r="FH529" s="368"/>
      <c r="FI529" s="368"/>
      <c r="FJ529" s="368"/>
      <c r="FK529" s="368"/>
      <c r="FL529" s="368"/>
      <c r="FM529" s="368"/>
      <c r="FN529" s="368"/>
      <c r="FO529" s="368"/>
      <c r="FP529" s="368"/>
      <c r="FQ529" s="368"/>
      <c r="FR529" s="368"/>
      <c r="FS529" s="368"/>
      <c r="FT529" s="368"/>
      <c r="FU529" s="368"/>
      <c r="FV529" s="368"/>
      <c r="FW529" s="368"/>
      <c r="FX529" s="368"/>
      <c r="FY529" s="368"/>
      <c r="FZ529" s="368"/>
      <c r="GA529" s="368"/>
      <c r="GB529" s="368"/>
      <c r="GC529" s="368"/>
      <c r="GD529" s="368"/>
      <c r="GE529" s="368"/>
      <c r="GF529" s="368"/>
      <c r="GG529" s="368"/>
      <c r="GH529" s="368"/>
      <c r="GI529" s="368"/>
      <c r="GJ529" s="368"/>
      <c r="GK529" s="368"/>
      <c r="GL529" s="368"/>
      <c r="GM529" s="368"/>
      <c r="GN529" s="368"/>
    </row>
    <row r="530" spans="1:19" ht="15.75">
      <c r="A530" s="234" t="s">
        <v>383</v>
      </c>
      <c r="B530" s="87">
        <v>25</v>
      </c>
      <c r="C530" s="87">
        <v>36</v>
      </c>
      <c r="D530" s="187">
        <f>MAX(J532:K532:L532)/36*100</f>
        <v>69.44444444444444</v>
      </c>
      <c r="E530" s="46"/>
      <c r="F530" s="46"/>
      <c r="G530" s="46"/>
      <c r="H530" s="191">
        <f>(J530+K530+L530)/3</f>
        <v>232.66666666666666</v>
      </c>
      <c r="I530" s="72"/>
      <c r="J530" s="94">
        <v>235</v>
      </c>
      <c r="K530" s="89">
        <v>229</v>
      </c>
      <c r="L530" s="158">
        <v>234</v>
      </c>
      <c r="M530" s="54"/>
      <c r="N530" s="115"/>
      <c r="O530" s="115"/>
      <c r="P530" s="448"/>
      <c r="Q530" s="163"/>
      <c r="R530" s="124"/>
      <c r="S530" s="47"/>
    </row>
    <row r="531" spans="1:19" ht="12.75">
      <c r="A531" s="234"/>
      <c r="B531" s="87"/>
      <c r="C531" s="87"/>
      <c r="D531" s="187"/>
      <c r="E531" s="46"/>
      <c r="F531" s="46"/>
      <c r="G531" s="46"/>
      <c r="H531" s="72"/>
      <c r="I531" s="72"/>
      <c r="J531" s="109">
        <v>10</v>
      </c>
      <c r="K531" s="106">
        <v>25</v>
      </c>
      <c r="L531" s="157">
        <v>8</v>
      </c>
      <c r="M531" s="54"/>
      <c r="N531" s="115"/>
      <c r="O531" s="115"/>
      <c r="P531" s="448"/>
      <c r="Q531" s="163"/>
      <c r="R531" s="124"/>
      <c r="S531" s="47"/>
    </row>
    <row r="532" spans="1:196" s="274" customFormat="1" ht="12.75" customHeight="1">
      <c r="A532" s="612" t="s">
        <v>31</v>
      </c>
      <c r="B532" s="281"/>
      <c r="C532" s="281"/>
      <c r="D532" s="281"/>
      <c r="E532" s="281"/>
      <c r="F532" s="281"/>
      <c r="G532" s="281"/>
      <c r="H532" s="289"/>
      <c r="I532" s="289"/>
      <c r="J532" s="275">
        <f>SUM(J531)</f>
        <v>10</v>
      </c>
      <c r="K532" s="276">
        <f>SUM(K531)</f>
        <v>25</v>
      </c>
      <c r="L532" s="334">
        <f>SUM(L531:L531)</f>
        <v>8</v>
      </c>
      <c r="M532" s="314"/>
      <c r="N532" s="289"/>
      <c r="O532" s="289"/>
      <c r="P532" s="354"/>
      <c r="Q532" s="283"/>
      <c r="R532" s="526">
        <f>(J532+K532+L532)/3</f>
        <v>14.333333333333334</v>
      </c>
      <c r="S532" s="284"/>
      <c r="U532" s="368"/>
      <c r="V532" s="368"/>
      <c r="W532" s="368"/>
      <c r="X532" s="368"/>
      <c r="Y532" s="368"/>
      <c r="Z532" s="368"/>
      <c r="AA532" s="368"/>
      <c r="AB532" s="368"/>
      <c r="AC532" s="368"/>
      <c r="AD532" s="368"/>
      <c r="AE532" s="368"/>
      <c r="AF532" s="368"/>
      <c r="AG532" s="368"/>
      <c r="AH532" s="368"/>
      <c r="AI532" s="368"/>
      <c r="AJ532" s="368"/>
      <c r="AK532" s="368"/>
      <c r="AL532" s="368"/>
      <c r="AM532" s="368"/>
      <c r="AN532" s="368"/>
      <c r="AO532" s="368"/>
      <c r="AP532" s="368"/>
      <c r="AQ532" s="368"/>
      <c r="AR532" s="368"/>
      <c r="AS532" s="368"/>
      <c r="AT532" s="368"/>
      <c r="AU532" s="368"/>
      <c r="AV532" s="368"/>
      <c r="AW532" s="368"/>
      <c r="AX532" s="368"/>
      <c r="AY532" s="368"/>
      <c r="AZ532" s="368"/>
      <c r="BA532" s="368"/>
      <c r="BB532" s="368"/>
      <c r="BC532" s="368"/>
      <c r="BD532" s="368"/>
      <c r="BE532" s="368"/>
      <c r="BF532" s="368"/>
      <c r="BG532" s="368"/>
      <c r="BH532" s="368"/>
      <c r="BI532" s="368"/>
      <c r="BJ532" s="368"/>
      <c r="BK532" s="368"/>
      <c r="BL532" s="368"/>
      <c r="BM532" s="368"/>
      <c r="BN532" s="368"/>
      <c r="BO532" s="368"/>
      <c r="BP532" s="368"/>
      <c r="BQ532" s="368"/>
      <c r="BR532" s="368"/>
      <c r="BS532" s="368"/>
      <c r="BT532" s="368"/>
      <c r="BU532" s="368"/>
      <c r="BV532" s="368"/>
      <c r="BW532" s="368"/>
      <c r="BX532" s="368"/>
      <c r="BY532" s="368"/>
      <c r="BZ532" s="368"/>
      <c r="CA532" s="368"/>
      <c r="CB532" s="368"/>
      <c r="CC532" s="368"/>
      <c r="CD532" s="368"/>
      <c r="CE532" s="368"/>
      <c r="CF532" s="368"/>
      <c r="CG532" s="368"/>
      <c r="CH532" s="368"/>
      <c r="CI532" s="368"/>
      <c r="CJ532" s="368"/>
      <c r="CK532" s="368"/>
      <c r="CL532" s="368"/>
      <c r="CM532" s="368"/>
      <c r="CN532" s="368"/>
      <c r="CO532" s="368"/>
      <c r="CP532" s="368"/>
      <c r="CQ532" s="368"/>
      <c r="CR532" s="368"/>
      <c r="CS532" s="368"/>
      <c r="CT532" s="368"/>
      <c r="CU532" s="368"/>
      <c r="CV532" s="368"/>
      <c r="CW532" s="368"/>
      <c r="CX532" s="368"/>
      <c r="CY532" s="368"/>
      <c r="CZ532" s="368"/>
      <c r="DA532" s="368"/>
      <c r="DB532" s="368"/>
      <c r="DC532" s="368"/>
      <c r="DD532" s="368"/>
      <c r="DE532" s="368"/>
      <c r="DF532" s="368"/>
      <c r="DG532" s="368"/>
      <c r="DH532" s="368"/>
      <c r="DI532" s="368"/>
      <c r="DJ532" s="368"/>
      <c r="DK532" s="368"/>
      <c r="DL532" s="368"/>
      <c r="DM532" s="368"/>
      <c r="DN532" s="368"/>
      <c r="DO532" s="368"/>
      <c r="DP532" s="368"/>
      <c r="DQ532" s="368"/>
      <c r="DR532" s="368"/>
      <c r="DS532" s="368"/>
      <c r="DT532" s="368"/>
      <c r="DU532" s="368"/>
      <c r="DV532" s="368"/>
      <c r="DW532" s="368"/>
      <c r="DX532" s="368"/>
      <c r="DY532" s="368"/>
      <c r="DZ532" s="368"/>
      <c r="EA532" s="368"/>
      <c r="EB532" s="368"/>
      <c r="EC532" s="368"/>
      <c r="ED532" s="368"/>
      <c r="EE532" s="368"/>
      <c r="EF532" s="368"/>
      <c r="EG532" s="368"/>
      <c r="EH532" s="368"/>
      <c r="EI532" s="368"/>
      <c r="EJ532" s="368"/>
      <c r="EK532" s="368"/>
      <c r="EL532" s="368"/>
      <c r="EM532" s="368"/>
      <c r="EN532" s="368"/>
      <c r="EO532" s="368"/>
      <c r="EP532" s="368"/>
      <c r="EQ532" s="368"/>
      <c r="ER532" s="368"/>
      <c r="ES532" s="368"/>
      <c r="ET532" s="368"/>
      <c r="EU532" s="368"/>
      <c r="EV532" s="368"/>
      <c r="EW532" s="368"/>
      <c r="EX532" s="368"/>
      <c r="EY532" s="368"/>
      <c r="EZ532" s="368"/>
      <c r="FA532" s="368"/>
      <c r="FB532" s="368"/>
      <c r="FC532" s="368"/>
      <c r="FD532" s="368"/>
      <c r="FE532" s="368"/>
      <c r="FF532" s="368"/>
      <c r="FG532" s="368"/>
      <c r="FH532" s="368"/>
      <c r="FI532" s="368"/>
      <c r="FJ532" s="368"/>
      <c r="FK532" s="368"/>
      <c r="FL532" s="368"/>
      <c r="FM532" s="368"/>
      <c r="FN532" s="368"/>
      <c r="FO532" s="368"/>
      <c r="FP532" s="368"/>
      <c r="FQ532" s="368"/>
      <c r="FR532" s="368"/>
      <c r="FS532" s="368"/>
      <c r="FT532" s="368"/>
      <c r="FU532" s="368"/>
      <c r="FV532" s="368"/>
      <c r="FW532" s="368"/>
      <c r="FX532" s="368"/>
      <c r="FY532" s="368"/>
      <c r="FZ532" s="368"/>
      <c r="GA532" s="368"/>
      <c r="GB532" s="368"/>
      <c r="GC532" s="368"/>
      <c r="GD532" s="368"/>
      <c r="GE532" s="368"/>
      <c r="GF532" s="368"/>
      <c r="GG532" s="368"/>
      <c r="GH532" s="368"/>
      <c r="GI532" s="368"/>
      <c r="GJ532" s="368"/>
      <c r="GK532" s="368"/>
      <c r="GL532" s="368"/>
      <c r="GM532" s="368"/>
      <c r="GN532" s="368"/>
    </row>
    <row r="533" spans="1:19" ht="15.75">
      <c r="A533" s="236" t="s">
        <v>82</v>
      </c>
      <c r="B533" s="87">
        <v>25</v>
      </c>
      <c r="C533" s="87">
        <v>36</v>
      </c>
      <c r="D533" s="187">
        <f>MAX(J535:K535,L535)/36*100</f>
        <v>41.66666666666667</v>
      </c>
      <c r="E533" s="46"/>
      <c r="F533" s="46"/>
      <c r="G533" s="46"/>
      <c r="H533" s="191">
        <f>(J533+K533+L533)/3</f>
        <v>227.33333333333334</v>
      </c>
      <c r="I533" s="72"/>
      <c r="J533" s="86">
        <v>228</v>
      </c>
      <c r="K533" s="76">
        <v>228</v>
      </c>
      <c r="L533" s="149">
        <v>226</v>
      </c>
      <c r="M533" s="54"/>
      <c r="N533" s="115"/>
      <c r="O533" s="115"/>
      <c r="P533" s="448"/>
      <c r="Q533" s="163"/>
      <c r="R533" s="124"/>
      <c r="S533" s="47"/>
    </row>
    <row r="534" spans="1:19" ht="12.75">
      <c r="A534" s="407" t="s">
        <v>83</v>
      </c>
      <c r="B534" s="408"/>
      <c r="C534" s="408"/>
      <c r="D534" s="408"/>
      <c r="E534" s="409"/>
      <c r="F534" s="409"/>
      <c r="G534" s="409"/>
      <c r="H534" s="410"/>
      <c r="I534" s="410"/>
      <c r="J534" s="411">
        <v>15</v>
      </c>
      <c r="K534" s="412">
        <v>15</v>
      </c>
      <c r="L534" s="679">
        <v>15</v>
      </c>
      <c r="M534" s="59"/>
      <c r="N534" s="115"/>
      <c r="O534" s="115"/>
      <c r="P534" s="448"/>
      <c r="Q534" s="429"/>
      <c r="R534" s="88"/>
      <c r="S534" s="47"/>
    </row>
    <row r="535" spans="1:19" s="343" customFormat="1" ht="15" customHeight="1">
      <c r="A535" s="693" t="s">
        <v>31</v>
      </c>
      <c r="B535" s="281"/>
      <c r="C535" s="281"/>
      <c r="D535" s="281"/>
      <c r="E535" s="281"/>
      <c r="F535" s="281"/>
      <c r="G535" s="281"/>
      <c r="H535" s="289"/>
      <c r="I535" s="289"/>
      <c r="J535" s="275">
        <f>SUM(J534)</f>
        <v>15</v>
      </c>
      <c r="K535" s="276">
        <f>SUM(K534)</f>
        <v>15</v>
      </c>
      <c r="L535" s="334">
        <f>SUM(L534)</f>
        <v>15</v>
      </c>
      <c r="M535" s="280"/>
      <c r="N535" s="289"/>
      <c r="O535" s="289"/>
      <c r="P535" s="354"/>
      <c r="Q535" s="283"/>
      <c r="R535" s="527">
        <f>(J535+K535+L535)/3</f>
        <v>15</v>
      </c>
      <c r="S535" s="281"/>
    </row>
    <row r="536" spans="1:19" ht="15.75">
      <c r="A536" s="413" t="s">
        <v>384</v>
      </c>
      <c r="B536" s="414">
        <v>160</v>
      </c>
      <c r="C536" s="414">
        <v>230</v>
      </c>
      <c r="D536" s="415">
        <f>MAX(J538:K538:L538)/230*100</f>
        <v>41.30434782608695</v>
      </c>
      <c r="E536" s="416"/>
      <c r="F536" s="416"/>
      <c r="G536" s="416"/>
      <c r="H536" s="417">
        <f>(J536+K536+L536)/3</f>
        <v>230.66666666666666</v>
      </c>
      <c r="I536" s="418"/>
      <c r="J536" s="419">
        <v>231</v>
      </c>
      <c r="K536" s="420">
        <v>230</v>
      </c>
      <c r="L536" s="680">
        <v>231</v>
      </c>
      <c r="M536" s="71"/>
      <c r="N536" s="115"/>
      <c r="O536" s="115"/>
      <c r="P536" s="448"/>
      <c r="Q536" s="421"/>
      <c r="R536" s="124"/>
      <c r="S536" s="47"/>
    </row>
    <row r="537" spans="1:19" ht="12.75">
      <c r="A537" s="84" t="s">
        <v>385</v>
      </c>
      <c r="B537" s="69"/>
      <c r="C537" s="69"/>
      <c r="D537" s="69"/>
      <c r="E537" s="46"/>
      <c r="F537" s="46"/>
      <c r="G537" s="46"/>
      <c r="H537" s="72"/>
      <c r="I537" s="72"/>
      <c r="J537" s="109">
        <v>90</v>
      </c>
      <c r="K537" s="109">
        <v>92</v>
      </c>
      <c r="L537" s="162">
        <v>95</v>
      </c>
      <c r="M537" s="54"/>
      <c r="N537" s="115"/>
      <c r="O537" s="115"/>
      <c r="P537" s="448"/>
      <c r="Q537" s="163"/>
      <c r="R537" s="88"/>
      <c r="S537" s="47"/>
    </row>
    <row r="538" spans="1:196" s="352" customFormat="1" ht="11.25" customHeight="1">
      <c r="A538" s="612" t="s">
        <v>31</v>
      </c>
      <c r="B538" s="347"/>
      <c r="C538" s="347"/>
      <c r="D538" s="347"/>
      <c r="E538" s="347"/>
      <c r="F538" s="347"/>
      <c r="G538" s="348"/>
      <c r="H538" s="267"/>
      <c r="I538" s="267"/>
      <c r="J538" s="313">
        <f>SUM(J537)</f>
        <v>90</v>
      </c>
      <c r="K538" s="313">
        <f>SUM(K537)</f>
        <v>92</v>
      </c>
      <c r="L538" s="673">
        <f>SUM(L537)</f>
        <v>95</v>
      </c>
      <c r="M538" s="349"/>
      <c r="N538" s="348"/>
      <c r="O538" s="348"/>
      <c r="P538" s="350"/>
      <c r="Q538" s="351"/>
      <c r="R538" s="526">
        <f>(J538+K538+L538)/3</f>
        <v>92.33333333333333</v>
      </c>
      <c r="S538" s="299"/>
      <c r="U538" s="125"/>
      <c r="V538" s="125"/>
      <c r="W538" s="125"/>
      <c r="X538" s="125"/>
      <c r="Y538" s="125"/>
      <c r="Z538" s="125"/>
      <c r="AA538" s="125"/>
      <c r="AB538" s="125"/>
      <c r="AC538" s="125"/>
      <c r="AD538" s="125"/>
      <c r="AE538" s="125"/>
      <c r="AF538" s="125"/>
      <c r="AG538" s="125"/>
      <c r="AH538" s="125"/>
      <c r="AI538" s="125"/>
      <c r="AJ538" s="125"/>
      <c r="AK538" s="125"/>
      <c r="AL538" s="125"/>
      <c r="AM538" s="125"/>
      <c r="AN538" s="125"/>
      <c r="AO538" s="125"/>
      <c r="AP538" s="125"/>
      <c r="AQ538" s="125"/>
      <c r="AR538" s="125"/>
      <c r="AS538" s="125"/>
      <c r="AT538" s="125"/>
      <c r="AU538" s="125"/>
      <c r="AV538" s="125"/>
      <c r="AW538" s="125"/>
      <c r="AX538" s="125"/>
      <c r="AY538" s="125"/>
      <c r="AZ538" s="125"/>
      <c r="BA538" s="125"/>
      <c r="BB538" s="125"/>
      <c r="BC538" s="125"/>
      <c r="BD538" s="125"/>
      <c r="BE538" s="125"/>
      <c r="BF538" s="125"/>
      <c r="BG538" s="125"/>
      <c r="BH538" s="125"/>
      <c r="BI538" s="125"/>
      <c r="BJ538" s="125"/>
      <c r="BK538" s="125"/>
      <c r="BL538" s="125"/>
      <c r="BM538" s="125"/>
      <c r="BN538" s="125"/>
      <c r="BO538" s="125"/>
      <c r="BP538" s="125"/>
      <c r="BQ538" s="125"/>
      <c r="BR538" s="125"/>
      <c r="BS538" s="125"/>
      <c r="BT538" s="125"/>
      <c r="BU538" s="125"/>
      <c r="BV538" s="125"/>
      <c r="BW538" s="125"/>
      <c r="BX538" s="125"/>
      <c r="BY538" s="125"/>
      <c r="BZ538" s="125"/>
      <c r="CA538" s="125"/>
      <c r="CB538" s="125"/>
      <c r="CC538" s="125"/>
      <c r="CD538" s="125"/>
      <c r="CE538" s="125"/>
      <c r="CF538" s="125"/>
      <c r="CG538" s="125"/>
      <c r="CH538" s="125"/>
      <c r="CI538" s="125"/>
      <c r="CJ538" s="125"/>
      <c r="CK538" s="125"/>
      <c r="CL538" s="125"/>
      <c r="CM538" s="125"/>
      <c r="CN538" s="125"/>
      <c r="CO538" s="125"/>
      <c r="CP538" s="125"/>
      <c r="CQ538" s="125"/>
      <c r="CR538" s="125"/>
      <c r="CS538" s="125"/>
      <c r="CT538" s="125"/>
      <c r="CU538" s="125"/>
      <c r="CV538" s="125"/>
      <c r="CW538" s="125"/>
      <c r="CX538" s="125"/>
      <c r="CY538" s="125"/>
      <c r="CZ538" s="125"/>
      <c r="DA538" s="125"/>
      <c r="DB538" s="125"/>
      <c r="DC538" s="125"/>
      <c r="DD538" s="125"/>
      <c r="DE538" s="125"/>
      <c r="DF538" s="125"/>
      <c r="DG538" s="125"/>
      <c r="DH538" s="125"/>
      <c r="DI538" s="125"/>
      <c r="DJ538" s="125"/>
      <c r="DK538" s="125"/>
      <c r="DL538" s="125"/>
      <c r="DM538" s="125"/>
      <c r="DN538" s="125"/>
      <c r="DO538" s="125"/>
      <c r="DP538" s="125"/>
      <c r="DQ538" s="125"/>
      <c r="DR538" s="125"/>
      <c r="DS538" s="125"/>
      <c r="DT538" s="125"/>
      <c r="DU538" s="125"/>
      <c r="DV538" s="125"/>
      <c r="DW538" s="125"/>
      <c r="DX538" s="125"/>
      <c r="DY538" s="125"/>
      <c r="DZ538" s="125"/>
      <c r="EA538" s="125"/>
      <c r="EB538" s="125"/>
      <c r="EC538" s="125"/>
      <c r="ED538" s="125"/>
      <c r="EE538" s="125"/>
      <c r="EF538" s="125"/>
      <c r="EG538" s="125"/>
      <c r="EH538" s="125"/>
      <c r="EI538" s="125"/>
      <c r="EJ538" s="125"/>
      <c r="EK538" s="125"/>
      <c r="EL538" s="125"/>
      <c r="EM538" s="125"/>
      <c r="EN538" s="125"/>
      <c r="EO538" s="125"/>
      <c r="EP538" s="125"/>
      <c r="EQ538" s="125"/>
      <c r="ER538" s="125"/>
      <c r="ES538" s="125"/>
      <c r="ET538" s="125"/>
      <c r="EU538" s="125"/>
      <c r="EV538" s="125"/>
      <c r="EW538" s="125"/>
      <c r="EX538" s="125"/>
      <c r="EY538" s="125"/>
      <c r="EZ538" s="125"/>
      <c r="FA538" s="125"/>
      <c r="FB538" s="125"/>
      <c r="FC538" s="125"/>
      <c r="FD538" s="125"/>
      <c r="FE538" s="125"/>
      <c r="FF538" s="125"/>
      <c r="FG538" s="125"/>
      <c r="FH538" s="125"/>
      <c r="FI538" s="125"/>
      <c r="FJ538" s="125"/>
      <c r="FK538" s="125"/>
      <c r="FL538" s="125"/>
      <c r="FM538" s="125"/>
      <c r="FN538" s="125"/>
      <c r="FO538" s="125"/>
      <c r="FP538" s="125"/>
      <c r="FQ538" s="125"/>
      <c r="FR538" s="125"/>
      <c r="FS538" s="125"/>
      <c r="FT538" s="125"/>
      <c r="FU538" s="125"/>
      <c r="FV538" s="125"/>
      <c r="FW538" s="125"/>
      <c r="FX538" s="125"/>
      <c r="FY538" s="125"/>
      <c r="FZ538" s="125"/>
      <c r="GA538" s="125"/>
      <c r="GB538" s="125"/>
      <c r="GC538" s="125"/>
      <c r="GD538" s="125"/>
      <c r="GE538" s="125"/>
      <c r="GF538" s="125"/>
      <c r="GG538" s="125"/>
      <c r="GH538" s="125"/>
      <c r="GI538" s="125"/>
      <c r="GJ538" s="125"/>
      <c r="GK538" s="125"/>
      <c r="GL538" s="125"/>
      <c r="GM538" s="125"/>
      <c r="GN538" s="125"/>
    </row>
    <row r="539" spans="1:19" ht="15.75">
      <c r="A539" s="234" t="s">
        <v>386</v>
      </c>
      <c r="B539" s="189">
        <v>630</v>
      </c>
      <c r="C539" s="189">
        <v>910</v>
      </c>
      <c r="D539" s="50" t="s">
        <v>387</v>
      </c>
      <c r="E539" s="103">
        <v>630</v>
      </c>
      <c r="F539" s="103">
        <v>910</v>
      </c>
      <c r="G539" s="205">
        <f>(N541+O541+P541)/3/910*100</f>
        <v>3.2600732600732605</v>
      </c>
      <c r="H539" s="102"/>
      <c r="I539" s="191">
        <f>(N539+O539+P539)/3</f>
        <v>228.66666666666666</v>
      </c>
      <c r="J539" s="145" t="s">
        <v>388</v>
      </c>
      <c r="K539" s="41"/>
      <c r="L539" s="118"/>
      <c r="M539" s="39"/>
      <c r="N539" s="62">
        <v>230</v>
      </c>
      <c r="O539" s="62">
        <v>228</v>
      </c>
      <c r="P539" s="114">
        <v>228</v>
      </c>
      <c r="Q539" s="264"/>
      <c r="R539" s="124"/>
      <c r="S539" s="47"/>
    </row>
    <row r="540" spans="1:19" ht="12.75">
      <c r="A540" s="84"/>
      <c r="B540" s="542"/>
      <c r="C540" s="542"/>
      <c r="D540" s="542"/>
      <c r="E540" s="568"/>
      <c r="F540" s="568"/>
      <c r="G540" s="545"/>
      <c r="H540" s="102"/>
      <c r="I540" s="102"/>
      <c r="J540" s="91"/>
      <c r="K540" s="41"/>
      <c r="L540" s="118"/>
      <c r="M540" s="39"/>
      <c r="N540" s="365">
        <v>14</v>
      </c>
      <c r="O540" s="365">
        <v>38</v>
      </c>
      <c r="P540" s="219">
        <v>37</v>
      </c>
      <c r="Q540" s="424"/>
      <c r="R540" s="425"/>
      <c r="S540" s="1"/>
    </row>
    <row r="541" spans="1:196" s="352" customFormat="1" ht="10.5" customHeight="1">
      <c r="A541" s="612" t="s">
        <v>31</v>
      </c>
      <c r="B541" s="555"/>
      <c r="C541" s="555"/>
      <c r="D541" s="555"/>
      <c r="E541" s="555"/>
      <c r="F541" s="555"/>
      <c r="G541" s="554"/>
      <c r="H541" s="267"/>
      <c r="I541" s="267"/>
      <c r="J541" s="353"/>
      <c r="K541" s="348"/>
      <c r="L541" s="681"/>
      <c r="M541" s="349"/>
      <c r="N541" s="294">
        <f>SUM(N540)</f>
        <v>14</v>
      </c>
      <c r="O541" s="294">
        <f>SUM(O540)</f>
        <v>38</v>
      </c>
      <c r="P541" s="313">
        <f>SUM(P540)</f>
        <v>37</v>
      </c>
      <c r="Q541" s="351"/>
      <c r="R541" s="430">
        <f>(J541+K541+L541)/3</f>
        <v>0</v>
      </c>
      <c r="S541" s="318">
        <f>(N541+O541+P541)/3</f>
        <v>29.666666666666668</v>
      </c>
      <c r="U541" s="125"/>
      <c r="V541" s="125"/>
      <c r="W541" s="125"/>
      <c r="X541" s="125"/>
      <c r="Y541" s="125"/>
      <c r="Z541" s="125"/>
      <c r="AA541" s="125"/>
      <c r="AB541" s="125"/>
      <c r="AC541" s="125"/>
      <c r="AD541" s="125"/>
      <c r="AE541" s="125"/>
      <c r="AF541" s="125"/>
      <c r="AG541" s="125"/>
      <c r="AH541" s="125"/>
      <c r="AI541" s="125"/>
      <c r="AJ541" s="125"/>
      <c r="AK541" s="125"/>
      <c r="AL541" s="125"/>
      <c r="AM541" s="125"/>
      <c r="AN541" s="125"/>
      <c r="AO541" s="125"/>
      <c r="AP541" s="125"/>
      <c r="AQ541" s="125"/>
      <c r="AR541" s="125"/>
      <c r="AS541" s="125"/>
      <c r="AT541" s="125"/>
      <c r="AU541" s="125"/>
      <c r="AV541" s="125"/>
      <c r="AW541" s="125"/>
      <c r="AX541" s="125"/>
      <c r="AY541" s="125"/>
      <c r="AZ541" s="125"/>
      <c r="BA541" s="125"/>
      <c r="BB541" s="125"/>
      <c r="BC541" s="125"/>
      <c r="BD541" s="125"/>
      <c r="BE541" s="125"/>
      <c r="BF541" s="125"/>
      <c r="BG541" s="125"/>
      <c r="BH541" s="125"/>
      <c r="BI541" s="125"/>
      <c r="BJ541" s="125"/>
      <c r="BK541" s="125"/>
      <c r="BL541" s="125"/>
      <c r="BM541" s="125"/>
      <c r="BN541" s="125"/>
      <c r="BO541" s="125"/>
      <c r="BP541" s="125"/>
      <c r="BQ541" s="125"/>
      <c r="BR541" s="125"/>
      <c r="BS541" s="125"/>
      <c r="BT541" s="125"/>
      <c r="BU541" s="125"/>
      <c r="BV541" s="125"/>
      <c r="BW541" s="125"/>
      <c r="BX541" s="125"/>
      <c r="BY541" s="125"/>
      <c r="BZ541" s="125"/>
      <c r="CA541" s="125"/>
      <c r="CB541" s="125"/>
      <c r="CC541" s="125"/>
      <c r="CD541" s="125"/>
      <c r="CE541" s="125"/>
      <c r="CF541" s="125"/>
      <c r="CG541" s="125"/>
      <c r="CH541" s="125"/>
      <c r="CI541" s="125"/>
      <c r="CJ541" s="125"/>
      <c r="CK541" s="125"/>
      <c r="CL541" s="125"/>
      <c r="CM541" s="125"/>
      <c r="CN541" s="125"/>
      <c r="CO541" s="125"/>
      <c r="CP541" s="125"/>
      <c r="CQ541" s="125"/>
      <c r="CR541" s="125"/>
      <c r="CS541" s="125"/>
      <c r="CT541" s="125"/>
      <c r="CU541" s="125"/>
      <c r="CV541" s="125"/>
      <c r="CW541" s="125"/>
      <c r="CX541" s="125"/>
      <c r="CY541" s="125"/>
      <c r="CZ541" s="125"/>
      <c r="DA541" s="125"/>
      <c r="DB541" s="125"/>
      <c r="DC541" s="125"/>
      <c r="DD541" s="125"/>
      <c r="DE541" s="125"/>
      <c r="DF541" s="125"/>
      <c r="DG541" s="125"/>
      <c r="DH541" s="125"/>
      <c r="DI541" s="125"/>
      <c r="DJ541" s="125"/>
      <c r="DK541" s="125"/>
      <c r="DL541" s="125"/>
      <c r="DM541" s="125"/>
      <c r="DN541" s="125"/>
      <c r="DO541" s="125"/>
      <c r="DP541" s="125"/>
      <c r="DQ541" s="125"/>
      <c r="DR541" s="125"/>
      <c r="DS541" s="125"/>
      <c r="DT541" s="125"/>
      <c r="DU541" s="125"/>
      <c r="DV541" s="125"/>
      <c r="DW541" s="125"/>
      <c r="DX541" s="125"/>
      <c r="DY541" s="125"/>
      <c r="DZ541" s="125"/>
      <c r="EA541" s="125"/>
      <c r="EB541" s="125"/>
      <c r="EC541" s="125"/>
      <c r="ED541" s="125"/>
      <c r="EE541" s="125"/>
      <c r="EF541" s="125"/>
      <c r="EG541" s="125"/>
      <c r="EH541" s="125"/>
      <c r="EI541" s="125"/>
      <c r="EJ541" s="125"/>
      <c r="EK541" s="125"/>
      <c r="EL541" s="125"/>
      <c r="EM541" s="125"/>
      <c r="EN541" s="125"/>
      <c r="EO541" s="125"/>
      <c r="EP541" s="125"/>
      <c r="EQ541" s="125"/>
      <c r="ER541" s="125"/>
      <c r="ES541" s="125"/>
      <c r="ET541" s="125"/>
      <c r="EU541" s="125"/>
      <c r="EV541" s="125"/>
      <c r="EW541" s="125"/>
      <c r="EX541" s="125"/>
      <c r="EY541" s="125"/>
      <c r="EZ541" s="125"/>
      <c r="FA541" s="125"/>
      <c r="FB541" s="125"/>
      <c r="FC541" s="125"/>
      <c r="FD541" s="125"/>
      <c r="FE541" s="125"/>
      <c r="FF541" s="125"/>
      <c r="FG541" s="125"/>
      <c r="FH541" s="125"/>
      <c r="FI541" s="125"/>
      <c r="FJ541" s="125"/>
      <c r="FK541" s="125"/>
      <c r="FL541" s="125"/>
      <c r="FM541" s="125"/>
      <c r="FN541" s="125"/>
      <c r="FO541" s="125"/>
      <c r="FP541" s="125"/>
      <c r="FQ541" s="125"/>
      <c r="FR541" s="125"/>
      <c r="FS541" s="125"/>
      <c r="FT541" s="125"/>
      <c r="FU541" s="125"/>
      <c r="FV541" s="125"/>
      <c r="FW541" s="125"/>
      <c r="FX541" s="125"/>
      <c r="FY541" s="125"/>
      <c r="FZ541" s="125"/>
      <c r="GA541" s="125"/>
      <c r="GB541" s="125"/>
      <c r="GC541" s="125"/>
      <c r="GD541" s="125"/>
      <c r="GE541" s="125"/>
      <c r="GF541" s="125"/>
      <c r="GG541" s="125"/>
      <c r="GH541" s="125"/>
      <c r="GI541" s="125"/>
      <c r="GJ541" s="125"/>
      <c r="GK541" s="125"/>
      <c r="GL541" s="125"/>
      <c r="GM541" s="125"/>
      <c r="GN541" s="125"/>
    </row>
    <row r="542" spans="1:19" ht="12.75">
      <c r="A542" s="234" t="s">
        <v>389</v>
      </c>
      <c r="B542" s="189">
        <v>250</v>
      </c>
      <c r="C542" s="189">
        <v>360</v>
      </c>
      <c r="D542" s="187">
        <f>MAX(J546:K546:L546)/360*100</f>
        <v>0.6944444444444444</v>
      </c>
      <c r="E542" s="103">
        <v>400</v>
      </c>
      <c r="F542" s="103">
        <v>576</v>
      </c>
      <c r="G542" s="92"/>
      <c r="H542" s="191">
        <f>(J542+K542+L542)/3</f>
        <v>228.66666666666666</v>
      </c>
      <c r="I542" s="102"/>
      <c r="J542" s="94">
        <v>230</v>
      </c>
      <c r="K542" s="89">
        <v>228</v>
      </c>
      <c r="L542" s="158">
        <v>228</v>
      </c>
      <c r="M542" s="39"/>
      <c r="N542" s="365"/>
      <c r="O542" s="365"/>
      <c r="P542" s="443"/>
      <c r="Q542" s="264"/>
      <c r="R542" s="121"/>
      <c r="S542" s="1"/>
    </row>
    <row r="543" spans="1:19" ht="12.75">
      <c r="A543" s="239" t="s">
        <v>390</v>
      </c>
      <c r="B543" s="543"/>
      <c r="C543" s="543"/>
      <c r="D543" s="543"/>
      <c r="E543" s="544"/>
      <c r="F543" s="544"/>
      <c r="G543" s="545"/>
      <c r="H543" s="102"/>
      <c r="I543" s="102"/>
      <c r="J543" s="91">
        <v>0</v>
      </c>
      <c r="K543" s="41">
        <v>0</v>
      </c>
      <c r="L543" s="118">
        <v>0.1</v>
      </c>
      <c r="M543" s="39"/>
      <c r="N543" s="365"/>
      <c r="O543" s="365"/>
      <c r="P543" s="443"/>
      <c r="Q543" s="264"/>
      <c r="R543" s="121"/>
      <c r="S543" s="422"/>
    </row>
    <row r="544" spans="1:19" ht="12.75">
      <c r="A544" s="239" t="s">
        <v>391</v>
      </c>
      <c r="B544" s="547"/>
      <c r="C544" s="547"/>
      <c r="D544" s="547"/>
      <c r="E544" s="548"/>
      <c r="F544" s="548"/>
      <c r="G544" s="549"/>
      <c r="H544" s="102"/>
      <c r="I544" s="102"/>
      <c r="J544" s="91">
        <v>0</v>
      </c>
      <c r="K544" s="41">
        <v>0</v>
      </c>
      <c r="L544" s="118">
        <v>0</v>
      </c>
      <c r="M544" s="39"/>
      <c r="N544" s="365"/>
      <c r="O544" s="365"/>
      <c r="P544" s="443"/>
      <c r="Q544" s="264"/>
      <c r="R544" s="121"/>
      <c r="S544" s="1"/>
    </row>
    <row r="545" spans="1:19" ht="12.75">
      <c r="A545" s="239" t="s">
        <v>392</v>
      </c>
      <c r="B545" s="547"/>
      <c r="C545" s="547"/>
      <c r="D545" s="547"/>
      <c r="E545" s="548"/>
      <c r="F545" s="548"/>
      <c r="G545" s="549"/>
      <c r="H545" s="102"/>
      <c r="I545" s="102"/>
      <c r="J545" s="91">
        <v>2.5</v>
      </c>
      <c r="K545" s="41">
        <v>1.7</v>
      </c>
      <c r="L545" s="118">
        <v>0.7</v>
      </c>
      <c r="M545" s="39"/>
      <c r="N545" s="365"/>
      <c r="O545" s="365"/>
      <c r="P545" s="443"/>
      <c r="Q545" s="264"/>
      <c r="R545" s="121"/>
      <c r="S545" s="1"/>
    </row>
    <row r="546" spans="1:196" s="274" customFormat="1" ht="9.75" customHeight="1">
      <c r="A546" s="612" t="s">
        <v>31</v>
      </c>
      <c r="B546" s="553"/>
      <c r="C546" s="553"/>
      <c r="D546" s="553"/>
      <c r="E546" s="553"/>
      <c r="F546" s="553"/>
      <c r="G546" s="554"/>
      <c r="H546" s="267"/>
      <c r="I546" s="267"/>
      <c r="J546" s="268">
        <f>SUM(J543:J545)</f>
        <v>2.5</v>
      </c>
      <c r="K546" s="269">
        <f>SUM(K543:K545)</f>
        <v>1.7</v>
      </c>
      <c r="L546" s="649">
        <f>SUM(L543:L545)</f>
        <v>0.7999999999999999</v>
      </c>
      <c r="M546" s="345"/>
      <c r="N546" s="348"/>
      <c r="O546" s="348"/>
      <c r="P546" s="350"/>
      <c r="Q546" s="346"/>
      <c r="R546" s="526">
        <f>(J546+K546+L546)/3</f>
        <v>1.6666666666666667</v>
      </c>
      <c r="S546" s="288"/>
      <c r="U546" s="368"/>
      <c r="V546" s="368"/>
      <c r="W546" s="368"/>
      <c r="X546" s="368"/>
      <c r="Y546" s="368"/>
      <c r="Z546" s="368"/>
      <c r="AA546" s="368"/>
      <c r="AB546" s="368"/>
      <c r="AC546" s="368"/>
      <c r="AD546" s="368"/>
      <c r="AE546" s="368"/>
      <c r="AF546" s="368"/>
      <c r="AG546" s="368"/>
      <c r="AH546" s="368"/>
      <c r="AI546" s="368"/>
      <c r="AJ546" s="368"/>
      <c r="AK546" s="368"/>
      <c r="AL546" s="368"/>
      <c r="AM546" s="368"/>
      <c r="AN546" s="368"/>
      <c r="AO546" s="368"/>
      <c r="AP546" s="368"/>
      <c r="AQ546" s="368"/>
      <c r="AR546" s="368"/>
      <c r="AS546" s="368"/>
      <c r="AT546" s="368"/>
      <c r="AU546" s="368"/>
      <c r="AV546" s="368"/>
      <c r="AW546" s="368"/>
      <c r="AX546" s="368"/>
      <c r="AY546" s="368"/>
      <c r="AZ546" s="368"/>
      <c r="BA546" s="368"/>
      <c r="BB546" s="368"/>
      <c r="BC546" s="368"/>
      <c r="BD546" s="368"/>
      <c r="BE546" s="368"/>
      <c r="BF546" s="368"/>
      <c r="BG546" s="368"/>
      <c r="BH546" s="368"/>
      <c r="BI546" s="368"/>
      <c r="BJ546" s="368"/>
      <c r="BK546" s="368"/>
      <c r="BL546" s="368"/>
      <c r="BM546" s="368"/>
      <c r="BN546" s="368"/>
      <c r="BO546" s="368"/>
      <c r="BP546" s="368"/>
      <c r="BQ546" s="368"/>
      <c r="BR546" s="368"/>
      <c r="BS546" s="368"/>
      <c r="BT546" s="368"/>
      <c r="BU546" s="368"/>
      <c r="BV546" s="368"/>
      <c r="BW546" s="368"/>
      <c r="BX546" s="368"/>
      <c r="BY546" s="368"/>
      <c r="BZ546" s="368"/>
      <c r="CA546" s="368"/>
      <c r="CB546" s="368"/>
      <c r="CC546" s="368"/>
      <c r="CD546" s="368"/>
      <c r="CE546" s="368"/>
      <c r="CF546" s="368"/>
      <c r="CG546" s="368"/>
      <c r="CH546" s="368"/>
      <c r="CI546" s="368"/>
      <c r="CJ546" s="368"/>
      <c r="CK546" s="368"/>
      <c r="CL546" s="368"/>
      <c r="CM546" s="368"/>
      <c r="CN546" s="368"/>
      <c r="CO546" s="368"/>
      <c r="CP546" s="368"/>
      <c r="CQ546" s="368"/>
      <c r="CR546" s="368"/>
      <c r="CS546" s="368"/>
      <c r="CT546" s="368"/>
      <c r="CU546" s="368"/>
      <c r="CV546" s="368"/>
      <c r="CW546" s="368"/>
      <c r="CX546" s="368"/>
      <c r="CY546" s="368"/>
      <c r="CZ546" s="368"/>
      <c r="DA546" s="368"/>
      <c r="DB546" s="368"/>
      <c r="DC546" s="368"/>
      <c r="DD546" s="368"/>
      <c r="DE546" s="368"/>
      <c r="DF546" s="368"/>
      <c r="DG546" s="368"/>
      <c r="DH546" s="368"/>
      <c r="DI546" s="368"/>
      <c r="DJ546" s="368"/>
      <c r="DK546" s="368"/>
      <c r="DL546" s="368"/>
      <c r="DM546" s="368"/>
      <c r="DN546" s="368"/>
      <c r="DO546" s="368"/>
      <c r="DP546" s="368"/>
      <c r="DQ546" s="368"/>
      <c r="DR546" s="368"/>
      <c r="DS546" s="368"/>
      <c r="DT546" s="368"/>
      <c r="DU546" s="368"/>
      <c r="DV546" s="368"/>
      <c r="DW546" s="368"/>
      <c r="DX546" s="368"/>
      <c r="DY546" s="368"/>
      <c r="DZ546" s="368"/>
      <c r="EA546" s="368"/>
      <c r="EB546" s="368"/>
      <c r="EC546" s="368"/>
      <c r="ED546" s="368"/>
      <c r="EE546" s="368"/>
      <c r="EF546" s="368"/>
      <c r="EG546" s="368"/>
      <c r="EH546" s="368"/>
      <c r="EI546" s="368"/>
      <c r="EJ546" s="368"/>
      <c r="EK546" s="368"/>
      <c r="EL546" s="368"/>
      <c r="EM546" s="368"/>
      <c r="EN546" s="368"/>
      <c r="EO546" s="368"/>
      <c r="EP546" s="368"/>
      <c r="EQ546" s="368"/>
      <c r="ER546" s="368"/>
      <c r="ES546" s="368"/>
      <c r="ET546" s="368"/>
      <c r="EU546" s="368"/>
      <c r="EV546" s="368"/>
      <c r="EW546" s="368"/>
      <c r="EX546" s="368"/>
      <c r="EY546" s="368"/>
      <c r="EZ546" s="368"/>
      <c r="FA546" s="368"/>
      <c r="FB546" s="368"/>
      <c r="FC546" s="368"/>
      <c r="FD546" s="368"/>
      <c r="FE546" s="368"/>
      <c r="FF546" s="368"/>
      <c r="FG546" s="368"/>
      <c r="FH546" s="368"/>
      <c r="FI546" s="368"/>
      <c r="FJ546" s="368"/>
      <c r="FK546" s="368"/>
      <c r="FL546" s="368"/>
      <c r="FM546" s="368"/>
      <c r="FN546" s="368"/>
      <c r="FO546" s="368"/>
      <c r="FP546" s="368"/>
      <c r="FQ546" s="368"/>
      <c r="FR546" s="368"/>
      <c r="FS546" s="368"/>
      <c r="FT546" s="368"/>
      <c r="FU546" s="368"/>
      <c r="FV546" s="368"/>
      <c r="FW546" s="368"/>
      <c r="FX546" s="368"/>
      <c r="FY546" s="368"/>
      <c r="FZ546" s="368"/>
      <c r="GA546" s="368"/>
      <c r="GB546" s="368"/>
      <c r="GC546" s="368"/>
      <c r="GD546" s="368"/>
      <c r="GE546" s="368"/>
      <c r="GF546" s="368"/>
      <c r="GG546" s="368"/>
      <c r="GH546" s="368"/>
      <c r="GI546" s="368"/>
      <c r="GJ546" s="368"/>
      <c r="GK546" s="368"/>
      <c r="GL546" s="368"/>
      <c r="GM546" s="368"/>
      <c r="GN546" s="368"/>
    </row>
    <row r="547" spans="1:19" ht="12.75">
      <c r="A547" s="234" t="s">
        <v>393</v>
      </c>
      <c r="B547" s="87">
        <v>250</v>
      </c>
      <c r="C547" s="87">
        <v>360</v>
      </c>
      <c r="D547" s="208">
        <f>(J551+K551+L551)/3/360*100</f>
        <v>15.462962962962962</v>
      </c>
      <c r="E547" s="46"/>
      <c r="F547" s="46"/>
      <c r="G547" s="46"/>
      <c r="H547" s="72"/>
      <c r="I547" s="72"/>
      <c r="J547" s="86">
        <v>231</v>
      </c>
      <c r="K547" s="76">
        <v>229</v>
      </c>
      <c r="L547" s="149">
        <v>230</v>
      </c>
      <c r="M547" s="54"/>
      <c r="N547" s="115"/>
      <c r="O547" s="115"/>
      <c r="P547" s="448"/>
      <c r="Q547" s="163"/>
      <c r="R547" s="121"/>
      <c r="S547" s="1"/>
    </row>
    <row r="548" spans="1:19" ht="12.75">
      <c r="A548" s="84" t="s">
        <v>394</v>
      </c>
      <c r="B548" s="540"/>
      <c r="C548" s="540"/>
      <c r="D548" s="540"/>
      <c r="E548" s="541"/>
      <c r="F548" s="541"/>
      <c r="G548" s="541"/>
      <c r="H548" s="72"/>
      <c r="I548" s="72"/>
      <c r="J548" s="96">
        <v>0</v>
      </c>
      <c r="K548" s="69">
        <v>0</v>
      </c>
      <c r="L548" s="174">
        <v>0</v>
      </c>
      <c r="M548" s="54"/>
      <c r="N548" s="115"/>
      <c r="O548" s="115"/>
      <c r="P548" s="448"/>
      <c r="Q548" s="426"/>
      <c r="R548" s="425"/>
      <c r="S548" s="1"/>
    </row>
    <row r="549" spans="1:19" ht="12.75">
      <c r="A549" s="84" t="s">
        <v>395</v>
      </c>
      <c r="B549" s="521"/>
      <c r="C549" s="521"/>
      <c r="D549" s="521"/>
      <c r="E549" s="523"/>
      <c r="F549" s="523"/>
      <c r="G549" s="523"/>
      <c r="H549" s="72"/>
      <c r="I549" s="72"/>
      <c r="J549" s="96">
        <v>64</v>
      </c>
      <c r="K549" s="69">
        <v>56</v>
      </c>
      <c r="L549" s="174">
        <v>47</v>
      </c>
      <c r="M549" s="54"/>
      <c r="N549" s="115"/>
      <c r="O549" s="115"/>
      <c r="P549" s="448"/>
      <c r="Q549" s="163"/>
      <c r="R549" s="124"/>
      <c r="S549" s="47"/>
    </row>
    <row r="550" spans="1:19" ht="12.75">
      <c r="A550" s="84" t="s">
        <v>392</v>
      </c>
      <c r="B550" s="521"/>
      <c r="C550" s="521"/>
      <c r="D550" s="521"/>
      <c r="E550" s="523"/>
      <c r="F550" s="523"/>
      <c r="G550" s="523"/>
      <c r="H550" s="72"/>
      <c r="I550" s="72"/>
      <c r="J550" s="96">
        <v>0</v>
      </c>
      <c r="K550" s="69">
        <v>0</v>
      </c>
      <c r="L550" s="174">
        <v>0</v>
      </c>
      <c r="M550" s="54"/>
      <c r="N550" s="115"/>
      <c r="O550" s="115"/>
      <c r="P550" s="448"/>
      <c r="Q550" s="163"/>
      <c r="R550" s="124"/>
      <c r="S550" s="47"/>
    </row>
    <row r="551" spans="1:196" s="352" customFormat="1" ht="10.5" customHeight="1">
      <c r="A551" s="612" t="s">
        <v>31</v>
      </c>
      <c r="B551" s="331"/>
      <c r="C551" s="331"/>
      <c r="D551" s="331"/>
      <c r="E551" s="331"/>
      <c r="F551" s="331"/>
      <c r="G551" s="331"/>
      <c r="H551" s="289"/>
      <c r="I551" s="289"/>
      <c r="J551" s="291">
        <f>SUM(J548:J550)</f>
        <v>64</v>
      </c>
      <c r="K551" s="321">
        <f>SUM(K548:K550)</f>
        <v>56</v>
      </c>
      <c r="L551" s="334">
        <f>SUM(L548:L550)</f>
        <v>47</v>
      </c>
      <c r="M551" s="290"/>
      <c r="N551" s="289"/>
      <c r="O551" s="289"/>
      <c r="P551" s="354"/>
      <c r="Q551" s="355"/>
      <c r="R551" s="526">
        <f>(J551+K551+L551)/3</f>
        <v>55.666666666666664</v>
      </c>
      <c r="S551" s="299"/>
      <c r="U551" s="125"/>
      <c r="V551" s="125"/>
      <c r="W551" s="125"/>
      <c r="X551" s="125"/>
      <c r="Y551" s="125"/>
      <c r="Z551" s="125"/>
      <c r="AA551" s="125"/>
      <c r="AB551" s="125"/>
      <c r="AC551" s="125"/>
      <c r="AD551" s="125"/>
      <c r="AE551" s="125"/>
      <c r="AF551" s="125"/>
      <c r="AG551" s="125"/>
      <c r="AH551" s="125"/>
      <c r="AI551" s="125"/>
      <c r="AJ551" s="125"/>
      <c r="AK551" s="125"/>
      <c r="AL551" s="125"/>
      <c r="AM551" s="125"/>
      <c r="AN551" s="125"/>
      <c r="AO551" s="125"/>
      <c r="AP551" s="125"/>
      <c r="AQ551" s="125"/>
      <c r="AR551" s="125"/>
      <c r="AS551" s="125"/>
      <c r="AT551" s="125"/>
      <c r="AU551" s="125"/>
      <c r="AV551" s="125"/>
      <c r="AW551" s="125"/>
      <c r="AX551" s="125"/>
      <c r="AY551" s="125"/>
      <c r="AZ551" s="125"/>
      <c r="BA551" s="125"/>
      <c r="BB551" s="125"/>
      <c r="BC551" s="125"/>
      <c r="BD551" s="125"/>
      <c r="BE551" s="125"/>
      <c r="BF551" s="125"/>
      <c r="BG551" s="125"/>
      <c r="BH551" s="125"/>
      <c r="BI551" s="125"/>
      <c r="BJ551" s="125"/>
      <c r="BK551" s="125"/>
      <c r="BL551" s="125"/>
      <c r="BM551" s="125"/>
      <c r="BN551" s="125"/>
      <c r="BO551" s="125"/>
      <c r="BP551" s="125"/>
      <c r="BQ551" s="125"/>
      <c r="BR551" s="125"/>
      <c r="BS551" s="125"/>
      <c r="BT551" s="125"/>
      <c r="BU551" s="125"/>
      <c r="BV551" s="125"/>
      <c r="BW551" s="125"/>
      <c r="BX551" s="125"/>
      <c r="BY551" s="125"/>
      <c r="BZ551" s="125"/>
      <c r="CA551" s="125"/>
      <c r="CB551" s="125"/>
      <c r="CC551" s="125"/>
      <c r="CD551" s="125"/>
      <c r="CE551" s="125"/>
      <c r="CF551" s="125"/>
      <c r="CG551" s="125"/>
      <c r="CH551" s="125"/>
      <c r="CI551" s="125"/>
      <c r="CJ551" s="125"/>
      <c r="CK551" s="125"/>
      <c r="CL551" s="125"/>
      <c r="CM551" s="125"/>
      <c r="CN551" s="125"/>
      <c r="CO551" s="125"/>
      <c r="CP551" s="125"/>
      <c r="CQ551" s="125"/>
      <c r="CR551" s="125"/>
      <c r="CS551" s="125"/>
      <c r="CT551" s="125"/>
      <c r="CU551" s="125"/>
      <c r="CV551" s="125"/>
      <c r="CW551" s="125"/>
      <c r="CX551" s="125"/>
      <c r="CY551" s="125"/>
      <c r="CZ551" s="125"/>
      <c r="DA551" s="125"/>
      <c r="DB551" s="125"/>
      <c r="DC551" s="125"/>
      <c r="DD551" s="125"/>
      <c r="DE551" s="125"/>
      <c r="DF551" s="125"/>
      <c r="DG551" s="125"/>
      <c r="DH551" s="125"/>
      <c r="DI551" s="125"/>
      <c r="DJ551" s="125"/>
      <c r="DK551" s="125"/>
      <c r="DL551" s="125"/>
      <c r="DM551" s="125"/>
      <c r="DN551" s="125"/>
      <c r="DO551" s="125"/>
      <c r="DP551" s="125"/>
      <c r="DQ551" s="125"/>
      <c r="DR551" s="125"/>
      <c r="DS551" s="125"/>
      <c r="DT551" s="125"/>
      <c r="DU551" s="125"/>
      <c r="DV551" s="125"/>
      <c r="DW551" s="125"/>
      <c r="DX551" s="125"/>
      <c r="DY551" s="125"/>
      <c r="DZ551" s="125"/>
      <c r="EA551" s="125"/>
      <c r="EB551" s="125"/>
      <c r="EC551" s="125"/>
      <c r="ED551" s="125"/>
      <c r="EE551" s="125"/>
      <c r="EF551" s="125"/>
      <c r="EG551" s="125"/>
      <c r="EH551" s="125"/>
      <c r="EI551" s="125"/>
      <c r="EJ551" s="125"/>
      <c r="EK551" s="125"/>
      <c r="EL551" s="125"/>
      <c r="EM551" s="125"/>
      <c r="EN551" s="125"/>
      <c r="EO551" s="125"/>
      <c r="EP551" s="125"/>
      <c r="EQ551" s="125"/>
      <c r="ER551" s="125"/>
      <c r="ES551" s="125"/>
      <c r="ET551" s="125"/>
      <c r="EU551" s="125"/>
      <c r="EV551" s="125"/>
      <c r="EW551" s="125"/>
      <c r="EX551" s="125"/>
      <c r="EY551" s="125"/>
      <c r="EZ551" s="125"/>
      <c r="FA551" s="125"/>
      <c r="FB551" s="125"/>
      <c r="FC551" s="125"/>
      <c r="FD551" s="125"/>
      <c r="FE551" s="125"/>
      <c r="FF551" s="125"/>
      <c r="FG551" s="125"/>
      <c r="FH551" s="125"/>
      <c r="FI551" s="125"/>
      <c r="FJ551" s="125"/>
      <c r="FK551" s="125"/>
      <c r="FL551" s="125"/>
      <c r="FM551" s="125"/>
      <c r="FN551" s="125"/>
      <c r="FO551" s="125"/>
      <c r="FP551" s="125"/>
      <c r="FQ551" s="125"/>
      <c r="FR551" s="125"/>
      <c r="FS551" s="125"/>
      <c r="FT551" s="125"/>
      <c r="FU551" s="125"/>
      <c r="FV551" s="125"/>
      <c r="FW551" s="125"/>
      <c r="FX551" s="125"/>
      <c r="FY551" s="125"/>
      <c r="FZ551" s="125"/>
      <c r="GA551" s="125"/>
      <c r="GB551" s="125"/>
      <c r="GC551" s="125"/>
      <c r="GD551" s="125"/>
      <c r="GE551" s="125"/>
      <c r="GF551" s="125"/>
      <c r="GG551" s="125"/>
      <c r="GH551" s="125"/>
      <c r="GI551" s="125"/>
      <c r="GJ551" s="125"/>
      <c r="GK551" s="125"/>
      <c r="GL551" s="125"/>
      <c r="GM551" s="125"/>
      <c r="GN551" s="125"/>
    </row>
    <row r="552" spans="1:19" ht="15.75">
      <c r="A552" s="236" t="s">
        <v>396</v>
      </c>
      <c r="B552" s="87">
        <v>160</v>
      </c>
      <c r="C552" s="87">
        <v>230</v>
      </c>
      <c r="D552" s="187">
        <f>MAX(J556:K556:L556)/360*100</f>
        <v>23.944444444444446</v>
      </c>
      <c r="E552" s="46"/>
      <c r="F552" s="46"/>
      <c r="G552" s="46"/>
      <c r="H552" s="191">
        <f>(J552+K552+L552)/3</f>
        <v>240</v>
      </c>
      <c r="I552" s="72"/>
      <c r="J552" s="86">
        <v>242</v>
      </c>
      <c r="K552" s="76">
        <v>238</v>
      </c>
      <c r="L552" s="149">
        <v>240</v>
      </c>
      <c r="M552" s="54"/>
      <c r="N552" s="115"/>
      <c r="O552" s="115"/>
      <c r="P552" s="448"/>
      <c r="Q552" s="163"/>
      <c r="R552" s="124"/>
      <c r="S552" s="47"/>
    </row>
    <row r="553" spans="1:19" ht="12.75">
      <c r="A553" s="84" t="s">
        <v>397</v>
      </c>
      <c r="B553" s="540"/>
      <c r="C553" s="540"/>
      <c r="D553" s="540"/>
      <c r="E553" s="541"/>
      <c r="F553" s="541"/>
      <c r="G553" s="541"/>
      <c r="H553" s="72"/>
      <c r="I553" s="72"/>
      <c r="J553" s="109">
        <v>20.7</v>
      </c>
      <c r="K553" s="106">
        <v>20.1</v>
      </c>
      <c r="L553" s="157">
        <v>51</v>
      </c>
      <c r="M553" s="54"/>
      <c r="N553" s="115"/>
      <c r="O553" s="115"/>
      <c r="P553" s="448"/>
      <c r="Q553" s="163"/>
      <c r="R553" s="124"/>
      <c r="S553" s="47"/>
    </row>
    <row r="554" spans="1:19" ht="12.75">
      <c r="A554" s="84" t="s">
        <v>398</v>
      </c>
      <c r="B554" s="521"/>
      <c r="C554" s="521"/>
      <c r="D554" s="521"/>
      <c r="E554" s="523"/>
      <c r="F554" s="523"/>
      <c r="G554" s="523"/>
      <c r="H554" s="72"/>
      <c r="I554" s="72"/>
      <c r="J554" s="109">
        <v>0.2</v>
      </c>
      <c r="K554" s="106">
        <v>0.7</v>
      </c>
      <c r="L554" s="157">
        <v>28</v>
      </c>
      <c r="M554" s="54"/>
      <c r="N554" s="115"/>
      <c r="O554" s="115"/>
      <c r="P554" s="448"/>
      <c r="Q554" s="163"/>
      <c r="R554" s="124"/>
      <c r="S554" s="47"/>
    </row>
    <row r="555" spans="1:19" ht="12.75">
      <c r="A555" s="84" t="s">
        <v>399</v>
      </c>
      <c r="B555" s="521"/>
      <c r="C555" s="521"/>
      <c r="D555" s="521"/>
      <c r="E555" s="523"/>
      <c r="F555" s="523"/>
      <c r="G555" s="523"/>
      <c r="H555" s="72"/>
      <c r="I555" s="72"/>
      <c r="J555" s="109">
        <v>17</v>
      </c>
      <c r="K555" s="106">
        <v>21.8</v>
      </c>
      <c r="L555" s="157">
        <v>7.2</v>
      </c>
      <c r="M555" s="54"/>
      <c r="N555" s="115"/>
      <c r="O555" s="115"/>
      <c r="P555" s="448"/>
      <c r="Q555" s="163"/>
      <c r="R555" s="124"/>
      <c r="S555" s="47"/>
    </row>
    <row r="556" spans="1:196" s="274" customFormat="1" ht="12.75" customHeight="1">
      <c r="A556" s="612" t="s">
        <v>31</v>
      </c>
      <c r="B556" s="331"/>
      <c r="C556" s="331"/>
      <c r="D556" s="331"/>
      <c r="E556" s="331"/>
      <c r="F556" s="331"/>
      <c r="G556" s="331"/>
      <c r="H556" s="289"/>
      <c r="I556" s="289"/>
      <c r="J556" s="275">
        <f>SUM(J553:J555)</f>
        <v>37.9</v>
      </c>
      <c r="K556" s="276">
        <f>SUM(K553:K555)</f>
        <v>42.6</v>
      </c>
      <c r="L556" s="334">
        <f>SUM(L553:L555)</f>
        <v>86.2</v>
      </c>
      <c r="M556" s="314"/>
      <c r="N556" s="289"/>
      <c r="O556" s="289"/>
      <c r="P556" s="354"/>
      <c r="Q556" s="283"/>
      <c r="R556" s="526">
        <f>(J556+K556+L556)/3</f>
        <v>55.56666666666666</v>
      </c>
      <c r="S556" s="284"/>
      <c r="U556" s="368"/>
      <c r="V556" s="368"/>
      <c r="W556" s="368"/>
      <c r="X556" s="368"/>
      <c r="Y556" s="368"/>
      <c r="Z556" s="368"/>
      <c r="AA556" s="368"/>
      <c r="AB556" s="368"/>
      <c r="AC556" s="368"/>
      <c r="AD556" s="368"/>
      <c r="AE556" s="368"/>
      <c r="AF556" s="368"/>
      <c r="AG556" s="368"/>
      <c r="AH556" s="368"/>
      <c r="AI556" s="368"/>
      <c r="AJ556" s="368"/>
      <c r="AK556" s="368"/>
      <c r="AL556" s="368"/>
      <c r="AM556" s="368"/>
      <c r="AN556" s="368"/>
      <c r="AO556" s="368"/>
      <c r="AP556" s="368"/>
      <c r="AQ556" s="368"/>
      <c r="AR556" s="368"/>
      <c r="AS556" s="368"/>
      <c r="AT556" s="368"/>
      <c r="AU556" s="368"/>
      <c r="AV556" s="368"/>
      <c r="AW556" s="368"/>
      <c r="AX556" s="368"/>
      <c r="AY556" s="368"/>
      <c r="AZ556" s="368"/>
      <c r="BA556" s="368"/>
      <c r="BB556" s="368"/>
      <c r="BC556" s="368"/>
      <c r="BD556" s="368"/>
      <c r="BE556" s="368"/>
      <c r="BF556" s="368"/>
      <c r="BG556" s="368"/>
      <c r="BH556" s="368"/>
      <c r="BI556" s="368"/>
      <c r="BJ556" s="368"/>
      <c r="BK556" s="368"/>
      <c r="BL556" s="368"/>
      <c r="BM556" s="368"/>
      <c r="BN556" s="368"/>
      <c r="BO556" s="368"/>
      <c r="BP556" s="368"/>
      <c r="BQ556" s="368"/>
      <c r="BR556" s="368"/>
      <c r="BS556" s="368"/>
      <c r="BT556" s="368"/>
      <c r="BU556" s="368"/>
      <c r="BV556" s="368"/>
      <c r="BW556" s="368"/>
      <c r="BX556" s="368"/>
      <c r="BY556" s="368"/>
      <c r="BZ556" s="368"/>
      <c r="CA556" s="368"/>
      <c r="CB556" s="368"/>
      <c r="CC556" s="368"/>
      <c r="CD556" s="368"/>
      <c r="CE556" s="368"/>
      <c r="CF556" s="368"/>
      <c r="CG556" s="368"/>
      <c r="CH556" s="368"/>
      <c r="CI556" s="368"/>
      <c r="CJ556" s="368"/>
      <c r="CK556" s="368"/>
      <c r="CL556" s="368"/>
      <c r="CM556" s="368"/>
      <c r="CN556" s="368"/>
      <c r="CO556" s="368"/>
      <c r="CP556" s="368"/>
      <c r="CQ556" s="368"/>
      <c r="CR556" s="368"/>
      <c r="CS556" s="368"/>
      <c r="CT556" s="368"/>
      <c r="CU556" s="368"/>
      <c r="CV556" s="368"/>
      <c r="CW556" s="368"/>
      <c r="CX556" s="368"/>
      <c r="CY556" s="368"/>
      <c r="CZ556" s="368"/>
      <c r="DA556" s="368"/>
      <c r="DB556" s="368"/>
      <c r="DC556" s="368"/>
      <c r="DD556" s="368"/>
      <c r="DE556" s="368"/>
      <c r="DF556" s="368"/>
      <c r="DG556" s="368"/>
      <c r="DH556" s="368"/>
      <c r="DI556" s="368"/>
      <c r="DJ556" s="368"/>
      <c r="DK556" s="368"/>
      <c r="DL556" s="368"/>
      <c r="DM556" s="368"/>
      <c r="DN556" s="368"/>
      <c r="DO556" s="368"/>
      <c r="DP556" s="368"/>
      <c r="DQ556" s="368"/>
      <c r="DR556" s="368"/>
      <c r="DS556" s="368"/>
      <c r="DT556" s="368"/>
      <c r="DU556" s="368"/>
      <c r="DV556" s="368"/>
      <c r="DW556" s="368"/>
      <c r="DX556" s="368"/>
      <c r="DY556" s="368"/>
      <c r="DZ556" s="368"/>
      <c r="EA556" s="368"/>
      <c r="EB556" s="368"/>
      <c r="EC556" s="368"/>
      <c r="ED556" s="368"/>
      <c r="EE556" s="368"/>
      <c r="EF556" s="368"/>
      <c r="EG556" s="368"/>
      <c r="EH556" s="368"/>
      <c r="EI556" s="368"/>
      <c r="EJ556" s="368"/>
      <c r="EK556" s="368"/>
      <c r="EL556" s="368"/>
      <c r="EM556" s="368"/>
      <c r="EN556" s="368"/>
      <c r="EO556" s="368"/>
      <c r="EP556" s="368"/>
      <c r="EQ556" s="368"/>
      <c r="ER556" s="368"/>
      <c r="ES556" s="368"/>
      <c r="ET556" s="368"/>
      <c r="EU556" s="368"/>
      <c r="EV556" s="368"/>
      <c r="EW556" s="368"/>
      <c r="EX556" s="368"/>
      <c r="EY556" s="368"/>
      <c r="EZ556" s="368"/>
      <c r="FA556" s="368"/>
      <c r="FB556" s="368"/>
      <c r="FC556" s="368"/>
      <c r="FD556" s="368"/>
      <c r="FE556" s="368"/>
      <c r="FF556" s="368"/>
      <c r="FG556" s="368"/>
      <c r="FH556" s="368"/>
      <c r="FI556" s="368"/>
      <c r="FJ556" s="368"/>
      <c r="FK556" s="368"/>
      <c r="FL556" s="368"/>
      <c r="FM556" s="368"/>
      <c r="FN556" s="368"/>
      <c r="FO556" s="368"/>
      <c r="FP556" s="368"/>
      <c r="FQ556" s="368"/>
      <c r="FR556" s="368"/>
      <c r="FS556" s="368"/>
      <c r="FT556" s="368"/>
      <c r="FU556" s="368"/>
      <c r="FV556" s="368"/>
      <c r="FW556" s="368"/>
      <c r="FX556" s="368"/>
      <c r="FY556" s="368"/>
      <c r="FZ556" s="368"/>
      <c r="GA556" s="368"/>
      <c r="GB556" s="368"/>
      <c r="GC556" s="368"/>
      <c r="GD556" s="368"/>
      <c r="GE556" s="368"/>
      <c r="GF556" s="368"/>
      <c r="GG556" s="368"/>
      <c r="GH556" s="368"/>
      <c r="GI556" s="368"/>
      <c r="GJ556" s="368"/>
      <c r="GK556" s="368"/>
      <c r="GL556" s="368"/>
      <c r="GM556" s="368"/>
      <c r="GN556" s="368"/>
    </row>
    <row r="557" spans="1:19" ht="15.75">
      <c r="A557" s="236" t="s">
        <v>400</v>
      </c>
      <c r="B557" s="87">
        <v>250</v>
      </c>
      <c r="C557" s="87">
        <v>360</v>
      </c>
      <c r="D557" s="187">
        <f>MAX(J565:K565:L565)/360*100</f>
        <v>23.25</v>
      </c>
      <c r="E557" s="46"/>
      <c r="F557" s="46"/>
      <c r="G557" s="46"/>
      <c r="H557" s="191">
        <f>(J557+K557+L557)/3</f>
        <v>240</v>
      </c>
      <c r="I557" s="72"/>
      <c r="J557" s="86">
        <v>242</v>
      </c>
      <c r="K557" s="76">
        <v>238</v>
      </c>
      <c r="L557" s="149">
        <v>240</v>
      </c>
      <c r="M557" s="54"/>
      <c r="N557" s="72">
        <v>218</v>
      </c>
      <c r="O557" s="72">
        <v>222</v>
      </c>
      <c r="P557" s="454">
        <v>217</v>
      </c>
      <c r="Q557" s="163"/>
      <c r="R557" s="124"/>
      <c r="S557" s="47"/>
    </row>
    <row r="558" spans="1:19" ht="12.75">
      <c r="A558" s="84" t="s">
        <v>401</v>
      </c>
      <c r="B558" s="540"/>
      <c r="C558" s="540"/>
      <c r="D558" s="540"/>
      <c r="E558" s="541"/>
      <c r="F558" s="541"/>
      <c r="G558" s="541"/>
      <c r="H558" s="72"/>
      <c r="I558" s="72"/>
      <c r="J558" s="109">
        <v>0</v>
      </c>
      <c r="K558" s="106">
        <v>0</v>
      </c>
      <c r="L558" s="157">
        <v>0</v>
      </c>
      <c r="M558" s="54"/>
      <c r="N558" s="115"/>
      <c r="O558" s="115"/>
      <c r="P558" s="448"/>
      <c r="Q558" s="426"/>
      <c r="R558" s="88"/>
      <c r="S558" s="47"/>
    </row>
    <row r="559" spans="1:19" ht="12.75">
      <c r="A559" s="84" t="s">
        <v>402</v>
      </c>
      <c r="B559" s="521"/>
      <c r="C559" s="521"/>
      <c r="D559" s="521"/>
      <c r="E559" s="523"/>
      <c r="F559" s="523"/>
      <c r="G559" s="523"/>
      <c r="H559" s="72"/>
      <c r="I559" s="72"/>
      <c r="J559" s="109">
        <v>0</v>
      </c>
      <c r="K559" s="106">
        <v>0</v>
      </c>
      <c r="L559" s="157">
        <v>0</v>
      </c>
      <c r="M559" s="54"/>
      <c r="N559" s="115"/>
      <c r="O559" s="115"/>
      <c r="P559" s="448"/>
      <c r="Q559" s="163"/>
      <c r="R559" s="124"/>
      <c r="S559" s="47"/>
    </row>
    <row r="560" spans="1:19" ht="12.75">
      <c r="A560" s="84" t="s">
        <v>403</v>
      </c>
      <c r="B560" s="521"/>
      <c r="C560" s="521"/>
      <c r="D560" s="521"/>
      <c r="E560" s="523"/>
      <c r="F560" s="523"/>
      <c r="G560" s="523"/>
      <c r="H560" s="72"/>
      <c r="I560" s="72"/>
      <c r="J560" s="109">
        <v>0</v>
      </c>
      <c r="K560" s="106">
        <v>0</v>
      </c>
      <c r="L560" s="157">
        <v>0</v>
      </c>
      <c r="M560" s="54"/>
      <c r="N560" s="115"/>
      <c r="O560" s="115"/>
      <c r="P560" s="448"/>
      <c r="Q560" s="163"/>
      <c r="R560" s="124"/>
      <c r="S560" s="47"/>
    </row>
    <row r="561" spans="1:19" ht="12.75">
      <c r="A561" s="84" t="s">
        <v>404</v>
      </c>
      <c r="B561" s="521"/>
      <c r="C561" s="521"/>
      <c r="D561" s="521"/>
      <c r="E561" s="523"/>
      <c r="F561" s="523"/>
      <c r="G561" s="523"/>
      <c r="H561" s="72"/>
      <c r="I561" s="72"/>
      <c r="J561" s="109">
        <v>0</v>
      </c>
      <c r="K561" s="106">
        <v>0</v>
      </c>
      <c r="L561" s="157">
        <v>0</v>
      </c>
      <c r="M561" s="54"/>
      <c r="N561" s="115"/>
      <c r="O561" s="115"/>
      <c r="P561" s="448"/>
      <c r="Q561" s="163"/>
      <c r="R561" s="124"/>
      <c r="S561" s="47"/>
    </row>
    <row r="562" spans="1:19" ht="12.75">
      <c r="A562" s="84" t="s">
        <v>405</v>
      </c>
      <c r="B562" s="521"/>
      <c r="C562" s="521"/>
      <c r="D562" s="521"/>
      <c r="E562" s="523"/>
      <c r="F562" s="523"/>
      <c r="G562" s="523"/>
      <c r="H562" s="72"/>
      <c r="I562" s="72"/>
      <c r="J562" s="109">
        <v>45</v>
      </c>
      <c r="K562" s="106">
        <v>57</v>
      </c>
      <c r="L562" s="157">
        <v>55</v>
      </c>
      <c r="M562" s="54"/>
      <c r="N562" s="115"/>
      <c r="O562" s="115"/>
      <c r="P562" s="448"/>
      <c r="Q562" s="163"/>
      <c r="R562" s="124"/>
      <c r="S562" s="47"/>
    </row>
    <row r="563" spans="1:19" ht="12.75">
      <c r="A563" s="84" t="s">
        <v>406</v>
      </c>
      <c r="B563" s="521"/>
      <c r="C563" s="521"/>
      <c r="D563" s="521"/>
      <c r="E563" s="523"/>
      <c r="F563" s="523"/>
      <c r="G563" s="523"/>
      <c r="H563" s="72"/>
      <c r="I563" s="72"/>
      <c r="J563" s="109">
        <v>19.6</v>
      </c>
      <c r="K563" s="106">
        <v>14.7</v>
      </c>
      <c r="L563" s="157">
        <v>9.5</v>
      </c>
      <c r="M563" s="54"/>
      <c r="N563" s="115"/>
      <c r="O563" s="115"/>
      <c r="P563" s="448"/>
      <c r="Q563" s="163"/>
      <c r="R563" s="124"/>
      <c r="S563" s="47"/>
    </row>
    <row r="564" spans="1:19" ht="12" customHeight="1">
      <c r="A564" s="84" t="s">
        <v>407</v>
      </c>
      <c r="B564" s="521"/>
      <c r="C564" s="521"/>
      <c r="D564" s="521"/>
      <c r="E564" s="523"/>
      <c r="F564" s="523"/>
      <c r="G564" s="523"/>
      <c r="H564" s="72"/>
      <c r="I564" s="72"/>
      <c r="J564" s="109">
        <v>0</v>
      </c>
      <c r="K564" s="106">
        <v>12</v>
      </c>
      <c r="L564" s="157">
        <v>0</v>
      </c>
      <c r="M564" s="54"/>
      <c r="N564" s="115"/>
      <c r="O564" s="115"/>
      <c r="P564" s="448"/>
      <c r="Q564" s="163"/>
      <c r="R564" s="124"/>
      <c r="S564" s="47"/>
    </row>
    <row r="565" spans="1:196" s="274" customFormat="1" ht="12" customHeight="1">
      <c r="A565" s="612" t="s">
        <v>31</v>
      </c>
      <c r="B565" s="331"/>
      <c r="C565" s="331"/>
      <c r="D565" s="331"/>
      <c r="E565" s="331"/>
      <c r="F565" s="331"/>
      <c r="G565" s="331"/>
      <c r="H565" s="289"/>
      <c r="I565" s="289"/>
      <c r="J565" s="275">
        <f>SUM(J558:J564)</f>
        <v>64.6</v>
      </c>
      <c r="K565" s="276">
        <f>SUM(K558:K564)</f>
        <v>83.7</v>
      </c>
      <c r="L565" s="334">
        <f>SUM(L558:L564)</f>
        <v>64.5</v>
      </c>
      <c r="M565" s="314"/>
      <c r="N565" s="289"/>
      <c r="O565" s="289"/>
      <c r="P565" s="354"/>
      <c r="Q565" s="283"/>
      <c r="R565" s="526">
        <f>(J565+K565+L565)/3</f>
        <v>70.93333333333334</v>
      </c>
      <c r="S565" s="284"/>
      <c r="U565" s="368"/>
      <c r="V565" s="368"/>
      <c r="W565" s="368"/>
      <c r="X565" s="368"/>
      <c r="Y565" s="368"/>
      <c r="Z565" s="368"/>
      <c r="AA565" s="368"/>
      <c r="AB565" s="368"/>
      <c r="AC565" s="368"/>
      <c r="AD565" s="368"/>
      <c r="AE565" s="368"/>
      <c r="AF565" s="368"/>
      <c r="AG565" s="368"/>
      <c r="AH565" s="368"/>
      <c r="AI565" s="368"/>
      <c r="AJ565" s="368"/>
      <c r="AK565" s="368"/>
      <c r="AL565" s="368"/>
      <c r="AM565" s="368"/>
      <c r="AN565" s="368"/>
      <c r="AO565" s="368"/>
      <c r="AP565" s="368"/>
      <c r="AQ565" s="368"/>
      <c r="AR565" s="368"/>
      <c r="AS565" s="368"/>
      <c r="AT565" s="368"/>
      <c r="AU565" s="368"/>
      <c r="AV565" s="368"/>
      <c r="AW565" s="368"/>
      <c r="AX565" s="368"/>
      <c r="AY565" s="368"/>
      <c r="AZ565" s="368"/>
      <c r="BA565" s="368"/>
      <c r="BB565" s="368"/>
      <c r="BC565" s="368"/>
      <c r="BD565" s="368"/>
      <c r="BE565" s="368"/>
      <c r="BF565" s="368"/>
      <c r="BG565" s="368"/>
      <c r="BH565" s="368"/>
      <c r="BI565" s="368"/>
      <c r="BJ565" s="368"/>
      <c r="BK565" s="368"/>
      <c r="BL565" s="368"/>
      <c r="BM565" s="368"/>
      <c r="BN565" s="368"/>
      <c r="BO565" s="368"/>
      <c r="BP565" s="368"/>
      <c r="BQ565" s="368"/>
      <c r="BR565" s="368"/>
      <c r="BS565" s="368"/>
      <c r="BT565" s="368"/>
      <c r="BU565" s="368"/>
      <c r="BV565" s="368"/>
      <c r="BW565" s="368"/>
      <c r="BX565" s="368"/>
      <c r="BY565" s="368"/>
      <c r="BZ565" s="368"/>
      <c r="CA565" s="368"/>
      <c r="CB565" s="368"/>
      <c r="CC565" s="368"/>
      <c r="CD565" s="368"/>
      <c r="CE565" s="368"/>
      <c r="CF565" s="368"/>
      <c r="CG565" s="368"/>
      <c r="CH565" s="368"/>
      <c r="CI565" s="368"/>
      <c r="CJ565" s="368"/>
      <c r="CK565" s="368"/>
      <c r="CL565" s="368"/>
      <c r="CM565" s="368"/>
      <c r="CN565" s="368"/>
      <c r="CO565" s="368"/>
      <c r="CP565" s="368"/>
      <c r="CQ565" s="368"/>
      <c r="CR565" s="368"/>
      <c r="CS565" s="368"/>
      <c r="CT565" s="368"/>
      <c r="CU565" s="368"/>
      <c r="CV565" s="368"/>
      <c r="CW565" s="368"/>
      <c r="CX565" s="368"/>
      <c r="CY565" s="368"/>
      <c r="CZ565" s="368"/>
      <c r="DA565" s="368"/>
      <c r="DB565" s="368"/>
      <c r="DC565" s="368"/>
      <c r="DD565" s="368"/>
      <c r="DE565" s="368"/>
      <c r="DF565" s="368"/>
      <c r="DG565" s="368"/>
      <c r="DH565" s="368"/>
      <c r="DI565" s="368"/>
      <c r="DJ565" s="368"/>
      <c r="DK565" s="368"/>
      <c r="DL565" s="368"/>
      <c r="DM565" s="368"/>
      <c r="DN565" s="368"/>
      <c r="DO565" s="368"/>
      <c r="DP565" s="368"/>
      <c r="DQ565" s="368"/>
      <c r="DR565" s="368"/>
      <c r="DS565" s="368"/>
      <c r="DT565" s="368"/>
      <c r="DU565" s="368"/>
      <c r="DV565" s="368"/>
      <c r="DW565" s="368"/>
      <c r="DX565" s="368"/>
      <c r="DY565" s="368"/>
      <c r="DZ565" s="368"/>
      <c r="EA565" s="368"/>
      <c r="EB565" s="368"/>
      <c r="EC565" s="368"/>
      <c r="ED565" s="368"/>
      <c r="EE565" s="368"/>
      <c r="EF565" s="368"/>
      <c r="EG565" s="368"/>
      <c r="EH565" s="368"/>
      <c r="EI565" s="368"/>
      <c r="EJ565" s="368"/>
      <c r="EK565" s="368"/>
      <c r="EL565" s="368"/>
      <c r="EM565" s="368"/>
      <c r="EN565" s="368"/>
      <c r="EO565" s="368"/>
      <c r="EP565" s="368"/>
      <c r="EQ565" s="368"/>
      <c r="ER565" s="368"/>
      <c r="ES565" s="368"/>
      <c r="ET565" s="368"/>
      <c r="EU565" s="368"/>
      <c r="EV565" s="368"/>
      <c r="EW565" s="368"/>
      <c r="EX565" s="368"/>
      <c r="EY565" s="368"/>
      <c r="EZ565" s="368"/>
      <c r="FA565" s="368"/>
      <c r="FB565" s="368"/>
      <c r="FC565" s="368"/>
      <c r="FD565" s="368"/>
      <c r="FE565" s="368"/>
      <c r="FF565" s="368"/>
      <c r="FG565" s="368"/>
      <c r="FH565" s="368"/>
      <c r="FI565" s="368"/>
      <c r="FJ565" s="368"/>
      <c r="FK565" s="368"/>
      <c r="FL565" s="368"/>
      <c r="FM565" s="368"/>
      <c r="FN565" s="368"/>
      <c r="FO565" s="368"/>
      <c r="FP565" s="368"/>
      <c r="FQ565" s="368"/>
      <c r="FR565" s="368"/>
      <c r="FS565" s="368"/>
      <c r="FT565" s="368"/>
      <c r="FU565" s="368"/>
      <c r="FV565" s="368"/>
      <c r="FW565" s="368"/>
      <c r="FX565" s="368"/>
      <c r="FY565" s="368"/>
      <c r="FZ565" s="368"/>
      <c r="GA565" s="368"/>
      <c r="GB565" s="368"/>
      <c r="GC565" s="368"/>
      <c r="GD565" s="368"/>
      <c r="GE565" s="368"/>
      <c r="GF565" s="368"/>
      <c r="GG565" s="368"/>
      <c r="GH565" s="368"/>
      <c r="GI565" s="368"/>
      <c r="GJ565" s="368"/>
      <c r="GK565" s="368"/>
      <c r="GL565" s="368"/>
      <c r="GM565" s="368"/>
      <c r="GN565" s="368"/>
    </row>
    <row r="566" spans="1:19" ht="15.75">
      <c r="A566" s="236" t="s">
        <v>408</v>
      </c>
      <c r="B566" s="189">
        <v>100</v>
      </c>
      <c r="C566" s="189">
        <v>144</v>
      </c>
      <c r="D566" s="187">
        <f>MAX(J570:K570:L570)/360*100</f>
        <v>28.61111111111111</v>
      </c>
      <c r="E566" s="103">
        <v>160</v>
      </c>
      <c r="F566" s="103">
        <v>230</v>
      </c>
      <c r="G566" s="194">
        <f>MAX(M570:N570:O570)/360*100</f>
        <v>39.72222222222222</v>
      </c>
      <c r="H566" s="191">
        <f>(J566+K566+L566)/3</f>
        <v>224.33333333333334</v>
      </c>
      <c r="I566" s="102"/>
      <c r="J566" s="86">
        <v>224</v>
      </c>
      <c r="K566" s="76">
        <v>225</v>
      </c>
      <c r="L566" s="149">
        <v>224</v>
      </c>
      <c r="M566" s="54"/>
      <c r="N566" s="72">
        <v>223</v>
      </c>
      <c r="O566" s="72">
        <v>224</v>
      </c>
      <c r="P566" s="454">
        <v>227</v>
      </c>
      <c r="Q566" s="163"/>
      <c r="R566" s="124"/>
      <c r="S566" s="47"/>
    </row>
    <row r="567" spans="1:19" ht="12.75">
      <c r="A567" s="239" t="s">
        <v>409</v>
      </c>
      <c r="B567" s="543"/>
      <c r="C567" s="543"/>
      <c r="D567" s="543"/>
      <c r="E567" s="544"/>
      <c r="F567" s="544"/>
      <c r="G567" s="545"/>
      <c r="H567" s="102"/>
      <c r="I567" s="102"/>
      <c r="J567" s="96"/>
      <c r="K567" s="69"/>
      <c r="L567" s="174"/>
      <c r="M567" s="54"/>
      <c r="N567" s="115">
        <v>42</v>
      </c>
      <c r="O567" s="115">
        <v>80</v>
      </c>
      <c r="P567" s="448">
        <v>46</v>
      </c>
      <c r="Q567" s="426"/>
      <c r="R567" s="88"/>
      <c r="S567" s="47"/>
    </row>
    <row r="568" spans="1:19" ht="12.75">
      <c r="A568" s="239" t="s">
        <v>410</v>
      </c>
      <c r="B568" s="547"/>
      <c r="C568" s="547"/>
      <c r="D568" s="547"/>
      <c r="E568" s="548"/>
      <c r="F568" s="548"/>
      <c r="G568" s="549"/>
      <c r="H568" s="102"/>
      <c r="I568" s="102"/>
      <c r="J568" s="109">
        <v>103</v>
      </c>
      <c r="K568" s="106">
        <v>64</v>
      </c>
      <c r="L568" s="157">
        <v>91</v>
      </c>
      <c r="M568" s="54"/>
      <c r="N568" s="115"/>
      <c r="O568" s="115"/>
      <c r="P568" s="448"/>
      <c r="Q568" s="163"/>
      <c r="R568" s="121"/>
      <c r="S568" s="1"/>
    </row>
    <row r="569" spans="1:19" ht="12.75">
      <c r="A569" s="239" t="s">
        <v>411</v>
      </c>
      <c r="B569" s="547"/>
      <c r="C569" s="547"/>
      <c r="D569" s="547"/>
      <c r="E569" s="548"/>
      <c r="F569" s="548"/>
      <c r="G569" s="549"/>
      <c r="H569" s="102"/>
      <c r="I569" s="102"/>
      <c r="J569" s="96"/>
      <c r="K569" s="69"/>
      <c r="L569" s="174"/>
      <c r="M569" s="54"/>
      <c r="N569" s="115">
        <v>101</v>
      </c>
      <c r="O569" s="115">
        <v>52</v>
      </c>
      <c r="P569" s="220">
        <v>138</v>
      </c>
      <c r="Q569" s="163"/>
      <c r="R569" s="121"/>
      <c r="S569" s="1"/>
    </row>
    <row r="570" spans="1:196" s="274" customFormat="1" ht="10.5" customHeight="1">
      <c r="A570" s="612" t="s">
        <v>31</v>
      </c>
      <c r="B570" s="553"/>
      <c r="C570" s="553"/>
      <c r="D570" s="553"/>
      <c r="E570" s="553"/>
      <c r="F570" s="553"/>
      <c r="G570" s="554"/>
      <c r="H570" s="267"/>
      <c r="I570" s="267"/>
      <c r="J570" s="275">
        <f>SUM(J567:J569)</f>
        <v>103</v>
      </c>
      <c r="K570" s="276">
        <f>SUM(K567:K569)</f>
        <v>64</v>
      </c>
      <c r="L570" s="334">
        <f>SUM(L567:L569)</f>
        <v>91</v>
      </c>
      <c r="M570" s="314"/>
      <c r="N570" s="321">
        <f>SUM(N567:N569)</f>
        <v>143</v>
      </c>
      <c r="O570" s="321">
        <f>SUM(O567:O569)</f>
        <v>132</v>
      </c>
      <c r="P570" s="292">
        <f>SUM(P567:P569)</f>
        <v>184</v>
      </c>
      <c r="Q570" s="283"/>
      <c r="R570" s="526">
        <f>(J570+K570+L570)/3</f>
        <v>86</v>
      </c>
      <c r="S570" s="318">
        <f>(N570+O570+P570)/3</f>
        <v>153</v>
      </c>
      <c r="U570" s="368"/>
      <c r="V570" s="368"/>
      <c r="W570" s="368"/>
      <c r="X570" s="368"/>
      <c r="Y570" s="368"/>
      <c r="Z570" s="368"/>
      <c r="AA570" s="368"/>
      <c r="AB570" s="368"/>
      <c r="AC570" s="368"/>
      <c r="AD570" s="368"/>
      <c r="AE570" s="368"/>
      <c r="AF570" s="368"/>
      <c r="AG570" s="368"/>
      <c r="AH570" s="368"/>
      <c r="AI570" s="368"/>
      <c r="AJ570" s="368"/>
      <c r="AK570" s="368"/>
      <c r="AL570" s="368"/>
      <c r="AM570" s="368"/>
      <c r="AN570" s="368"/>
      <c r="AO570" s="368"/>
      <c r="AP570" s="368"/>
      <c r="AQ570" s="368"/>
      <c r="AR570" s="368"/>
      <c r="AS570" s="368"/>
      <c r="AT570" s="368"/>
      <c r="AU570" s="368"/>
      <c r="AV570" s="368"/>
      <c r="AW570" s="368"/>
      <c r="AX570" s="368"/>
      <c r="AY570" s="368"/>
      <c r="AZ570" s="368"/>
      <c r="BA570" s="368"/>
      <c r="BB570" s="368"/>
      <c r="BC570" s="368"/>
      <c r="BD570" s="368"/>
      <c r="BE570" s="368"/>
      <c r="BF570" s="368"/>
      <c r="BG570" s="368"/>
      <c r="BH570" s="368"/>
      <c r="BI570" s="368"/>
      <c r="BJ570" s="368"/>
      <c r="BK570" s="368"/>
      <c r="BL570" s="368"/>
      <c r="BM570" s="368"/>
      <c r="BN570" s="368"/>
      <c r="BO570" s="368"/>
      <c r="BP570" s="368"/>
      <c r="BQ570" s="368"/>
      <c r="BR570" s="368"/>
      <c r="BS570" s="368"/>
      <c r="BT570" s="368"/>
      <c r="BU570" s="368"/>
      <c r="BV570" s="368"/>
      <c r="BW570" s="368"/>
      <c r="BX570" s="368"/>
      <c r="BY570" s="368"/>
      <c r="BZ570" s="368"/>
      <c r="CA570" s="368"/>
      <c r="CB570" s="368"/>
      <c r="CC570" s="368"/>
      <c r="CD570" s="368"/>
      <c r="CE570" s="368"/>
      <c r="CF570" s="368"/>
      <c r="CG570" s="368"/>
      <c r="CH570" s="368"/>
      <c r="CI570" s="368"/>
      <c r="CJ570" s="368"/>
      <c r="CK570" s="368"/>
      <c r="CL570" s="368"/>
      <c r="CM570" s="368"/>
      <c r="CN570" s="368"/>
      <c r="CO570" s="368"/>
      <c r="CP570" s="368"/>
      <c r="CQ570" s="368"/>
      <c r="CR570" s="368"/>
      <c r="CS570" s="368"/>
      <c r="CT570" s="368"/>
      <c r="CU570" s="368"/>
      <c r="CV570" s="368"/>
      <c r="CW570" s="368"/>
      <c r="CX570" s="368"/>
      <c r="CY570" s="368"/>
      <c r="CZ570" s="368"/>
      <c r="DA570" s="368"/>
      <c r="DB570" s="368"/>
      <c r="DC570" s="368"/>
      <c r="DD570" s="368"/>
      <c r="DE570" s="368"/>
      <c r="DF570" s="368"/>
      <c r="DG570" s="368"/>
      <c r="DH570" s="368"/>
      <c r="DI570" s="368"/>
      <c r="DJ570" s="368"/>
      <c r="DK570" s="368"/>
      <c r="DL570" s="368"/>
      <c r="DM570" s="368"/>
      <c r="DN570" s="368"/>
      <c r="DO570" s="368"/>
      <c r="DP570" s="368"/>
      <c r="DQ570" s="368"/>
      <c r="DR570" s="368"/>
      <c r="DS570" s="368"/>
      <c r="DT570" s="368"/>
      <c r="DU570" s="368"/>
      <c r="DV570" s="368"/>
      <c r="DW570" s="368"/>
      <c r="DX570" s="368"/>
      <c r="DY570" s="368"/>
      <c r="DZ570" s="368"/>
      <c r="EA570" s="368"/>
      <c r="EB570" s="368"/>
      <c r="EC570" s="368"/>
      <c r="ED570" s="368"/>
      <c r="EE570" s="368"/>
      <c r="EF570" s="368"/>
      <c r="EG570" s="368"/>
      <c r="EH570" s="368"/>
      <c r="EI570" s="368"/>
      <c r="EJ570" s="368"/>
      <c r="EK570" s="368"/>
      <c r="EL570" s="368"/>
      <c r="EM570" s="368"/>
      <c r="EN570" s="368"/>
      <c r="EO570" s="368"/>
      <c r="EP570" s="368"/>
      <c r="EQ570" s="368"/>
      <c r="ER570" s="368"/>
      <c r="ES570" s="368"/>
      <c r="ET570" s="368"/>
      <c r="EU570" s="368"/>
      <c r="EV570" s="368"/>
      <c r="EW570" s="368"/>
      <c r="EX570" s="368"/>
      <c r="EY570" s="368"/>
      <c r="EZ570" s="368"/>
      <c r="FA570" s="368"/>
      <c r="FB570" s="368"/>
      <c r="FC570" s="368"/>
      <c r="FD570" s="368"/>
      <c r="FE570" s="368"/>
      <c r="FF570" s="368"/>
      <c r="FG570" s="368"/>
      <c r="FH570" s="368"/>
      <c r="FI570" s="368"/>
      <c r="FJ570" s="368"/>
      <c r="FK570" s="368"/>
      <c r="FL570" s="368"/>
      <c r="FM570" s="368"/>
      <c r="FN570" s="368"/>
      <c r="FO570" s="368"/>
      <c r="FP570" s="368"/>
      <c r="FQ570" s="368"/>
      <c r="FR570" s="368"/>
      <c r="FS570" s="368"/>
      <c r="FT570" s="368"/>
      <c r="FU570" s="368"/>
      <c r="FV570" s="368"/>
      <c r="FW570" s="368"/>
      <c r="FX570" s="368"/>
      <c r="FY570" s="368"/>
      <c r="FZ570" s="368"/>
      <c r="GA570" s="368"/>
      <c r="GB570" s="368"/>
      <c r="GC570" s="368"/>
      <c r="GD570" s="368"/>
      <c r="GE570" s="368"/>
      <c r="GF570" s="368"/>
      <c r="GG570" s="368"/>
      <c r="GH570" s="368"/>
      <c r="GI570" s="368"/>
      <c r="GJ570" s="368"/>
      <c r="GK570" s="368"/>
      <c r="GL570" s="368"/>
      <c r="GM570" s="368"/>
      <c r="GN570" s="368"/>
    </row>
    <row r="571" spans="1:19" ht="15.75">
      <c r="A571" s="236" t="s">
        <v>412</v>
      </c>
      <c r="B571" s="87">
        <v>160</v>
      </c>
      <c r="C571" s="87">
        <v>230</v>
      </c>
      <c r="D571" s="187">
        <f>MAX(J580:K580:L580)/230*100</f>
        <v>24.782608695652176</v>
      </c>
      <c r="E571" s="48">
        <v>160</v>
      </c>
      <c r="F571" s="48">
        <v>230</v>
      </c>
      <c r="G571" s="205">
        <f>MAX(M580:N580:O580)/230*100</f>
        <v>21.304347826086957</v>
      </c>
      <c r="H571" s="191">
        <f>(J571+K571+L571)/3</f>
        <v>234.33333333333334</v>
      </c>
      <c r="I571" s="72"/>
      <c r="J571" s="86">
        <v>228</v>
      </c>
      <c r="K571" s="76">
        <v>239</v>
      </c>
      <c r="L571" s="149">
        <v>236</v>
      </c>
      <c r="M571" s="54"/>
      <c r="N571" s="72">
        <v>225</v>
      </c>
      <c r="O571" s="72">
        <v>228</v>
      </c>
      <c r="P571" s="454">
        <v>231</v>
      </c>
      <c r="Q571" s="163"/>
      <c r="R571" s="121"/>
      <c r="S571" s="1"/>
    </row>
    <row r="572" spans="1:19" ht="12.75">
      <c r="A572" s="84" t="s">
        <v>413</v>
      </c>
      <c r="B572" s="540"/>
      <c r="C572" s="540"/>
      <c r="D572" s="540"/>
      <c r="E572" s="541"/>
      <c r="F572" s="541"/>
      <c r="G572" s="541"/>
      <c r="H572" s="72"/>
      <c r="I572" s="72"/>
      <c r="J572" s="529">
        <v>57</v>
      </c>
      <c r="K572" s="529">
        <v>48</v>
      </c>
      <c r="L572" s="678">
        <v>45.5</v>
      </c>
      <c r="M572" s="54"/>
      <c r="N572" s="115"/>
      <c r="O572" s="115"/>
      <c r="P572" s="448"/>
      <c r="Q572" s="426"/>
      <c r="R572" s="425"/>
      <c r="S572" s="422"/>
    </row>
    <row r="573" spans="1:19" ht="12.75">
      <c r="A573" s="84" t="s">
        <v>414</v>
      </c>
      <c r="B573" s="521"/>
      <c r="C573" s="521"/>
      <c r="D573" s="521"/>
      <c r="E573" s="523"/>
      <c r="F573" s="523"/>
      <c r="G573" s="523"/>
      <c r="H573" s="72"/>
      <c r="I573" s="72"/>
      <c r="J573" s="528"/>
      <c r="K573" s="529"/>
      <c r="L573" s="682"/>
      <c r="M573" s="54"/>
      <c r="N573" s="115">
        <v>30</v>
      </c>
      <c r="O573" s="115">
        <v>25</v>
      </c>
      <c r="P573" s="220">
        <v>20</v>
      </c>
      <c r="Q573" s="163"/>
      <c r="R573" s="124"/>
      <c r="S573" s="47"/>
    </row>
    <row r="574" spans="1:19" ht="12.75">
      <c r="A574" s="84" t="s">
        <v>415</v>
      </c>
      <c r="B574" s="521"/>
      <c r="C574" s="521"/>
      <c r="D574" s="521"/>
      <c r="E574" s="523"/>
      <c r="F574" s="523"/>
      <c r="G574" s="523"/>
      <c r="H574" s="72"/>
      <c r="I574" s="72"/>
      <c r="J574" s="528"/>
      <c r="K574" s="529"/>
      <c r="L574" s="682"/>
      <c r="M574" s="54"/>
      <c r="N574" s="115">
        <v>1</v>
      </c>
      <c r="O574" s="115">
        <v>0</v>
      </c>
      <c r="P574" s="220">
        <v>0</v>
      </c>
      <c r="Q574" s="163"/>
      <c r="R574" s="124"/>
      <c r="S574" s="47"/>
    </row>
    <row r="575" spans="1:19" ht="12.75">
      <c r="A575" s="84" t="s">
        <v>416</v>
      </c>
      <c r="B575" s="521"/>
      <c r="C575" s="521"/>
      <c r="D575" s="521"/>
      <c r="E575" s="523"/>
      <c r="F575" s="523"/>
      <c r="G575" s="523"/>
      <c r="H575" s="72"/>
      <c r="I575" s="72"/>
      <c r="J575" s="530"/>
      <c r="K575" s="529"/>
      <c r="L575" s="682"/>
      <c r="M575" s="54"/>
      <c r="N575" s="115">
        <v>18</v>
      </c>
      <c r="O575" s="115">
        <v>8.7</v>
      </c>
      <c r="P575" s="220">
        <v>17</v>
      </c>
      <c r="Q575" s="163"/>
      <c r="R575" s="124"/>
      <c r="S575" s="47"/>
    </row>
    <row r="576" spans="1:19" ht="12.75">
      <c r="A576" s="84" t="s">
        <v>417</v>
      </c>
      <c r="B576" s="521"/>
      <c r="C576" s="521"/>
      <c r="D576" s="521"/>
      <c r="E576" s="523"/>
      <c r="F576" s="523"/>
      <c r="G576" s="523"/>
      <c r="H576" s="72"/>
      <c r="I576" s="72"/>
      <c r="J576" s="528"/>
      <c r="K576" s="529"/>
      <c r="L576" s="682"/>
      <c r="M576" s="54"/>
      <c r="N576" s="115">
        <v>0</v>
      </c>
      <c r="O576" s="115">
        <v>0</v>
      </c>
      <c r="P576" s="220">
        <v>0</v>
      </c>
      <c r="Q576" s="163"/>
      <c r="R576" s="124"/>
      <c r="S576" s="47"/>
    </row>
    <row r="577" spans="1:19" ht="13.5" customHeight="1">
      <c r="A577" s="84" t="s">
        <v>536</v>
      </c>
      <c r="B577" s="521"/>
      <c r="C577" s="521"/>
      <c r="D577" s="521"/>
      <c r="E577" s="523"/>
      <c r="F577" s="523"/>
      <c r="G577" s="523"/>
      <c r="H577" s="72"/>
      <c r="I577" s="72"/>
      <c r="J577" s="528">
        <v>67</v>
      </c>
      <c r="K577" s="529">
        <v>40</v>
      </c>
      <c r="L577" s="682">
        <v>69</v>
      </c>
      <c r="M577" s="54"/>
      <c r="N577" s="115"/>
      <c r="O577" s="115"/>
      <c r="P577" s="220"/>
      <c r="Q577" s="163"/>
      <c r="R577" s="124"/>
      <c r="S577" s="47"/>
    </row>
    <row r="578" spans="1:19" ht="12.75">
      <c r="A578" s="84" t="s">
        <v>537</v>
      </c>
      <c r="B578" s="521"/>
      <c r="C578" s="521"/>
      <c r="D578" s="521"/>
      <c r="E578" s="523"/>
      <c r="F578" s="523"/>
      <c r="G578" s="523"/>
      <c r="H578" s="72"/>
      <c r="I578" s="72"/>
      <c r="J578" s="528">
        <v>0.7</v>
      </c>
      <c r="K578" s="529">
        <v>0</v>
      </c>
      <c r="L578" s="682">
        <v>0.9</v>
      </c>
      <c r="M578" s="54"/>
      <c r="N578" s="115"/>
      <c r="O578" s="115"/>
      <c r="P578" s="220"/>
      <c r="Q578" s="163"/>
      <c r="R578" s="124"/>
      <c r="S578" s="47"/>
    </row>
    <row r="579" spans="1:19" ht="12.75">
      <c r="A579" s="84" t="s">
        <v>418</v>
      </c>
      <c r="B579" s="521"/>
      <c r="C579" s="521"/>
      <c r="D579" s="521"/>
      <c r="E579" s="523"/>
      <c r="F579" s="523"/>
      <c r="G579" s="523"/>
      <c r="H579" s="72"/>
      <c r="I579" s="72"/>
      <c r="J579" s="109">
        <v>0.3</v>
      </c>
      <c r="K579" s="106">
        <v>0.6</v>
      </c>
      <c r="L579" s="157">
        <v>1</v>
      </c>
      <c r="M579" s="54"/>
      <c r="N579" s="115"/>
      <c r="O579" s="115"/>
      <c r="P579" s="220"/>
      <c r="Q579" s="163"/>
      <c r="R579" s="124"/>
      <c r="S579" s="47"/>
    </row>
    <row r="580" spans="1:196" s="274" customFormat="1" ht="9.75" customHeight="1">
      <c r="A580" s="612" t="s">
        <v>31</v>
      </c>
      <c r="B580" s="331"/>
      <c r="C580" s="331"/>
      <c r="D580" s="331"/>
      <c r="E580" s="331"/>
      <c r="F580" s="331"/>
      <c r="G580" s="331"/>
      <c r="H580" s="289"/>
      <c r="I580" s="289"/>
      <c r="J580" s="276">
        <f>SUM(J572:J576)</f>
        <v>57</v>
      </c>
      <c r="K580" s="276">
        <f>SUM(K572:K576)</f>
        <v>48</v>
      </c>
      <c r="L580" s="334">
        <f>SUM(L572:L576)</f>
        <v>45.5</v>
      </c>
      <c r="M580" s="314"/>
      <c r="N580" s="321">
        <f>SUM(N572:N576)</f>
        <v>49</v>
      </c>
      <c r="O580" s="321">
        <f>SUM(O572:O576)</f>
        <v>33.7</v>
      </c>
      <c r="P580" s="291">
        <f>SUM(P572:P576)</f>
        <v>37</v>
      </c>
      <c r="Q580" s="283"/>
      <c r="R580" s="526">
        <f>(J580+K580+L580)/3</f>
        <v>50.166666666666664</v>
      </c>
      <c r="S580" s="318">
        <f>(N580+O580+P580)/3</f>
        <v>39.9</v>
      </c>
      <c r="U580" s="368"/>
      <c r="V580" s="368"/>
      <c r="W580" s="368"/>
      <c r="X580" s="368"/>
      <c r="Y580" s="368"/>
      <c r="Z580" s="368"/>
      <c r="AA580" s="368"/>
      <c r="AB580" s="368"/>
      <c r="AC580" s="368"/>
      <c r="AD580" s="368"/>
      <c r="AE580" s="368"/>
      <c r="AF580" s="368"/>
      <c r="AG580" s="368"/>
      <c r="AH580" s="368"/>
      <c r="AI580" s="368"/>
      <c r="AJ580" s="368"/>
      <c r="AK580" s="368"/>
      <c r="AL580" s="368"/>
      <c r="AM580" s="368"/>
      <c r="AN580" s="368"/>
      <c r="AO580" s="368"/>
      <c r="AP580" s="368"/>
      <c r="AQ580" s="368"/>
      <c r="AR580" s="368"/>
      <c r="AS580" s="368"/>
      <c r="AT580" s="368"/>
      <c r="AU580" s="368"/>
      <c r="AV580" s="368"/>
      <c r="AW580" s="368"/>
      <c r="AX580" s="368"/>
      <c r="AY580" s="368"/>
      <c r="AZ580" s="368"/>
      <c r="BA580" s="368"/>
      <c r="BB580" s="368"/>
      <c r="BC580" s="368"/>
      <c r="BD580" s="368"/>
      <c r="BE580" s="368"/>
      <c r="BF580" s="368"/>
      <c r="BG580" s="368"/>
      <c r="BH580" s="368"/>
      <c r="BI580" s="368"/>
      <c r="BJ580" s="368"/>
      <c r="BK580" s="368"/>
      <c r="BL580" s="368"/>
      <c r="BM580" s="368"/>
      <c r="BN580" s="368"/>
      <c r="BO580" s="368"/>
      <c r="BP580" s="368"/>
      <c r="BQ580" s="368"/>
      <c r="BR580" s="368"/>
      <c r="BS580" s="368"/>
      <c r="BT580" s="368"/>
      <c r="BU580" s="368"/>
      <c r="BV580" s="368"/>
      <c r="BW580" s="368"/>
      <c r="BX580" s="368"/>
      <c r="BY580" s="368"/>
      <c r="BZ580" s="368"/>
      <c r="CA580" s="368"/>
      <c r="CB580" s="368"/>
      <c r="CC580" s="368"/>
      <c r="CD580" s="368"/>
      <c r="CE580" s="368"/>
      <c r="CF580" s="368"/>
      <c r="CG580" s="368"/>
      <c r="CH580" s="368"/>
      <c r="CI580" s="368"/>
      <c r="CJ580" s="368"/>
      <c r="CK580" s="368"/>
      <c r="CL580" s="368"/>
      <c r="CM580" s="368"/>
      <c r="CN580" s="368"/>
      <c r="CO580" s="368"/>
      <c r="CP580" s="368"/>
      <c r="CQ580" s="368"/>
      <c r="CR580" s="368"/>
      <c r="CS580" s="368"/>
      <c r="CT580" s="368"/>
      <c r="CU580" s="368"/>
      <c r="CV580" s="368"/>
      <c r="CW580" s="368"/>
      <c r="CX580" s="368"/>
      <c r="CY580" s="368"/>
      <c r="CZ580" s="368"/>
      <c r="DA580" s="368"/>
      <c r="DB580" s="368"/>
      <c r="DC580" s="368"/>
      <c r="DD580" s="368"/>
      <c r="DE580" s="368"/>
      <c r="DF580" s="368"/>
      <c r="DG580" s="368"/>
      <c r="DH580" s="368"/>
      <c r="DI580" s="368"/>
      <c r="DJ580" s="368"/>
      <c r="DK580" s="368"/>
      <c r="DL580" s="368"/>
      <c r="DM580" s="368"/>
      <c r="DN580" s="368"/>
      <c r="DO580" s="368"/>
      <c r="DP580" s="368"/>
      <c r="DQ580" s="368"/>
      <c r="DR580" s="368"/>
      <c r="DS580" s="368"/>
      <c r="DT580" s="368"/>
      <c r="DU580" s="368"/>
      <c r="DV580" s="368"/>
      <c r="DW580" s="368"/>
      <c r="DX580" s="368"/>
      <c r="DY580" s="368"/>
      <c r="DZ580" s="368"/>
      <c r="EA580" s="368"/>
      <c r="EB580" s="368"/>
      <c r="EC580" s="368"/>
      <c r="ED580" s="368"/>
      <c r="EE580" s="368"/>
      <c r="EF580" s="368"/>
      <c r="EG580" s="368"/>
      <c r="EH580" s="368"/>
      <c r="EI580" s="368"/>
      <c r="EJ580" s="368"/>
      <c r="EK580" s="368"/>
      <c r="EL580" s="368"/>
      <c r="EM580" s="368"/>
      <c r="EN580" s="368"/>
      <c r="EO580" s="368"/>
      <c r="EP580" s="368"/>
      <c r="EQ580" s="368"/>
      <c r="ER580" s="368"/>
      <c r="ES580" s="368"/>
      <c r="ET580" s="368"/>
      <c r="EU580" s="368"/>
      <c r="EV580" s="368"/>
      <c r="EW580" s="368"/>
      <c r="EX580" s="368"/>
      <c r="EY580" s="368"/>
      <c r="EZ580" s="368"/>
      <c r="FA580" s="368"/>
      <c r="FB580" s="368"/>
      <c r="FC580" s="368"/>
      <c r="FD580" s="368"/>
      <c r="FE580" s="368"/>
      <c r="FF580" s="368"/>
      <c r="FG580" s="368"/>
      <c r="FH580" s="368"/>
      <c r="FI580" s="368"/>
      <c r="FJ580" s="368"/>
      <c r="FK580" s="368"/>
      <c r="FL580" s="368"/>
      <c r="FM580" s="368"/>
      <c r="FN580" s="368"/>
      <c r="FO580" s="368"/>
      <c r="FP580" s="368"/>
      <c r="FQ580" s="368"/>
      <c r="FR580" s="368"/>
      <c r="FS580" s="368"/>
      <c r="FT580" s="368"/>
      <c r="FU580" s="368"/>
      <c r="FV580" s="368"/>
      <c r="FW580" s="368"/>
      <c r="FX580" s="368"/>
      <c r="FY580" s="368"/>
      <c r="FZ580" s="368"/>
      <c r="GA580" s="368"/>
      <c r="GB580" s="368"/>
      <c r="GC580" s="368"/>
      <c r="GD580" s="368"/>
      <c r="GE580" s="368"/>
      <c r="GF580" s="368"/>
      <c r="GG580" s="368"/>
      <c r="GH580" s="368"/>
      <c r="GI580" s="368"/>
      <c r="GJ580" s="368"/>
      <c r="GK580" s="368"/>
      <c r="GL580" s="368"/>
      <c r="GM580" s="368"/>
      <c r="GN580" s="368"/>
    </row>
    <row r="581" spans="1:19" ht="15.75">
      <c r="A581" s="236" t="s">
        <v>419</v>
      </c>
      <c r="B581" s="87">
        <v>250</v>
      </c>
      <c r="C581" s="87">
        <v>360</v>
      </c>
      <c r="D581" s="187">
        <f>MAX(J588:K588:L588)/360*100</f>
        <v>23.388888888888886</v>
      </c>
      <c r="E581" s="46"/>
      <c r="F581" s="46"/>
      <c r="G581" s="46"/>
      <c r="H581" s="191">
        <f>(J581+K581+L581)/3</f>
        <v>234.33333333333334</v>
      </c>
      <c r="I581" s="72"/>
      <c r="J581" s="86">
        <v>228</v>
      </c>
      <c r="K581" s="76">
        <v>239</v>
      </c>
      <c r="L581" s="149">
        <v>236</v>
      </c>
      <c r="M581" s="54"/>
      <c r="N581" s="115"/>
      <c r="O581" s="115"/>
      <c r="P581" s="448"/>
      <c r="Q581" s="163"/>
      <c r="R581" s="124"/>
      <c r="S581" s="47"/>
    </row>
    <row r="582" spans="1:19" ht="12.75">
      <c r="A582" s="84" t="s">
        <v>420</v>
      </c>
      <c r="B582" s="540"/>
      <c r="C582" s="540"/>
      <c r="D582" s="540"/>
      <c r="E582" s="541"/>
      <c r="F582" s="541"/>
      <c r="G582" s="541"/>
      <c r="H582" s="72"/>
      <c r="I582" s="72"/>
      <c r="J582" s="109">
        <v>8</v>
      </c>
      <c r="K582" s="106">
        <v>14.4</v>
      </c>
      <c r="L582" s="157">
        <v>43</v>
      </c>
      <c r="M582" s="54"/>
      <c r="N582" s="115"/>
      <c r="O582" s="115"/>
      <c r="P582" s="448"/>
      <c r="Q582" s="426"/>
      <c r="R582" s="88"/>
      <c r="S582" s="427"/>
    </row>
    <row r="583" spans="1:19" ht="12.75">
      <c r="A583" s="84" t="s">
        <v>421</v>
      </c>
      <c r="B583" s="521"/>
      <c r="C583" s="521"/>
      <c r="D583" s="521"/>
      <c r="E583" s="523"/>
      <c r="F583" s="523"/>
      <c r="G583" s="523"/>
      <c r="H583" s="72"/>
      <c r="I583" s="72"/>
      <c r="J583" s="109">
        <v>6.2</v>
      </c>
      <c r="K583" s="106">
        <v>28</v>
      </c>
      <c r="L583" s="157">
        <v>12.3</v>
      </c>
      <c r="M583" s="54"/>
      <c r="N583" s="115"/>
      <c r="O583" s="115"/>
      <c r="P583" s="448"/>
      <c r="Q583" s="163"/>
      <c r="R583" s="124"/>
      <c r="S583" s="47"/>
    </row>
    <row r="584" spans="1:19" ht="12.75">
      <c r="A584" s="84" t="s">
        <v>422</v>
      </c>
      <c r="B584" s="521"/>
      <c r="C584" s="521"/>
      <c r="D584" s="521"/>
      <c r="E584" s="523"/>
      <c r="F584" s="523"/>
      <c r="G584" s="523"/>
      <c r="H584" s="72"/>
      <c r="I584" s="72"/>
      <c r="J584" s="109">
        <v>30</v>
      </c>
      <c r="K584" s="106">
        <v>0.1</v>
      </c>
      <c r="L584" s="157">
        <v>5.4</v>
      </c>
      <c r="M584" s="54"/>
      <c r="N584" s="115"/>
      <c r="O584" s="115"/>
      <c r="P584" s="448"/>
      <c r="Q584" s="163"/>
      <c r="R584" s="124"/>
      <c r="S584" s="47"/>
    </row>
    <row r="585" spans="1:19" ht="12.75">
      <c r="A585" s="84" t="s">
        <v>423</v>
      </c>
      <c r="B585" s="521"/>
      <c r="C585" s="521"/>
      <c r="D585" s="521"/>
      <c r="E585" s="523"/>
      <c r="F585" s="523"/>
      <c r="G585" s="523"/>
      <c r="H585" s="72"/>
      <c r="I585" s="72"/>
      <c r="J585" s="109">
        <v>2</v>
      </c>
      <c r="K585" s="106">
        <v>1.9</v>
      </c>
      <c r="L585" s="157">
        <v>2.4</v>
      </c>
      <c r="M585" s="54"/>
      <c r="N585" s="115"/>
      <c r="O585" s="115"/>
      <c r="P585" s="448"/>
      <c r="Q585" s="163"/>
      <c r="R585" s="124"/>
      <c r="S585" s="47"/>
    </row>
    <row r="586" spans="1:19" ht="12.75">
      <c r="A586" s="84" t="s">
        <v>424</v>
      </c>
      <c r="B586" s="521"/>
      <c r="C586" s="521"/>
      <c r="D586" s="521"/>
      <c r="E586" s="523"/>
      <c r="F586" s="523"/>
      <c r="G586" s="523"/>
      <c r="H586" s="72"/>
      <c r="I586" s="72"/>
      <c r="J586" s="109">
        <v>23</v>
      </c>
      <c r="K586" s="106">
        <v>21.4</v>
      </c>
      <c r="L586" s="157">
        <v>21.1</v>
      </c>
      <c r="M586" s="54"/>
      <c r="N586" s="115"/>
      <c r="O586" s="115"/>
      <c r="P586" s="448"/>
      <c r="Q586" s="163"/>
      <c r="R586" s="124"/>
      <c r="S586" s="47"/>
    </row>
    <row r="587" spans="1:19" ht="12.75">
      <c r="A587" s="84" t="s">
        <v>425</v>
      </c>
      <c r="B587" s="521"/>
      <c r="C587" s="521"/>
      <c r="D587" s="521"/>
      <c r="E587" s="523"/>
      <c r="F587" s="523"/>
      <c r="G587" s="523"/>
      <c r="H587" s="72"/>
      <c r="I587" s="72"/>
      <c r="J587" s="109"/>
      <c r="K587" s="106"/>
      <c r="L587" s="157"/>
      <c r="M587" s="54"/>
      <c r="N587" s="115"/>
      <c r="O587" s="115"/>
      <c r="P587" s="448"/>
      <c r="Q587" s="163"/>
      <c r="R587" s="124"/>
      <c r="S587" s="47"/>
    </row>
    <row r="588" spans="1:196" s="274" customFormat="1" ht="9" customHeight="1">
      <c r="A588" s="612" t="s">
        <v>31</v>
      </c>
      <c r="B588" s="331"/>
      <c r="C588" s="331"/>
      <c r="D588" s="331"/>
      <c r="E588" s="331"/>
      <c r="F588" s="331"/>
      <c r="G588" s="331"/>
      <c r="H588" s="289"/>
      <c r="I588" s="289"/>
      <c r="J588" s="275">
        <f>SUM(J582:J587)</f>
        <v>69.2</v>
      </c>
      <c r="K588" s="276">
        <f>SUM(K582:K587)</f>
        <v>65.8</v>
      </c>
      <c r="L588" s="334">
        <f>SUM(L582:L587)</f>
        <v>84.19999999999999</v>
      </c>
      <c r="M588" s="314"/>
      <c r="N588" s="289"/>
      <c r="O588" s="289"/>
      <c r="P588" s="354"/>
      <c r="Q588" s="283"/>
      <c r="R588" s="526">
        <f>(J588+K588+L588)/3</f>
        <v>73.06666666666666</v>
      </c>
      <c r="S588" s="281"/>
      <c r="U588" s="368"/>
      <c r="V588" s="368"/>
      <c r="W588" s="368"/>
      <c r="X588" s="368"/>
      <c r="Y588" s="368"/>
      <c r="Z588" s="368"/>
      <c r="AA588" s="368"/>
      <c r="AB588" s="368"/>
      <c r="AC588" s="368"/>
      <c r="AD588" s="368"/>
      <c r="AE588" s="368"/>
      <c r="AF588" s="368"/>
      <c r="AG588" s="368"/>
      <c r="AH588" s="368"/>
      <c r="AI588" s="368"/>
      <c r="AJ588" s="368"/>
      <c r="AK588" s="368"/>
      <c r="AL588" s="368"/>
      <c r="AM588" s="368"/>
      <c r="AN588" s="368"/>
      <c r="AO588" s="368"/>
      <c r="AP588" s="368"/>
      <c r="AQ588" s="368"/>
      <c r="AR588" s="368"/>
      <c r="AS588" s="368"/>
      <c r="AT588" s="368"/>
      <c r="AU588" s="368"/>
      <c r="AV588" s="368"/>
      <c r="AW588" s="368"/>
      <c r="AX588" s="368"/>
      <c r="AY588" s="368"/>
      <c r="AZ588" s="368"/>
      <c r="BA588" s="368"/>
      <c r="BB588" s="368"/>
      <c r="BC588" s="368"/>
      <c r="BD588" s="368"/>
      <c r="BE588" s="368"/>
      <c r="BF588" s="368"/>
      <c r="BG588" s="368"/>
      <c r="BH588" s="368"/>
      <c r="BI588" s="368"/>
      <c r="BJ588" s="368"/>
      <c r="BK588" s="368"/>
      <c r="BL588" s="368"/>
      <c r="BM588" s="368"/>
      <c r="BN588" s="368"/>
      <c r="BO588" s="368"/>
      <c r="BP588" s="368"/>
      <c r="BQ588" s="368"/>
      <c r="BR588" s="368"/>
      <c r="BS588" s="368"/>
      <c r="BT588" s="368"/>
      <c r="BU588" s="368"/>
      <c r="BV588" s="368"/>
      <c r="BW588" s="368"/>
      <c r="BX588" s="368"/>
      <c r="BY588" s="368"/>
      <c r="BZ588" s="368"/>
      <c r="CA588" s="368"/>
      <c r="CB588" s="368"/>
      <c r="CC588" s="368"/>
      <c r="CD588" s="368"/>
      <c r="CE588" s="368"/>
      <c r="CF588" s="368"/>
      <c r="CG588" s="368"/>
      <c r="CH588" s="368"/>
      <c r="CI588" s="368"/>
      <c r="CJ588" s="368"/>
      <c r="CK588" s="368"/>
      <c r="CL588" s="368"/>
      <c r="CM588" s="368"/>
      <c r="CN588" s="368"/>
      <c r="CO588" s="368"/>
      <c r="CP588" s="368"/>
      <c r="CQ588" s="368"/>
      <c r="CR588" s="368"/>
      <c r="CS588" s="368"/>
      <c r="CT588" s="368"/>
      <c r="CU588" s="368"/>
      <c r="CV588" s="368"/>
      <c r="CW588" s="368"/>
      <c r="CX588" s="368"/>
      <c r="CY588" s="368"/>
      <c r="CZ588" s="368"/>
      <c r="DA588" s="368"/>
      <c r="DB588" s="368"/>
      <c r="DC588" s="368"/>
      <c r="DD588" s="368"/>
      <c r="DE588" s="368"/>
      <c r="DF588" s="368"/>
      <c r="DG588" s="368"/>
      <c r="DH588" s="368"/>
      <c r="DI588" s="368"/>
      <c r="DJ588" s="368"/>
      <c r="DK588" s="368"/>
      <c r="DL588" s="368"/>
      <c r="DM588" s="368"/>
      <c r="DN588" s="368"/>
      <c r="DO588" s="368"/>
      <c r="DP588" s="368"/>
      <c r="DQ588" s="368"/>
      <c r="DR588" s="368"/>
      <c r="DS588" s="368"/>
      <c r="DT588" s="368"/>
      <c r="DU588" s="368"/>
      <c r="DV588" s="368"/>
      <c r="DW588" s="368"/>
      <c r="DX588" s="368"/>
      <c r="DY588" s="368"/>
      <c r="DZ588" s="368"/>
      <c r="EA588" s="368"/>
      <c r="EB588" s="368"/>
      <c r="EC588" s="368"/>
      <c r="ED588" s="368"/>
      <c r="EE588" s="368"/>
      <c r="EF588" s="368"/>
      <c r="EG588" s="368"/>
      <c r="EH588" s="368"/>
      <c r="EI588" s="368"/>
      <c r="EJ588" s="368"/>
      <c r="EK588" s="368"/>
      <c r="EL588" s="368"/>
      <c r="EM588" s="368"/>
      <c r="EN588" s="368"/>
      <c r="EO588" s="368"/>
      <c r="EP588" s="368"/>
      <c r="EQ588" s="368"/>
      <c r="ER588" s="368"/>
      <c r="ES588" s="368"/>
      <c r="ET588" s="368"/>
      <c r="EU588" s="368"/>
      <c r="EV588" s="368"/>
      <c r="EW588" s="368"/>
      <c r="EX588" s="368"/>
      <c r="EY588" s="368"/>
      <c r="EZ588" s="368"/>
      <c r="FA588" s="368"/>
      <c r="FB588" s="368"/>
      <c r="FC588" s="368"/>
      <c r="FD588" s="368"/>
      <c r="FE588" s="368"/>
      <c r="FF588" s="368"/>
      <c r="FG588" s="368"/>
      <c r="FH588" s="368"/>
      <c r="FI588" s="368"/>
      <c r="FJ588" s="368"/>
      <c r="FK588" s="368"/>
      <c r="FL588" s="368"/>
      <c r="FM588" s="368"/>
      <c r="FN588" s="368"/>
      <c r="FO588" s="368"/>
      <c r="FP588" s="368"/>
      <c r="FQ588" s="368"/>
      <c r="FR588" s="368"/>
      <c r="FS588" s="368"/>
      <c r="FT588" s="368"/>
      <c r="FU588" s="368"/>
      <c r="FV588" s="368"/>
      <c r="FW588" s="368"/>
      <c r="FX588" s="368"/>
      <c r="FY588" s="368"/>
      <c r="FZ588" s="368"/>
      <c r="GA588" s="368"/>
      <c r="GB588" s="368"/>
      <c r="GC588" s="368"/>
      <c r="GD588" s="368"/>
      <c r="GE588" s="368"/>
      <c r="GF588" s="368"/>
      <c r="GG588" s="368"/>
      <c r="GH588" s="368"/>
      <c r="GI588" s="368"/>
      <c r="GJ588" s="368"/>
      <c r="GK588" s="368"/>
      <c r="GL588" s="368"/>
      <c r="GM588" s="368"/>
      <c r="GN588" s="368"/>
    </row>
    <row r="589" spans="1:19" ht="15.75">
      <c r="A589" s="236" t="s">
        <v>90</v>
      </c>
      <c r="B589" s="189">
        <v>250</v>
      </c>
      <c r="C589" s="189">
        <v>360</v>
      </c>
      <c r="D589" s="187">
        <f>MAX(J595:K595:L595)/360*100</f>
        <v>14.61111111111111</v>
      </c>
      <c r="E589" s="103">
        <v>160</v>
      </c>
      <c r="F589" s="103">
        <v>230</v>
      </c>
      <c r="G589" s="194">
        <f>MAX(M595:N595:O595)/230*100</f>
        <v>0</v>
      </c>
      <c r="H589" s="191">
        <f>(J589+K589+L589)/3</f>
        <v>235.33333333333334</v>
      </c>
      <c r="I589" s="102"/>
      <c r="J589" s="94">
        <v>235</v>
      </c>
      <c r="K589" s="89">
        <v>236</v>
      </c>
      <c r="L589" s="158">
        <v>235</v>
      </c>
      <c r="M589" s="39"/>
      <c r="N589" s="365"/>
      <c r="O589" s="365"/>
      <c r="P589" s="443"/>
      <c r="Q589" s="264"/>
      <c r="R589" s="124"/>
      <c r="S589" s="47"/>
    </row>
    <row r="590" spans="1:19" ht="12.75">
      <c r="A590" s="84" t="s">
        <v>426</v>
      </c>
      <c r="B590" s="543"/>
      <c r="C590" s="543"/>
      <c r="D590" s="543"/>
      <c r="E590" s="544"/>
      <c r="F590" s="544"/>
      <c r="G590" s="545"/>
      <c r="H590" s="102"/>
      <c r="I590" s="102"/>
      <c r="J590" s="531">
        <v>15</v>
      </c>
      <c r="K590" s="97">
        <v>33.2</v>
      </c>
      <c r="L590" s="683">
        <v>3.3</v>
      </c>
      <c r="M590" s="40"/>
      <c r="N590" s="366"/>
      <c r="O590" s="366"/>
      <c r="P590" s="444"/>
      <c r="Q590" s="424"/>
      <c r="R590" s="88"/>
      <c r="S590" s="47"/>
    </row>
    <row r="591" spans="1:19" ht="12.75">
      <c r="A591" s="84" t="s">
        <v>427</v>
      </c>
      <c r="B591" s="547"/>
      <c r="C591" s="547"/>
      <c r="D591" s="547"/>
      <c r="E591" s="548"/>
      <c r="F591" s="548"/>
      <c r="G591" s="549"/>
      <c r="H591" s="102"/>
      <c r="I591" s="102"/>
      <c r="J591" s="531">
        <v>10</v>
      </c>
      <c r="K591" s="97">
        <v>19.4</v>
      </c>
      <c r="L591" s="683">
        <v>5.7</v>
      </c>
      <c r="M591" s="40"/>
      <c r="N591" s="366"/>
      <c r="O591" s="366"/>
      <c r="P591" s="444"/>
      <c r="Q591" s="264"/>
      <c r="R591" s="121"/>
      <c r="S591" s="1"/>
    </row>
    <row r="592" spans="1:19" ht="12.75">
      <c r="A592" s="84" t="s">
        <v>428</v>
      </c>
      <c r="B592" s="547"/>
      <c r="C592" s="547"/>
      <c r="D592" s="547"/>
      <c r="E592" s="548"/>
      <c r="F592" s="548"/>
      <c r="G592" s="549"/>
      <c r="H592" s="102"/>
      <c r="I592" s="102"/>
      <c r="J592" s="531">
        <v>0</v>
      </c>
      <c r="K592" s="97">
        <v>0</v>
      </c>
      <c r="L592" s="683">
        <v>0</v>
      </c>
      <c r="M592" s="40"/>
      <c r="N592" s="366"/>
      <c r="O592" s="366"/>
      <c r="P592" s="445"/>
      <c r="Q592" s="264"/>
      <c r="R592" s="121"/>
      <c r="S592" s="1"/>
    </row>
    <row r="593" spans="1:19" ht="12.75">
      <c r="A593" s="84" t="s">
        <v>429</v>
      </c>
      <c r="B593" s="547"/>
      <c r="C593" s="547"/>
      <c r="D593" s="547"/>
      <c r="E593" s="548"/>
      <c r="F593" s="548"/>
      <c r="G593" s="549"/>
      <c r="H593" s="102"/>
      <c r="I593" s="102"/>
      <c r="J593" s="531"/>
      <c r="K593" s="97"/>
      <c r="L593" s="683"/>
      <c r="M593" s="40"/>
      <c r="N593" s="366"/>
      <c r="O593" s="366"/>
      <c r="P593" s="445"/>
      <c r="Q593" s="264"/>
      <c r="R593" s="121"/>
      <c r="S593" s="1"/>
    </row>
    <row r="594" spans="1:19" ht="12.75">
      <c r="A594" s="84" t="s">
        <v>430</v>
      </c>
      <c r="B594" s="547"/>
      <c r="C594" s="547"/>
      <c r="D594" s="547"/>
      <c r="E594" s="548"/>
      <c r="F594" s="548"/>
      <c r="G594" s="549"/>
      <c r="H594" s="102"/>
      <c r="I594" s="102"/>
      <c r="J594" s="531"/>
      <c r="K594" s="97"/>
      <c r="L594" s="683"/>
      <c r="M594" s="40"/>
      <c r="N594" s="366"/>
      <c r="O594" s="366"/>
      <c r="P594" s="445"/>
      <c r="Q594" s="264"/>
      <c r="R594" s="121"/>
      <c r="S594" s="1"/>
    </row>
    <row r="595" spans="1:196" s="352" customFormat="1" ht="15" customHeight="1">
      <c r="A595" s="612" t="s">
        <v>31</v>
      </c>
      <c r="B595" s="553"/>
      <c r="C595" s="553"/>
      <c r="D595" s="553"/>
      <c r="E595" s="553"/>
      <c r="F595" s="553"/>
      <c r="G595" s="554"/>
      <c r="H595" s="267"/>
      <c r="I595" s="267"/>
      <c r="J595" s="313">
        <f>SUM(J590:J594)</f>
        <v>25</v>
      </c>
      <c r="K595" s="294">
        <f>SUM(K590:K594)</f>
        <v>52.6</v>
      </c>
      <c r="L595" s="649">
        <f>SUM(L590:L594)</f>
        <v>9</v>
      </c>
      <c r="M595" s="326"/>
      <c r="N595" s="319">
        <f>SUM(N592:N594)</f>
        <v>0</v>
      </c>
      <c r="O595" s="319">
        <f>SUM(O592:O594)</f>
        <v>0</v>
      </c>
      <c r="P595" s="318">
        <f>SUM(P592:P594)</f>
        <v>0</v>
      </c>
      <c r="Q595" s="351"/>
      <c r="R595" s="526">
        <f>(J595+K595+L595)/3</f>
        <v>28.866666666666664</v>
      </c>
      <c r="S595" s="267"/>
      <c r="U595" s="125"/>
      <c r="V595" s="125"/>
      <c r="W595" s="125"/>
      <c r="X595" s="125"/>
      <c r="Y595" s="125"/>
      <c r="Z595" s="125"/>
      <c r="AA595" s="125"/>
      <c r="AB595" s="125"/>
      <c r="AC595" s="125"/>
      <c r="AD595" s="125"/>
      <c r="AE595" s="125"/>
      <c r="AF595" s="125"/>
      <c r="AG595" s="125"/>
      <c r="AH595" s="125"/>
      <c r="AI595" s="125"/>
      <c r="AJ595" s="125"/>
      <c r="AK595" s="125"/>
      <c r="AL595" s="125"/>
      <c r="AM595" s="125"/>
      <c r="AN595" s="125"/>
      <c r="AO595" s="125"/>
      <c r="AP595" s="125"/>
      <c r="AQ595" s="125"/>
      <c r="AR595" s="125"/>
      <c r="AS595" s="125"/>
      <c r="AT595" s="125"/>
      <c r="AU595" s="125"/>
      <c r="AV595" s="125"/>
      <c r="AW595" s="125"/>
      <c r="AX595" s="125"/>
      <c r="AY595" s="125"/>
      <c r="AZ595" s="125"/>
      <c r="BA595" s="125"/>
      <c r="BB595" s="125"/>
      <c r="BC595" s="125"/>
      <c r="BD595" s="125"/>
      <c r="BE595" s="125"/>
      <c r="BF595" s="125"/>
      <c r="BG595" s="125"/>
      <c r="BH595" s="125"/>
      <c r="BI595" s="125"/>
      <c r="BJ595" s="125"/>
      <c r="BK595" s="125"/>
      <c r="BL595" s="125"/>
      <c r="BM595" s="125"/>
      <c r="BN595" s="125"/>
      <c r="BO595" s="125"/>
      <c r="BP595" s="125"/>
      <c r="BQ595" s="125"/>
      <c r="BR595" s="125"/>
      <c r="BS595" s="125"/>
      <c r="BT595" s="125"/>
      <c r="BU595" s="125"/>
      <c r="BV595" s="125"/>
      <c r="BW595" s="125"/>
      <c r="BX595" s="125"/>
      <c r="BY595" s="125"/>
      <c r="BZ595" s="125"/>
      <c r="CA595" s="125"/>
      <c r="CB595" s="125"/>
      <c r="CC595" s="125"/>
      <c r="CD595" s="125"/>
      <c r="CE595" s="125"/>
      <c r="CF595" s="125"/>
      <c r="CG595" s="125"/>
      <c r="CH595" s="125"/>
      <c r="CI595" s="125"/>
      <c r="CJ595" s="125"/>
      <c r="CK595" s="125"/>
      <c r="CL595" s="125"/>
      <c r="CM595" s="125"/>
      <c r="CN595" s="125"/>
      <c r="CO595" s="125"/>
      <c r="CP595" s="125"/>
      <c r="CQ595" s="125"/>
      <c r="CR595" s="125"/>
      <c r="CS595" s="125"/>
      <c r="CT595" s="125"/>
      <c r="CU595" s="125"/>
      <c r="CV595" s="125"/>
      <c r="CW595" s="125"/>
      <c r="CX595" s="125"/>
      <c r="CY595" s="125"/>
      <c r="CZ595" s="125"/>
      <c r="DA595" s="125"/>
      <c r="DB595" s="125"/>
      <c r="DC595" s="125"/>
      <c r="DD595" s="125"/>
      <c r="DE595" s="125"/>
      <c r="DF595" s="125"/>
      <c r="DG595" s="125"/>
      <c r="DH595" s="125"/>
      <c r="DI595" s="125"/>
      <c r="DJ595" s="125"/>
      <c r="DK595" s="125"/>
      <c r="DL595" s="125"/>
      <c r="DM595" s="125"/>
      <c r="DN595" s="125"/>
      <c r="DO595" s="125"/>
      <c r="DP595" s="125"/>
      <c r="DQ595" s="125"/>
      <c r="DR595" s="125"/>
      <c r="DS595" s="125"/>
      <c r="DT595" s="125"/>
      <c r="DU595" s="125"/>
      <c r="DV595" s="125"/>
      <c r="DW595" s="125"/>
      <c r="DX595" s="125"/>
      <c r="DY595" s="125"/>
      <c r="DZ595" s="125"/>
      <c r="EA595" s="125"/>
      <c r="EB595" s="125"/>
      <c r="EC595" s="125"/>
      <c r="ED595" s="125"/>
      <c r="EE595" s="125"/>
      <c r="EF595" s="125"/>
      <c r="EG595" s="125"/>
      <c r="EH595" s="125"/>
      <c r="EI595" s="125"/>
      <c r="EJ595" s="125"/>
      <c r="EK595" s="125"/>
      <c r="EL595" s="125"/>
      <c r="EM595" s="125"/>
      <c r="EN595" s="125"/>
      <c r="EO595" s="125"/>
      <c r="EP595" s="125"/>
      <c r="EQ595" s="125"/>
      <c r="ER595" s="125"/>
      <c r="ES595" s="125"/>
      <c r="ET595" s="125"/>
      <c r="EU595" s="125"/>
      <c r="EV595" s="125"/>
      <c r="EW595" s="125"/>
      <c r="EX595" s="125"/>
      <c r="EY595" s="125"/>
      <c r="EZ595" s="125"/>
      <c r="FA595" s="125"/>
      <c r="FB595" s="125"/>
      <c r="FC595" s="125"/>
      <c r="FD595" s="125"/>
      <c r="FE595" s="125"/>
      <c r="FF595" s="125"/>
      <c r="FG595" s="125"/>
      <c r="FH595" s="125"/>
      <c r="FI595" s="125"/>
      <c r="FJ595" s="125"/>
      <c r="FK595" s="125"/>
      <c r="FL595" s="125"/>
      <c r="FM595" s="125"/>
      <c r="FN595" s="125"/>
      <c r="FO595" s="125"/>
      <c r="FP595" s="125"/>
      <c r="FQ595" s="125"/>
      <c r="FR595" s="125"/>
      <c r="FS595" s="125"/>
      <c r="FT595" s="125"/>
      <c r="FU595" s="125"/>
      <c r="FV595" s="125"/>
      <c r="FW595" s="125"/>
      <c r="FX595" s="125"/>
      <c r="FY595" s="125"/>
      <c r="FZ595" s="125"/>
      <c r="GA595" s="125"/>
      <c r="GB595" s="125"/>
      <c r="GC595" s="125"/>
      <c r="GD595" s="125"/>
      <c r="GE595" s="125"/>
      <c r="GF595" s="125"/>
      <c r="GG595" s="125"/>
      <c r="GH595" s="125"/>
      <c r="GI595" s="125"/>
      <c r="GJ595" s="125"/>
      <c r="GK595" s="125"/>
      <c r="GL595" s="125"/>
      <c r="GM595" s="125"/>
      <c r="GN595" s="125"/>
    </row>
    <row r="596" spans="1:19" ht="15.75">
      <c r="A596" s="236" t="s">
        <v>431</v>
      </c>
      <c r="B596" s="189">
        <v>160</v>
      </c>
      <c r="C596" s="189">
        <v>230</v>
      </c>
      <c r="D596" s="187">
        <f>MAX(J600:K600:L600)/230*100</f>
        <v>9.869565217391305</v>
      </c>
      <c r="E596" s="98"/>
      <c r="F596" s="98"/>
      <c r="G596" s="92"/>
      <c r="H596" s="191">
        <f>(J596+K596+L596)/3</f>
        <v>241.33333333333334</v>
      </c>
      <c r="I596" s="102"/>
      <c r="J596" s="94">
        <v>238</v>
      </c>
      <c r="K596" s="89">
        <v>238</v>
      </c>
      <c r="L596" s="158">
        <v>248</v>
      </c>
      <c r="M596" s="39"/>
      <c r="N596" s="365"/>
      <c r="O596" s="365"/>
      <c r="P596" s="443"/>
      <c r="Q596" s="264"/>
      <c r="R596" s="121"/>
      <c r="S596" s="1"/>
    </row>
    <row r="597" spans="1:19" ht="12.75">
      <c r="A597" s="84" t="s">
        <v>432</v>
      </c>
      <c r="B597" s="543"/>
      <c r="C597" s="543"/>
      <c r="D597" s="543"/>
      <c r="E597" s="544"/>
      <c r="F597" s="544"/>
      <c r="G597" s="545"/>
      <c r="H597" s="102"/>
      <c r="I597" s="102"/>
      <c r="J597" s="91">
        <v>3.3</v>
      </c>
      <c r="K597" s="41">
        <v>22.7</v>
      </c>
      <c r="L597" s="118">
        <v>12.5</v>
      </c>
      <c r="M597" s="39"/>
      <c r="N597" s="365"/>
      <c r="O597" s="365"/>
      <c r="P597" s="443"/>
      <c r="Q597" s="424"/>
      <c r="R597" s="425"/>
      <c r="S597" s="422"/>
    </row>
    <row r="598" spans="1:19" ht="12.75">
      <c r="A598" s="84" t="s">
        <v>433</v>
      </c>
      <c r="B598" s="547"/>
      <c r="C598" s="547"/>
      <c r="D598" s="547"/>
      <c r="E598" s="548"/>
      <c r="F598" s="548"/>
      <c r="G598" s="549"/>
      <c r="H598" s="102"/>
      <c r="I598" s="102"/>
      <c r="J598" s="91"/>
      <c r="K598" s="41"/>
      <c r="L598" s="118"/>
      <c r="M598" s="38"/>
      <c r="N598" s="365"/>
      <c r="O598" s="365"/>
      <c r="P598" s="443"/>
      <c r="Q598" s="264"/>
      <c r="R598" s="121"/>
      <c r="S598" s="1"/>
    </row>
    <row r="599" spans="1:19" ht="12.75">
      <c r="A599" s="84" t="s">
        <v>434</v>
      </c>
      <c r="B599" s="547"/>
      <c r="C599" s="547"/>
      <c r="D599" s="547"/>
      <c r="E599" s="548"/>
      <c r="F599" s="548"/>
      <c r="G599" s="549"/>
      <c r="H599" s="102"/>
      <c r="I599" s="102"/>
      <c r="J599" s="91"/>
      <c r="K599" s="41"/>
      <c r="L599" s="118"/>
      <c r="M599" s="38"/>
      <c r="N599" s="365"/>
      <c r="O599" s="365"/>
      <c r="P599" s="443"/>
      <c r="Q599" s="264"/>
      <c r="R599" s="121"/>
      <c r="S599" s="1"/>
    </row>
    <row r="600" spans="1:196" s="352" customFormat="1" ht="15" customHeight="1">
      <c r="A600" s="612" t="s">
        <v>31</v>
      </c>
      <c r="B600" s="553"/>
      <c r="C600" s="553"/>
      <c r="D600" s="553"/>
      <c r="E600" s="553"/>
      <c r="F600" s="553"/>
      <c r="G600" s="554"/>
      <c r="H600" s="267"/>
      <c r="I600" s="267"/>
      <c r="J600" s="313">
        <f>SUM(J597:J599)</f>
        <v>3.3</v>
      </c>
      <c r="K600" s="294">
        <f>SUM(K597:K599)</f>
        <v>22.7</v>
      </c>
      <c r="L600" s="649">
        <f>SUM(L597:L599)</f>
        <v>12.5</v>
      </c>
      <c r="M600" s="356"/>
      <c r="N600" s="348"/>
      <c r="O600" s="348"/>
      <c r="P600" s="350"/>
      <c r="Q600" s="351"/>
      <c r="R600" s="526">
        <f>(J600+K600+L600)/3</f>
        <v>12.833333333333334</v>
      </c>
      <c r="S600" s="267"/>
      <c r="U600" s="125"/>
      <c r="V600" s="125"/>
      <c r="W600" s="125"/>
      <c r="X600" s="125"/>
      <c r="Y600" s="125"/>
      <c r="Z600" s="125"/>
      <c r="AA600" s="125"/>
      <c r="AB600" s="125"/>
      <c r="AC600" s="125"/>
      <c r="AD600" s="125"/>
      <c r="AE600" s="125"/>
      <c r="AF600" s="125"/>
      <c r="AG600" s="125"/>
      <c r="AH600" s="125"/>
      <c r="AI600" s="125"/>
      <c r="AJ600" s="125"/>
      <c r="AK600" s="125"/>
      <c r="AL600" s="125"/>
      <c r="AM600" s="125"/>
      <c r="AN600" s="125"/>
      <c r="AO600" s="125"/>
      <c r="AP600" s="125"/>
      <c r="AQ600" s="125"/>
      <c r="AR600" s="125"/>
      <c r="AS600" s="125"/>
      <c r="AT600" s="125"/>
      <c r="AU600" s="125"/>
      <c r="AV600" s="125"/>
      <c r="AW600" s="125"/>
      <c r="AX600" s="125"/>
      <c r="AY600" s="125"/>
      <c r="AZ600" s="125"/>
      <c r="BA600" s="125"/>
      <c r="BB600" s="125"/>
      <c r="BC600" s="125"/>
      <c r="BD600" s="125"/>
      <c r="BE600" s="125"/>
      <c r="BF600" s="125"/>
      <c r="BG600" s="125"/>
      <c r="BH600" s="125"/>
      <c r="BI600" s="125"/>
      <c r="BJ600" s="125"/>
      <c r="BK600" s="125"/>
      <c r="BL600" s="125"/>
      <c r="BM600" s="125"/>
      <c r="BN600" s="125"/>
      <c r="BO600" s="125"/>
      <c r="BP600" s="125"/>
      <c r="BQ600" s="125"/>
      <c r="BR600" s="125"/>
      <c r="BS600" s="125"/>
      <c r="BT600" s="125"/>
      <c r="BU600" s="125"/>
      <c r="BV600" s="125"/>
      <c r="BW600" s="125"/>
      <c r="BX600" s="125"/>
      <c r="BY600" s="125"/>
      <c r="BZ600" s="125"/>
      <c r="CA600" s="125"/>
      <c r="CB600" s="125"/>
      <c r="CC600" s="125"/>
      <c r="CD600" s="125"/>
      <c r="CE600" s="125"/>
      <c r="CF600" s="125"/>
      <c r="CG600" s="125"/>
      <c r="CH600" s="125"/>
      <c r="CI600" s="125"/>
      <c r="CJ600" s="125"/>
      <c r="CK600" s="125"/>
      <c r="CL600" s="125"/>
      <c r="CM600" s="125"/>
      <c r="CN600" s="125"/>
      <c r="CO600" s="125"/>
      <c r="CP600" s="125"/>
      <c r="CQ600" s="125"/>
      <c r="CR600" s="125"/>
      <c r="CS600" s="125"/>
      <c r="CT600" s="125"/>
      <c r="CU600" s="125"/>
      <c r="CV600" s="125"/>
      <c r="CW600" s="125"/>
      <c r="CX600" s="125"/>
      <c r="CY600" s="125"/>
      <c r="CZ600" s="125"/>
      <c r="DA600" s="125"/>
      <c r="DB600" s="125"/>
      <c r="DC600" s="125"/>
      <c r="DD600" s="125"/>
      <c r="DE600" s="125"/>
      <c r="DF600" s="125"/>
      <c r="DG600" s="125"/>
      <c r="DH600" s="125"/>
      <c r="DI600" s="125"/>
      <c r="DJ600" s="125"/>
      <c r="DK600" s="125"/>
      <c r="DL600" s="125"/>
      <c r="DM600" s="125"/>
      <c r="DN600" s="125"/>
      <c r="DO600" s="125"/>
      <c r="DP600" s="125"/>
      <c r="DQ600" s="125"/>
      <c r="DR600" s="125"/>
      <c r="DS600" s="125"/>
      <c r="DT600" s="125"/>
      <c r="DU600" s="125"/>
      <c r="DV600" s="125"/>
      <c r="DW600" s="125"/>
      <c r="DX600" s="125"/>
      <c r="DY600" s="125"/>
      <c r="DZ600" s="125"/>
      <c r="EA600" s="125"/>
      <c r="EB600" s="125"/>
      <c r="EC600" s="125"/>
      <c r="ED600" s="125"/>
      <c r="EE600" s="125"/>
      <c r="EF600" s="125"/>
      <c r="EG600" s="125"/>
      <c r="EH600" s="125"/>
      <c r="EI600" s="125"/>
      <c r="EJ600" s="125"/>
      <c r="EK600" s="125"/>
      <c r="EL600" s="125"/>
      <c r="EM600" s="125"/>
      <c r="EN600" s="125"/>
      <c r="EO600" s="125"/>
      <c r="EP600" s="125"/>
      <c r="EQ600" s="125"/>
      <c r="ER600" s="125"/>
      <c r="ES600" s="125"/>
      <c r="ET600" s="125"/>
      <c r="EU600" s="125"/>
      <c r="EV600" s="125"/>
      <c r="EW600" s="125"/>
      <c r="EX600" s="125"/>
      <c r="EY600" s="125"/>
      <c r="EZ600" s="125"/>
      <c r="FA600" s="125"/>
      <c r="FB600" s="125"/>
      <c r="FC600" s="125"/>
      <c r="FD600" s="125"/>
      <c r="FE600" s="125"/>
      <c r="FF600" s="125"/>
      <c r="FG600" s="125"/>
      <c r="FH600" s="125"/>
      <c r="FI600" s="125"/>
      <c r="FJ600" s="125"/>
      <c r="FK600" s="125"/>
      <c r="FL600" s="125"/>
      <c r="FM600" s="125"/>
      <c r="FN600" s="125"/>
      <c r="FO600" s="125"/>
      <c r="FP600" s="125"/>
      <c r="FQ600" s="125"/>
      <c r="FR600" s="125"/>
      <c r="FS600" s="125"/>
      <c r="FT600" s="125"/>
      <c r="FU600" s="125"/>
      <c r="FV600" s="125"/>
      <c r="FW600" s="125"/>
      <c r="FX600" s="125"/>
      <c r="FY600" s="125"/>
      <c r="FZ600" s="125"/>
      <c r="GA600" s="125"/>
      <c r="GB600" s="125"/>
      <c r="GC600" s="125"/>
      <c r="GD600" s="125"/>
      <c r="GE600" s="125"/>
      <c r="GF600" s="125"/>
      <c r="GG600" s="125"/>
      <c r="GH600" s="125"/>
      <c r="GI600" s="125"/>
      <c r="GJ600" s="125"/>
      <c r="GK600" s="125"/>
      <c r="GL600" s="125"/>
      <c r="GM600" s="125"/>
      <c r="GN600" s="125"/>
    </row>
    <row r="601" spans="1:19" s="503" customFormat="1" ht="14.25" customHeight="1">
      <c r="A601" s="344"/>
      <c r="B601" s="160"/>
      <c r="C601" s="160"/>
      <c r="D601" s="160"/>
      <c r="E601" s="366"/>
      <c r="F601" s="366"/>
      <c r="G601" s="366"/>
      <c r="H601" s="505"/>
      <c r="I601" s="505"/>
      <c r="J601" s="439"/>
      <c r="K601" s="506"/>
      <c r="L601" s="684"/>
      <c r="M601" s="507"/>
      <c r="N601" s="366"/>
      <c r="O601" s="366"/>
      <c r="P601" s="444"/>
      <c r="Q601" s="508"/>
      <c r="S601" s="504"/>
    </row>
    <row r="602" spans="1:19" ht="21" customHeight="1">
      <c r="A602" s="84" t="s">
        <v>97</v>
      </c>
      <c r="B602" s="189">
        <f>B507+B511+B519+B524+B528+B530+B533+B536+B539+B542+B547+B552+B557+B566+E566+B571+E571+B581+B589+E589+B596</f>
        <v>4140</v>
      </c>
      <c r="C602" s="97">
        <f>C596+C589+C581+C571+C566+C557+C552+C547+C542+C539+C536+C533+C530+C528+C524+C519+C511+C507</f>
        <v>5274</v>
      </c>
      <c r="D602" s="97"/>
      <c r="E602" s="98">
        <f>E596+E589+E581+E571+E566+E557+E552+E547+E542+E539+E536+E533+E530+E528+E524+E519+E511+E507</f>
        <v>2140</v>
      </c>
      <c r="F602" s="98">
        <f>F596+F589+F581+F571+F566+F557+F552+F547+F542+F539+F536+F533+F530+F528+F524+F519+F511+F507</f>
        <v>3086</v>
      </c>
      <c r="G602" s="92"/>
      <c r="H602" s="102"/>
      <c r="I602" s="102"/>
      <c r="J602" s="147">
        <f>J600+J595+J588+J580+J570+J565+J556+J551+J546+J538+J535+J532+J529+J527+J523+J518+J510</f>
        <v>651.3</v>
      </c>
      <c r="K602" s="147">
        <f>K600+K595+K588+K580+K570+K565+K556+K551+K546+K538+K535+K532+K529+K527+K523+K518+K510</f>
        <v>667.1</v>
      </c>
      <c r="L602" s="685">
        <f>L600+L595+L588+L580+L570+L565+L556+L551+L546+L538+L535+L532+L529+L527+L523+L518+L510</f>
        <v>739.8000000000001</v>
      </c>
      <c r="M602" s="39"/>
      <c r="N602" s="458">
        <f>N570+N580+N595</f>
        <v>192</v>
      </c>
      <c r="O602" s="458">
        <f>O570+O580+O595</f>
        <v>165.7</v>
      </c>
      <c r="P602" s="458">
        <f>P570+P580+P595</f>
        <v>221</v>
      </c>
      <c r="Q602" s="93"/>
      <c r="R602" s="510">
        <f>MAX(J602:K602:L602)</f>
        <v>739.8000000000001</v>
      </c>
      <c r="S602" s="428"/>
    </row>
    <row r="603" spans="1:19" ht="18" customHeight="1" thickBot="1">
      <c r="A603" s="84" t="s">
        <v>200</v>
      </c>
      <c r="B603" s="216">
        <f>B602/1000</f>
        <v>4.14</v>
      </c>
      <c r="C603" s="97"/>
      <c r="D603" s="97"/>
      <c r="E603" s="98"/>
      <c r="F603" s="98"/>
      <c r="G603" s="92"/>
      <c r="H603" s="102"/>
      <c r="I603" s="102"/>
      <c r="J603" s="148">
        <f>J602+N602</f>
        <v>843.3</v>
      </c>
      <c r="K603" s="148">
        <f>K602+O602</f>
        <v>832.8</v>
      </c>
      <c r="L603" s="686">
        <f>L602+P602</f>
        <v>960.8000000000001</v>
      </c>
      <c r="M603" s="38"/>
      <c r="N603" s="365"/>
      <c r="O603" s="365"/>
      <c r="P603" s="443"/>
      <c r="Q603" s="93"/>
      <c r="R603" s="509">
        <f>R510+R518+R523+R527+R532+R535+R538+R541+R546+R551+R556+R565+R570+R580+R588+R595+R600</f>
        <v>686.0666666666666</v>
      </c>
      <c r="S603" s="509">
        <f>S510+S518+S523+S527+S532+S535+S538+S541+S546+S551+S556+S565+S570+S580+S588+S595+S600</f>
        <v>605.5</v>
      </c>
    </row>
    <row r="604" spans="1:196" s="36" customFormat="1" ht="29.25" customHeight="1">
      <c r="A604" s="459" t="s">
        <v>435</v>
      </c>
      <c r="B604" s="217"/>
      <c r="C604" s="217"/>
      <c r="D604" s="217"/>
      <c r="E604" s="217"/>
      <c r="F604" s="217"/>
      <c r="G604" s="153"/>
      <c r="H604" s="73"/>
      <c r="I604" s="73"/>
      <c r="J604" s="152"/>
      <c r="K604" s="153"/>
      <c r="L604" s="687"/>
      <c r="M604" s="154"/>
      <c r="N604" s="498"/>
      <c r="O604" s="498"/>
      <c r="P604" s="498"/>
      <c r="Q604" s="490"/>
      <c r="R604" s="513">
        <f>R658</f>
        <v>480.79999999999995</v>
      </c>
      <c r="S604" s="511" t="s">
        <v>529</v>
      </c>
      <c r="T604" s="512" t="s">
        <v>505</v>
      </c>
      <c r="U604" s="368"/>
      <c r="V604" s="368"/>
      <c r="W604" s="368"/>
      <c r="X604" s="368"/>
      <c r="Y604" s="368"/>
      <c r="Z604" s="368"/>
      <c r="AA604" s="368"/>
      <c r="AB604" s="368"/>
      <c r="AC604" s="368"/>
      <c r="AD604" s="368"/>
      <c r="AE604" s="368"/>
      <c r="AF604" s="368"/>
      <c r="AG604" s="368"/>
      <c r="AH604" s="368"/>
      <c r="AI604" s="368"/>
      <c r="AJ604" s="368"/>
      <c r="AK604" s="368"/>
      <c r="AL604" s="368"/>
      <c r="AM604" s="368"/>
      <c r="AN604" s="368"/>
      <c r="AO604" s="368"/>
      <c r="AP604" s="368"/>
      <c r="AQ604" s="368"/>
      <c r="AR604" s="368"/>
      <c r="AS604" s="368"/>
      <c r="AT604" s="368"/>
      <c r="AU604" s="368"/>
      <c r="AV604" s="368"/>
      <c r="AW604" s="368"/>
      <c r="AX604" s="368"/>
      <c r="AY604" s="368"/>
      <c r="AZ604" s="368"/>
      <c r="BA604" s="368"/>
      <c r="BB604" s="368"/>
      <c r="BC604" s="368"/>
      <c r="BD604" s="368"/>
      <c r="BE604" s="368"/>
      <c r="BF604" s="368"/>
      <c r="BG604" s="368"/>
      <c r="BH604" s="368"/>
      <c r="BI604" s="368"/>
      <c r="BJ604" s="368"/>
      <c r="BK604" s="368"/>
      <c r="BL604" s="368"/>
      <c r="BM604" s="368"/>
      <c r="BN604" s="368"/>
      <c r="BO604" s="368"/>
      <c r="BP604" s="368"/>
      <c r="BQ604" s="368"/>
      <c r="BR604" s="368"/>
      <c r="BS604" s="368"/>
      <c r="BT604" s="368"/>
      <c r="BU604" s="368"/>
      <c r="BV604" s="368"/>
      <c r="BW604" s="368"/>
      <c r="BX604" s="368"/>
      <c r="BY604" s="368"/>
      <c r="BZ604" s="368"/>
      <c r="CA604" s="368"/>
      <c r="CB604" s="368"/>
      <c r="CC604" s="368"/>
      <c r="CD604" s="368"/>
      <c r="CE604" s="368"/>
      <c r="CF604" s="368"/>
      <c r="CG604" s="368"/>
      <c r="CH604" s="368"/>
      <c r="CI604" s="368"/>
      <c r="CJ604" s="368"/>
      <c r="CK604" s="368"/>
      <c r="CL604" s="368"/>
      <c r="CM604" s="368"/>
      <c r="CN604" s="368"/>
      <c r="CO604" s="368"/>
      <c r="CP604" s="368"/>
      <c r="CQ604" s="368"/>
      <c r="CR604" s="368"/>
      <c r="CS604" s="368"/>
      <c r="CT604" s="368"/>
      <c r="CU604" s="368"/>
      <c r="CV604" s="368"/>
      <c r="CW604" s="368"/>
      <c r="CX604" s="368"/>
      <c r="CY604" s="368"/>
      <c r="CZ604" s="368"/>
      <c r="DA604" s="368"/>
      <c r="DB604" s="368"/>
      <c r="DC604" s="368"/>
      <c r="DD604" s="368"/>
      <c r="DE604" s="368"/>
      <c r="DF604" s="368"/>
      <c r="DG604" s="368"/>
      <c r="DH604" s="368"/>
      <c r="DI604" s="368"/>
      <c r="DJ604" s="368"/>
      <c r="DK604" s="368"/>
      <c r="DL604" s="368"/>
      <c r="DM604" s="368"/>
      <c r="DN604" s="368"/>
      <c r="DO604" s="368"/>
      <c r="DP604" s="368"/>
      <c r="DQ604" s="368"/>
      <c r="DR604" s="368"/>
      <c r="DS604" s="368"/>
      <c r="DT604" s="368"/>
      <c r="DU604" s="368"/>
      <c r="DV604" s="368"/>
      <c r="DW604" s="368"/>
      <c r="DX604" s="368"/>
      <c r="DY604" s="368"/>
      <c r="DZ604" s="368"/>
      <c r="EA604" s="368"/>
      <c r="EB604" s="368"/>
      <c r="EC604" s="368"/>
      <c r="ED604" s="368"/>
      <c r="EE604" s="368"/>
      <c r="EF604" s="368"/>
      <c r="EG604" s="368"/>
      <c r="EH604" s="368"/>
      <c r="EI604" s="368"/>
      <c r="EJ604" s="368"/>
      <c r="EK604" s="368"/>
      <c r="EL604" s="368"/>
      <c r="EM604" s="368"/>
      <c r="EN604" s="368"/>
      <c r="EO604" s="368"/>
      <c r="EP604" s="368"/>
      <c r="EQ604" s="368"/>
      <c r="ER604" s="368"/>
      <c r="ES604" s="368"/>
      <c r="ET604" s="368"/>
      <c r="EU604" s="368"/>
      <c r="EV604" s="368"/>
      <c r="EW604" s="368"/>
      <c r="EX604" s="368"/>
      <c r="EY604" s="368"/>
      <c r="EZ604" s="368"/>
      <c r="FA604" s="368"/>
      <c r="FB604" s="368"/>
      <c r="FC604" s="368"/>
      <c r="FD604" s="368"/>
      <c r="FE604" s="368"/>
      <c r="FF604" s="368"/>
      <c r="FG604" s="368"/>
      <c r="FH604" s="368"/>
      <c r="FI604" s="368"/>
      <c r="FJ604" s="368"/>
      <c r="FK604" s="368"/>
      <c r="FL604" s="368"/>
      <c r="FM604" s="368"/>
      <c r="FN604" s="368"/>
      <c r="FO604" s="368"/>
      <c r="FP604" s="368"/>
      <c r="FQ604" s="368"/>
      <c r="FR604" s="368"/>
      <c r="FS604" s="368"/>
      <c r="FT604" s="368"/>
      <c r="FU604" s="368"/>
      <c r="FV604" s="368"/>
      <c r="FW604" s="368"/>
      <c r="FX604" s="368"/>
      <c r="FY604" s="368"/>
      <c r="FZ604" s="368"/>
      <c r="GA604" s="368"/>
      <c r="GB604" s="368"/>
      <c r="GC604" s="368"/>
      <c r="GD604" s="368"/>
      <c r="GE604" s="368"/>
      <c r="GF604" s="368"/>
      <c r="GG604" s="368"/>
      <c r="GH604" s="368"/>
      <c r="GI604" s="368"/>
      <c r="GJ604" s="368"/>
      <c r="GK604" s="368"/>
      <c r="GL604" s="368"/>
      <c r="GM604" s="368"/>
      <c r="GN604" s="368"/>
    </row>
    <row r="605" spans="1:19" ht="15.75">
      <c r="A605" s="236" t="s">
        <v>436</v>
      </c>
      <c r="B605" s="186">
        <v>250</v>
      </c>
      <c r="C605" s="186">
        <v>360</v>
      </c>
      <c r="D605" s="187">
        <f>MAX(J609:K609:L609)/362*100</f>
        <v>18.563535911602212</v>
      </c>
      <c r="E605" s="218"/>
      <c r="F605" s="218"/>
      <c r="G605" s="219"/>
      <c r="H605" s="191">
        <f>(J605+K605+L605)/3</f>
        <v>238.66666666666666</v>
      </c>
      <c r="I605" s="102"/>
      <c r="J605" s="131">
        <v>237</v>
      </c>
      <c r="K605" s="62">
        <v>238</v>
      </c>
      <c r="L605" s="658">
        <v>241</v>
      </c>
      <c r="M605" s="474"/>
      <c r="N605" s="365"/>
      <c r="O605" s="365"/>
      <c r="P605" s="365"/>
      <c r="Q605" s="255"/>
      <c r="R605" s="434">
        <f>MAX(J603:K603:L603)</f>
        <v>960.8000000000001</v>
      </c>
      <c r="S605" s="99"/>
    </row>
    <row r="606" spans="1:20" ht="12.75">
      <c r="A606" s="84" t="s">
        <v>437</v>
      </c>
      <c r="B606" s="543"/>
      <c r="C606" s="543"/>
      <c r="D606" s="602"/>
      <c r="E606" s="593"/>
      <c r="F606" s="593"/>
      <c r="G606" s="595"/>
      <c r="H606" s="122"/>
      <c r="I606" s="102"/>
      <c r="J606" s="155">
        <v>0</v>
      </c>
      <c r="K606" s="156">
        <v>0</v>
      </c>
      <c r="L606" s="165">
        <v>0</v>
      </c>
      <c r="M606" s="474"/>
      <c r="N606" s="365"/>
      <c r="O606" s="365"/>
      <c r="P606" s="365"/>
      <c r="Q606" s="255"/>
      <c r="R606" s="431"/>
      <c r="S606" s="1"/>
      <c r="T606" s="368"/>
    </row>
    <row r="607" spans="1:19" ht="12.75">
      <c r="A607" s="84" t="s">
        <v>438</v>
      </c>
      <c r="B607" s="547"/>
      <c r="C607" s="547"/>
      <c r="D607" s="603"/>
      <c r="E607" s="594"/>
      <c r="F607" s="594"/>
      <c r="G607" s="596"/>
      <c r="H607" s="122"/>
      <c r="I607" s="102"/>
      <c r="J607" s="155">
        <v>65.2</v>
      </c>
      <c r="K607" s="156">
        <v>41.9</v>
      </c>
      <c r="L607" s="165">
        <v>41.4</v>
      </c>
      <c r="M607" s="474"/>
      <c r="N607" s="365"/>
      <c r="O607" s="365"/>
      <c r="P607" s="365"/>
      <c r="Q607" s="255"/>
      <c r="R607" s="121"/>
      <c r="S607" s="1"/>
    </row>
    <row r="608" spans="1:19" ht="12.75">
      <c r="A608" s="84" t="s">
        <v>439</v>
      </c>
      <c r="B608" s="547"/>
      <c r="C608" s="547"/>
      <c r="D608" s="603"/>
      <c r="E608" s="594"/>
      <c r="F608" s="594"/>
      <c r="G608" s="596"/>
      <c r="H608" s="122"/>
      <c r="I608" s="102"/>
      <c r="J608" s="155">
        <v>2</v>
      </c>
      <c r="K608" s="156">
        <v>2</v>
      </c>
      <c r="L608" s="165">
        <v>5.1</v>
      </c>
      <c r="M608" s="474"/>
      <c r="N608" s="365"/>
      <c r="O608" s="365"/>
      <c r="P608" s="365"/>
      <c r="Q608" s="255"/>
      <c r="R608" s="121"/>
      <c r="S608" s="1"/>
    </row>
    <row r="609" spans="1:196" s="352" customFormat="1" ht="15" customHeight="1">
      <c r="A609" s="612" t="s">
        <v>31</v>
      </c>
      <c r="B609" s="697"/>
      <c r="C609" s="697"/>
      <c r="D609" s="698"/>
      <c r="E609" s="698"/>
      <c r="F609" s="698"/>
      <c r="G609" s="699"/>
      <c r="H609" s="273"/>
      <c r="I609" s="267"/>
      <c r="J609" s="313">
        <f>SUM(J606:J608)</f>
        <v>67.2</v>
      </c>
      <c r="K609" s="294">
        <f>SUM(K606:K608)</f>
        <v>43.9</v>
      </c>
      <c r="L609" s="673">
        <f>SUM(L606:L608)</f>
        <v>46.5</v>
      </c>
      <c r="M609" s="475"/>
      <c r="N609" s="348"/>
      <c r="O609" s="348"/>
      <c r="P609" s="348"/>
      <c r="Q609" s="491"/>
      <c r="R609" s="526">
        <f>(J609+K609+L609)/3</f>
        <v>52.53333333333333</v>
      </c>
      <c r="S609" s="342"/>
      <c r="U609" s="125"/>
      <c r="V609" s="125"/>
      <c r="W609" s="125"/>
      <c r="X609" s="125"/>
      <c r="Y609" s="125"/>
      <c r="Z609" s="125"/>
      <c r="AA609" s="125"/>
      <c r="AB609" s="125"/>
      <c r="AC609" s="125"/>
      <c r="AD609" s="125"/>
      <c r="AE609" s="125"/>
      <c r="AF609" s="125"/>
      <c r="AG609" s="125"/>
      <c r="AH609" s="125"/>
      <c r="AI609" s="125"/>
      <c r="AJ609" s="125"/>
      <c r="AK609" s="125"/>
      <c r="AL609" s="125"/>
      <c r="AM609" s="125"/>
      <c r="AN609" s="125"/>
      <c r="AO609" s="125"/>
      <c r="AP609" s="125"/>
      <c r="AQ609" s="125"/>
      <c r="AR609" s="125"/>
      <c r="AS609" s="125"/>
      <c r="AT609" s="125"/>
      <c r="AU609" s="125"/>
      <c r="AV609" s="125"/>
      <c r="AW609" s="125"/>
      <c r="AX609" s="125"/>
      <c r="AY609" s="125"/>
      <c r="AZ609" s="125"/>
      <c r="BA609" s="125"/>
      <c r="BB609" s="125"/>
      <c r="BC609" s="125"/>
      <c r="BD609" s="125"/>
      <c r="BE609" s="125"/>
      <c r="BF609" s="125"/>
      <c r="BG609" s="125"/>
      <c r="BH609" s="125"/>
      <c r="BI609" s="125"/>
      <c r="BJ609" s="125"/>
      <c r="BK609" s="125"/>
      <c r="BL609" s="125"/>
      <c r="BM609" s="125"/>
      <c r="BN609" s="125"/>
      <c r="BO609" s="125"/>
      <c r="BP609" s="125"/>
      <c r="BQ609" s="125"/>
      <c r="BR609" s="125"/>
      <c r="BS609" s="125"/>
      <c r="BT609" s="125"/>
      <c r="BU609" s="125"/>
      <c r="BV609" s="125"/>
      <c r="BW609" s="125"/>
      <c r="BX609" s="125"/>
      <c r="BY609" s="125"/>
      <c r="BZ609" s="125"/>
      <c r="CA609" s="125"/>
      <c r="CB609" s="125"/>
      <c r="CC609" s="125"/>
      <c r="CD609" s="125"/>
      <c r="CE609" s="125"/>
      <c r="CF609" s="125"/>
      <c r="CG609" s="125"/>
      <c r="CH609" s="125"/>
      <c r="CI609" s="125"/>
      <c r="CJ609" s="125"/>
      <c r="CK609" s="125"/>
      <c r="CL609" s="125"/>
      <c r="CM609" s="125"/>
      <c r="CN609" s="125"/>
      <c r="CO609" s="125"/>
      <c r="CP609" s="125"/>
      <c r="CQ609" s="125"/>
      <c r="CR609" s="125"/>
      <c r="CS609" s="125"/>
      <c r="CT609" s="125"/>
      <c r="CU609" s="125"/>
      <c r="CV609" s="125"/>
      <c r="CW609" s="125"/>
      <c r="CX609" s="125"/>
      <c r="CY609" s="125"/>
      <c r="CZ609" s="125"/>
      <c r="DA609" s="125"/>
      <c r="DB609" s="125"/>
      <c r="DC609" s="125"/>
      <c r="DD609" s="125"/>
      <c r="DE609" s="125"/>
      <c r="DF609" s="125"/>
      <c r="DG609" s="125"/>
      <c r="DH609" s="125"/>
      <c r="DI609" s="125"/>
      <c r="DJ609" s="125"/>
      <c r="DK609" s="125"/>
      <c r="DL609" s="125"/>
      <c r="DM609" s="125"/>
      <c r="DN609" s="125"/>
      <c r="DO609" s="125"/>
      <c r="DP609" s="125"/>
      <c r="DQ609" s="125"/>
      <c r="DR609" s="125"/>
      <c r="DS609" s="125"/>
      <c r="DT609" s="125"/>
      <c r="DU609" s="125"/>
      <c r="DV609" s="125"/>
      <c r="DW609" s="125"/>
      <c r="DX609" s="125"/>
      <c r="DY609" s="125"/>
      <c r="DZ609" s="125"/>
      <c r="EA609" s="125"/>
      <c r="EB609" s="125"/>
      <c r="EC609" s="125"/>
      <c r="ED609" s="125"/>
      <c r="EE609" s="125"/>
      <c r="EF609" s="125"/>
      <c r="EG609" s="125"/>
      <c r="EH609" s="125"/>
      <c r="EI609" s="125"/>
      <c r="EJ609" s="125"/>
      <c r="EK609" s="125"/>
      <c r="EL609" s="125"/>
      <c r="EM609" s="125"/>
      <c r="EN609" s="125"/>
      <c r="EO609" s="125"/>
      <c r="EP609" s="125"/>
      <c r="EQ609" s="125"/>
      <c r="ER609" s="125"/>
      <c r="ES609" s="125"/>
      <c r="ET609" s="125"/>
      <c r="EU609" s="125"/>
      <c r="EV609" s="125"/>
      <c r="EW609" s="125"/>
      <c r="EX609" s="125"/>
      <c r="EY609" s="125"/>
      <c r="EZ609" s="125"/>
      <c r="FA609" s="125"/>
      <c r="FB609" s="125"/>
      <c r="FC609" s="125"/>
      <c r="FD609" s="125"/>
      <c r="FE609" s="125"/>
      <c r="FF609" s="125"/>
      <c r="FG609" s="125"/>
      <c r="FH609" s="125"/>
      <c r="FI609" s="125"/>
      <c r="FJ609" s="125"/>
      <c r="FK609" s="125"/>
      <c r="FL609" s="125"/>
      <c r="FM609" s="125"/>
      <c r="FN609" s="125"/>
      <c r="FO609" s="125"/>
      <c r="FP609" s="125"/>
      <c r="FQ609" s="125"/>
      <c r="FR609" s="125"/>
      <c r="FS609" s="125"/>
      <c r="FT609" s="125"/>
      <c r="FU609" s="125"/>
      <c r="FV609" s="125"/>
      <c r="FW609" s="125"/>
      <c r="FX609" s="125"/>
      <c r="FY609" s="125"/>
      <c r="FZ609" s="125"/>
      <c r="GA609" s="125"/>
      <c r="GB609" s="125"/>
      <c r="GC609" s="125"/>
      <c r="GD609" s="125"/>
      <c r="GE609" s="125"/>
      <c r="GF609" s="125"/>
      <c r="GG609" s="125"/>
      <c r="GH609" s="125"/>
      <c r="GI609" s="125"/>
      <c r="GJ609" s="125"/>
      <c r="GK609" s="125"/>
      <c r="GL609" s="125"/>
      <c r="GM609" s="125"/>
      <c r="GN609" s="125"/>
    </row>
    <row r="610" spans="1:19" ht="15.75">
      <c r="A610" s="236" t="s">
        <v>440</v>
      </c>
      <c r="B610" s="197">
        <v>250</v>
      </c>
      <c r="C610" s="197">
        <v>360</v>
      </c>
      <c r="D610" s="187">
        <f>MAX(J614:K614:L614)/360*100</f>
        <v>10.833333333333334</v>
      </c>
      <c r="E610" s="220"/>
      <c r="F610" s="220"/>
      <c r="G610" s="220"/>
      <c r="H610" s="191">
        <f>(J610+K610+L610)/3</f>
        <v>237.33333333333334</v>
      </c>
      <c r="I610" s="72"/>
      <c r="J610" s="86">
        <v>237</v>
      </c>
      <c r="K610" s="149">
        <v>238</v>
      </c>
      <c r="L610" s="688">
        <v>237</v>
      </c>
      <c r="M610" s="476"/>
      <c r="N610" s="115"/>
      <c r="O610" s="115"/>
      <c r="P610" s="115"/>
      <c r="Q610" s="151"/>
      <c r="R610" s="121"/>
      <c r="S610" s="1"/>
    </row>
    <row r="611" spans="1:19" ht="12.75">
      <c r="A611" s="84" t="s">
        <v>441</v>
      </c>
      <c r="B611" s="540"/>
      <c r="C611" s="540"/>
      <c r="D611" s="560"/>
      <c r="E611" s="563"/>
      <c r="F611" s="563"/>
      <c r="G611" s="563"/>
      <c r="H611" s="133"/>
      <c r="I611" s="72"/>
      <c r="J611" s="109">
        <v>25</v>
      </c>
      <c r="K611" s="157">
        <v>24</v>
      </c>
      <c r="L611" s="162">
        <v>12</v>
      </c>
      <c r="M611" s="476"/>
      <c r="N611" s="115"/>
      <c r="O611" s="115"/>
      <c r="P611" s="115"/>
      <c r="Q611" s="55"/>
      <c r="R611" s="425"/>
      <c r="S611" s="1"/>
    </row>
    <row r="612" spans="1:19" ht="12.75">
      <c r="A612" s="84" t="s">
        <v>442</v>
      </c>
      <c r="B612" s="521"/>
      <c r="C612" s="521"/>
      <c r="D612" s="561"/>
      <c r="E612" s="564"/>
      <c r="F612" s="564"/>
      <c r="G612" s="564"/>
      <c r="H612" s="133"/>
      <c r="I612" s="72"/>
      <c r="J612" s="109">
        <v>12</v>
      </c>
      <c r="K612" s="157">
        <v>15</v>
      </c>
      <c r="L612" s="162">
        <v>9</v>
      </c>
      <c r="M612" s="476"/>
      <c r="N612" s="115"/>
      <c r="O612" s="115"/>
      <c r="P612" s="115"/>
      <c r="Q612" s="151"/>
      <c r="R612" s="124"/>
      <c r="S612" s="47"/>
    </row>
    <row r="613" spans="1:19" ht="12.75">
      <c r="A613" s="84" t="s">
        <v>443</v>
      </c>
      <c r="B613" s="521"/>
      <c r="C613" s="521"/>
      <c r="D613" s="561"/>
      <c r="E613" s="564"/>
      <c r="F613" s="564"/>
      <c r="G613" s="564"/>
      <c r="H613" s="133"/>
      <c r="I613" s="72"/>
      <c r="J613" s="109">
        <v>0</v>
      </c>
      <c r="K613" s="157">
        <v>0</v>
      </c>
      <c r="L613" s="162">
        <v>0</v>
      </c>
      <c r="M613" s="476"/>
      <c r="N613" s="115"/>
      <c r="O613" s="115"/>
      <c r="P613" s="115"/>
      <c r="Q613" s="151"/>
      <c r="R613" s="124"/>
      <c r="S613" s="47"/>
    </row>
    <row r="614" spans="1:196" s="352" customFormat="1" ht="15" customHeight="1">
      <c r="A614" s="612" t="s">
        <v>31</v>
      </c>
      <c r="B614" s="331"/>
      <c r="C614" s="331"/>
      <c r="D614" s="566"/>
      <c r="E614" s="567"/>
      <c r="F614" s="567"/>
      <c r="G614" s="567"/>
      <c r="H614" s="279"/>
      <c r="I614" s="289"/>
      <c r="J614" s="291">
        <f>SUM(J611:J613)</f>
        <v>37</v>
      </c>
      <c r="K614" s="321">
        <f>SUM(K611:K613)</f>
        <v>39</v>
      </c>
      <c r="L614" s="662">
        <f>SUM(L611:L613)</f>
        <v>21</v>
      </c>
      <c r="M614" s="477"/>
      <c r="N614" s="289"/>
      <c r="O614" s="289"/>
      <c r="P614" s="289"/>
      <c r="Q614" s="492"/>
      <c r="R614" s="526">
        <f>(J614+K614+L614)/3</f>
        <v>32.333333333333336</v>
      </c>
      <c r="S614" s="299"/>
      <c r="U614" s="125"/>
      <c r="V614" s="125"/>
      <c r="W614" s="125"/>
      <c r="X614" s="125"/>
      <c r="Y614" s="125"/>
      <c r="Z614" s="125"/>
      <c r="AA614" s="125"/>
      <c r="AB614" s="125"/>
      <c r="AC614" s="125"/>
      <c r="AD614" s="125"/>
      <c r="AE614" s="125"/>
      <c r="AF614" s="125"/>
      <c r="AG614" s="125"/>
      <c r="AH614" s="125"/>
      <c r="AI614" s="125"/>
      <c r="AJ614" s="125"/>
      <c r="AK614" s="125"/>
      <c r="AL614" s="125"/>
      <c r="AM614" s="125"/>
      <c r="AN614" s="125"/>
      <c r="AO614" s="125"/>
      <c r="AP614" s="125"/>
      <c r="AQ614" s="125"/>
      <c r="AR614" s="125"/>
      <c r="AS614" s="125"/>
      <c r="AT614" s="125"/>
      <c r="AU614" s="125"/>
      <c r="AV614" s="125"/>
      <c r="AW614" s="125"/>
      <c r="AX614" s="125"/>
      <c r="AY614" s="125"/>
      <c r="AZ614" s="125"/>
      <c r="BA614" s="125"/>
      <c r="BB614" s="125"/>
      <c r="BC614" s="125"/>
      <c r="BD614" s="125"/>
      <c r="BE614" s="125"/>
      <c r="BF614" s="125"/>
      <c r="BG614" s="125"/>
      <c r="BH614" s="125"/>
      <c r="BI614" s="125"/>
      <c r="BJ614" s="125"/>
      <c r="BK614" s="125"/>
      <c r="BL614" s="125"/>
      <c r="BM614" s="125"/>
      <c r="BN614" s="125"/>
      <c r="BO614" s="125"/>
      <c r="BP614" s="125"/>
      <c r="BQ614" s="125"/>
      <c r="BR614" s="125"/>
      <c r="BS614" s="125"/>
      <c r="BT614" s="125"/>
      <c r="BU614" s="125"/>
      <c r="BV614" s="125"/>
      <c r="BW614" s="125"/>
      <c r="BX614" s="125"/>
      <c r="BY614" s="125"/>
      <c r="BZ614" s="125"/>
      <c r="CA614" s="125"/>
      <c r="CB614" s="125"/>
      <c r="CC614" s="125"/>
      <c r="CD614" s="125"/>
      <c r="CE614" s="125"/>
      <c r="CF614" s="125"/>
      <c r="CG614" s="125"/>
      <c r="CH614" s="125"/>
      <c r="CI614" s="125"/>
      <c r="CJ614" s="125"/>
      <c r="CK614" s="125"/>
      <c r="CL614" s="125"/>
      <c r="CM614" s="125"/>
      <c r="CN614" s="125"/>
      <c r="CO614" s="125"/>
      <c r="CP614" s="125"/>
      <c r="CQ614" s="125"/>
      <c r="CR614" s="125"/>
      <c r="CS614" s="125"/>
      <c r="CT614" s="125"/>
      <c r="CU614" s="125"/>
      <c r="CV614" s="125"/>
      <c r="CW614" s="125"/>
      <c r="CX614" s="125"/>
      <c r="CY614" s="125"/>
      <c r="CZ614" s="125"/>
      <c r="DA614" s="125"/>
      <c r="DB614" s="125"/>
      <c r="DC614" s="125"/>
      <c r="DD614" s="125"/>
      <c r="DE614" s="125"/>
      <c r="DF614" s="125"/>
      <c r="DG614" s="125"/>
      <c r="DH614" s="125"/>
      <c r="DI614" s="125"/>
      <c r="DJ614" s="125"/>
      <c r="DK614" s="125"/>
      <c r="DL614" s="125"/>
      <c r="DM614" s="125"/>
      <c r="DN614" s="125"/>
      <c r="DO614" s="125"/>
      <c r="DP614" s="125"/>
      <c r="DQ614" s="125"/>
      <c r="DR614" s="125"/>
      <c r="DS614" s="125"/>
      <c r="DT614" s="125"/>
      <c r="DU614" s="125"/>
      <c r="DV614" s="125"/>
      <c r="DW614" s="125"/>
      <c r="DX614" s="125"/>
      <c r="DY614" s="125"/>
      <c r="DZ614" s="125"/>
      <c r="EA614" s="125"/>
      <c r="EB614" s="125"/>
      <c r="EC614" s="125"/>
      <c r="ED614" s="125"/>
      <c r="EE614" s="125"/>
      <c r="EF614" s="125"/>
      <c r="EG614" s="125"/>
      <c r="EH614" s="125"/>
      <c r="EI614" s="125"/>
      <c r="EJ614" s="125"/>
      <c r="EK614" s="125"/>
      <c r="EL614" s="125"/>
      <c r="EM614" s="125"/>
      <c r="EN614" s="125"/>
      <c r="EO614" s="125"/>
      <c r="EP614" s="125"/>
      <c r="EQ614" s="125"/>
      <c r="ER614" s="125"/>
      <c r="ES614" s="125"/>
      <c r="ET614" s="125"/>
      <c r="EU614" s="125"/>
      <c r="EV614" s="125"/>
      <c r="EW614" s="125"/>
      <c r="EX614" s="125"/>
      <c r="EY614" s="125"/>
      <c r="EZ614" s="125"/>
      <c r="FA614" s="125"/>
      <c r="FB614" s="125"/>
      <c r="FC614" s="125"/>
      <c r="FD614" s="125"/>
      <c r="FE614" s="125"/>
      <c r="FF614" s="125"/>
      <c r="FG614" s="125"/>
      <c r="FH614" s="125"/>
      <c r="FI614" s="125"/>
      <c r="FJ614" s="125"/>
      <c r="FK614" s="125"/>
      <c r="FL614" s="125"/>
      <c r="FM614" s="125"/>
      <c r="FN614" s="125"/>
      <c r="FO614" s="125"/>
      <c r="FP614" s="125"/>
      <c r="FQ614" s="125"/>
      <c r="FR614" s="125"/>
      <c r="FS614" s="125"/>
      <c r="FT614" s="125"/>
      <c r="FU614" s="125"/>
      <c r="FV614" s="125"/>
      <c r="FW614" s="125"/>
      <c r="FX614" s="125"/>
      <c r="FY614" s="125"/>
      <c r="FZ614" s="125"/>
      <c r="GA614" s="125"/>
      <c r="GB614" s="125"/>
      <c r="GC614" s="125"/>
      <c r="GD614" s="125"/>
      <c r="GE614" s="125"/>
      <c r="GF614" s="125"/>
      <c r="GG614" s="125"/>
      <c r="GH614" s="125"/>
      <c r="GI614" s="125"/>
      <c r="GJ614" s="125"/>
      <c r="GK614" s="125"/>
      <c r="GL614" s="125"/>
      <c r="GM614" s="125"/>
      <c r="GN614" s="125"/>
    </row>
    <row r="615" spans="1:19" ht="15.75">
      <c r="A615" s="236" t="s">
        <v>444</v>
      </c>
      <c r="B615" s="197">
        <v>100</v>
      </c>
      <c r="C615" s="197">
        <v>144</v>
      </c>
      <c r="D615" s="187">
        <f>MAX(J618:K618:L618)/144*100</f>
        <v>24.51388888888889</v>
      </c>
      <c r="E615" s="220"/>
      <c r="F615" s="220"/>
      <c r="G615" s="220"/>
      <c r="H615" s="191">
        <f>(J615+K615+L615)/3</f>
        <v>239.33333333333334</v>
      </c>
      <c r="I615" s="72"/>
      <c r="J615" s="86">
        <v>240</v>
      </c>
      <c r="K615" s="72">
        <v>240</v>
      </c>
      <c r="L615" s="688">
        <v>238</v>
      </c>
      <c r="M615" s="476"/>
      <c r="N615" s="115"/>
      <c r="O615" s="115"/>
      <c r="P615" s="115"/>
      <c r="Q615" s="151"/>
      <c r="R615" s="124"/>
      <c r="S615" s="47"/>
    </row>
    <row r="616" spans="1:19" ht="12.75">
      <c r="A616" s="84" t="s">
        <v>445</v>
      </c>
      <c r="B616" s="573"/>
      <c r="C616" s="573"/>
      <c r="D616" s="560"/>
      <c r="E616" s="563"/>
      <c r="F616" s="563"/>
      <c r="G616" s="563"/>
      <c r="H616" s="133"/>
      <c r="I616" s="72"/>
      <c r="J616" s="96"/>
      <c r="K616" s="69"/>
      <c r="L616" s="667">
        <v>1</v>
      </c>
      <c r="M616" s="476"/>
      <c r="N616" s="115"/>
      <c r="O616" s="115"/>
      <c r="P616" s="115"/>
      <c r="Q616" s="55"/>
      <c r="R616" s="88"/>
      <c r="S616" s="47"/>
    </row>
    <row r="617" spans="1:19" ht="12.75">
      <c r="A617" s="84" t="s">
        <v>446</v>
      </c>
      <c r="B617" s="574"/>
      <c r="C617" s="574"/>
      <c r="D617" s="561"/>
      <c r="E617" s="564"/>
      <c r="F617" s="564"/>
      <c r="G617" s="564"/>
      <c r="H617" s="133"/>
      <c r="I617" s="72"/>
      <c r="J617" s="109">
        <v>35.3</v>
      </c>
      <c r="K617" s="157">
        <v>23.9</v>
      </c>
      <c r="L617" s="162">
        <v>21.2</v>
      </c>
      <c r="M617" s="476"/>
      <c r="N617" s="115"/>
      <c r="O617" s="115"/>
      <c r="P617" s="115"/>
      <c r="Q617" s="151"/>
      <c r="R617" s="124"/>
      <c r="S617" s="47"/>
    </row>
    <row r="618" spans="1:196" s="352" customFormat="1" ht="15" customHeight="1">
      <c r="A618" s="612" t="s">
        <v>31</v>
      </c>
      <c r="B618" s="577"/>
      <c r="C618" s="577"/>
      <c r="D618" s="566"/>
      <c r="E618" s="567"/>
      <c r="F618" s="567"/>
      <c r="G618" s="567"/>
      <c r="H618" s="279"/>
      <c r="I618" s="289"/>
      <c r="J618" s="291">
        <f>SUM(J616:J617)</f>
        <v>35.3</v>
      </c>
      <c r="K618" s="321">
        <f>SUM(K616:K617)</f>
        <v>23.9</v>
      </c>
      <c r="L618" s="662">
        <f>SUM(L616:L617)</f>
        <v>22.2</v>
      </c>
      <c r="M618" s="477"/>
      <c r="N618" s="289"/>
      <c r="O618" s="289"/>
      <c r="P618" s="289"/>
      <c r="Q618" s="492"/>
      <c r="R618" s="526">
        <f>(J618+K618+L618)/3</f>
        <v>27.13333333333333</v>
      </c>
      <c r="S618" s="299"/>
      <c r="U618" s="125"/>
      <c r="V618" s="125"/>
      <c r="W618" s="125"/>
      <c r="X618" s="125"/>
      <c r="Y618" s="125"/>
      <c r="Z618" s="125"/>
      <c r="AA618" s="125"/>
      <c r="AB618" s="125"/>
      <c r="AC618" s="125"/>
      <c r="AD618" s="125"/>
      <c r="AE618" s="125"/>
      <c r="AF618" s="125"/>
      <c r="AG618" s="125"/>
      <c r="AH618" s="125"/>
      <c r="AI618" s="125"/>
      <c r="AJ618" s="125"/>
      <c r="AK618" s="125"/>
      <c r="AL618" s="125"/>
      <c r="AM618" s="125"/>
      <c r="AN618" s="125"/>
      <c r="AO618" s="125"/>
      <c r="AP618" s="125"/>
      <c r="AQ618" s="125"/>
      <c r="AR618" s="125"/>
      <c r="AS618" s="125"/>
      <c r="AT618" s="125"/>
      <c r="AU618" s="125"/>
      <c r="AV618" s="125"/>
      <c r="AW618" s="125"/>
      <c r="AX618" s="125"/>
      <c r="AY618" s="125"/>
      <c r="AZ618" s="125"/>
      <c r="BA618" s="125"/>
      <c r="BB618" s="125"/>
      <c r="BC618" s="125"/>
      <c r="BD618" s="125"/>
      <c r="BE618" s="125"/>
      <c r="BF618" s="125"/>
      <c r="BG618" s="125"/>
      <c r="BH618" s="125"/>
      <c r="BI618" s="125"/>
      <c r="BJ618" s="125"/>
      <c r="BK618" s="125"/>
      <c r="BL618" s="125"/>
      <c r="BM618" s="125"/>
      <c r="BN618" s="125"/>
      <c r="BO618" s="125"/>
      <c r="BP618" s="125"/>
      <c r="BQ618" s="125"/>
      <c r="BR618" s="125"/>
      <c r="BS618" s="125"/>
      <c r="BT618" s="125"/>
      <c r="BU618" s="125"/>
      <c r="BV618" s="125"/>
      <c r="BW618" s="125"/>
      <c r="BX618" s="125"/>
      <c r="BY618" s="125"/>
      <c r="BZ618" s="125"/>
      <c r="CA618" s="125"/>
      <c r="CB618" s="125"/>
      <c r="CC618" s="125"/>
      <c r="CD618" s="125"/>
      <c r="CE618" s="125"/>
      <c r="CF618" s="125"/>
      <c r="CG618" s="125"/>
      <c r="CH618" s="125"/>
      <c r="CI618" s="125"/>
      <c r="CJ618" s="125"/>
      <c r="CK618" s="125"/>
      <c r="CL618" s="125"/>
      <c r="CM618" s="125"/>
      <c r="CN618" s="125"/>
      <c r="CO618" s="125"/>
      <c r="CP618" s="125"/>
      <c r="CQ618" s="125"/>
      <c r="CR618" s="125"/>
      <c r="CS618" s="125"/>
      <c r="CT618" s="125"/>
      <c r="CU618" s="125"/>
      <c r="CV618" s="125"/>
      <c r="CW618" s="125"/>
      <c r="CX618" s="125"/>
      <c r="CY618" s="125"/>
      <c r="CZ618" s="125"/>
      <c r="DA618" s="125"/>
      <c r="DB618" s="125"/>
      <c r="DC618" s="125"/>
      <c r="DD618" s="125"/>
      <c r="DE618" s="125"/>
      <c r="DF618" s="125"/>
      <c r="DG618" s="125"/>
      <c r="DH618" s="125"/>
      <c r="DI618" s="125"/>
      <c r="DJ618" s="125"/>
      <c r="DK618" s="125"/>
      <c r="DL618" s="125"/>
      <c r="DM618" s="125"/>
      <c r="DN618" s="125"/>
      <c r="DO618" s="125"/>
      <c r="DP618" s="125"/>
      <c r="DQ618" s="125"/>
      <c r="DR618" s="125"/>
      <c r="DS618" s="125"/>
      <c r="DT618" s="125"/>
      <c r="DU618" s="125"/>
      <c r="DV618" s="125"/>
      <c r="DW618" s="125"/>
      <c r="DX618" s="125"/>
      <c r="DY618" s="125"/>
      <c r="DZ618" s="125"/>
      <c r="EA618" s="125"/>
      <c r="EB618" s="125"/>
      <c r="EC618" s="125"/>
      <c r="ED618" s="125"/>
      <c r="EE618" s="125"/>
      <c r="EF618" s="125"/>
      <c r="EG618" s="125"/>
      <c r="EH618" s="125"/>
      <c r="EI618" s="125"/>
      <c r="EJ618" s="125"/>
      <c r="EK618" s="125"/>
      <c r="EL618" s="125"/>
      <c r="EM618" s="125"/>
      <c r="EN618" s="125"/>
      <c r="EO618" s="125"/>
      <c r="EP618" s="125"/>
      <c r="EQ618" s="125"/>
      <c r="ER618" s="125"/>
      <c r="ES618" s="125"/>
      <c r="ET618" s="125"/>
      <c r="EU618" s="125"/>
      <c r="EV618" s="125"/>
      <c r="EW618" s="125"/>
      <c r="EX618" s="125"/>
      <c r="EY618" s="125"/>
      <c r="EZ618" s="125"/>
      <c r="FA618" s="125"/>
      <c r="FB618" s="125"/>
      <c r="FC618" s="125"/>
      <c r="FD618" s="125"/>
      <c r="FE618" s="125"/>
      <c r="FF618" s="125"/>
      <c r="FG618" s="125"/>
      <c r="FH618" s="125"/>
      <c r="FI618" s="125"/>
      <c r="FJ618" s="125"/>
      <c r="FK618" s="125"/>
      <c r="FL618" s="125"/>
      <c r="FM618" s="125"/>
      <c r="FN618" s="125"/>
      <c r="FO618" s="125"/>
      <c r="FP618" s="125"/>
      <c r="FQ618" s="125"/>
      <c r="FR618" s="125"/>
      <c r="FS618" s="125"/>
      <c r="FT618" s="125"/>
      <c r="FU618" s="125"/>
      <c r="FV618" s="125"/>
      <c r="FW618" s="125"/>
      <c r="FX618" s="125"/>
      <c r="FY618" s="125"/>
      <c r="FZ618" s="125"/>
      <c r="GA618" s="125"/>
      <c r="GB618" s="125"/>
      <c r="GC618" s="125"/>
      <c r="GD618" s="125"/>
      <c r="GE618" s="125"/>
      <c r="GF618" s="125"/>
      <c r="GG618" s="125"/>
      <c r="GH618" s="125"/>
      <c r="GI618" s="125"/>
      <c r="GJ618" s="125"/>
      <c r="GK618" s="125"/>
      <c r="GL618" s="125"/>
      <c r="GM618" s="125"/>
      <c r="GN618" s="125"/>
    </row>
    <row r="619" spans="1:19" ht="15.75">
      <c r="A619" s="236" t="s">
        <v>447</v>
      </c>
      <c r="B619" s="186">
        <v>180</v>
      </c>
      <c r="C619" s="186">
        <v>260</v>
      </c>
      <c r="D619" s="607">
        <f>MAX(J622:K622:L622)/260*100</f>
        <v>4.807692307692308</v>
      </c>
      <c r="E619" s="218"/>
      <c r="F619" s="218"/>
      <c r="G619" s="219"/>
      <c r="H619" s="191">
        <f>(J619+K619+L619)/3</f>
        <v>238.33333333333334</v>
      </c>
      <c r="I619" s="102"/>
      <c r="J619" s="94">
        <v>237</v>
      </c>
      <c r="K619" s="158">
        <v>240</v>
      </c>
      <c r="L619" s="658">
        <v>238</v>
      </c>
      <c r="M619" s="478"/>
      <c r="N619" s="365"/>
      <c r="O619" s="365"/>
      <c r="P619" s="365"/>
      <c r="Q619" s="255"/>
      <c r="R619" s="124"/>
      <c r="S619" s="47"/>
    </row>
    <row r="620" spans="1:19" ht="12.75">
      <c r="A620" s="84" t="s">
        <v>448</v>
      </c>
      <c r="B620" s="543"/>
      <c r="C620" s="543"/>
      <c r="D620" s="599"/>
      <c r="E620" s="593"/>
      <c r="F620" s="593"/>
      <c r="G620" s="595"/>
      <c r="H620" s="122"/>
      <c r="I620" s="102"/>
      <c r="J620" s="91">
        <v>4.5</v>
      </c>
      <c r="K620" s="118">
        <v>3.6</v>
      </c>
      <c r="L620" s="165">
        <v>3.3</v>
      </c>
      <c r="M620" s="478"/>
      <c r="N620" s="365"/>
      <c r="O620" s="365"/>
      <c r="P620" s="365"/>
      <c r="Q620" s="493"/>
      <c r="R620" s="88"/>
      <c r="S620" s="47"/>
    </row>
    <row r="621" spans="1:19" ht="12.75">
      <c r="A621" s="84" t="s">
        <v>449</v>
      </c>
      <c r="B621" s="547"/>
      <c r="C621" s="547"/>
      <c r="D621" s="600"/>
      <c r="E621" s="594"/>
      <c r="F621" s="594"/>
      <c r="G621" s="596"/>
      <c r="H621" s="122"/>
      <c r="I621" s="102"/>
      <c r="J621" s="91">
        <v>8</v>
      </c>
      <c r="K621" s="118">
        <v>2.9</v>
      </c>
      <c r="L621" s="165">
        <v>6</v>
      </c>
      <c r="M621" s="478"/>
      <c r="N621" s="365"/>
      <c r="O621" s="365"/>
      <c r="P621" s="365"/>
      <c r="Q621" s="255"/>
      <c r="R621" s="121"/>
      <c r="S621" s="1"/>
    </row>
    <row r="622" spans="1:196" s="352" customFormat="1" ht="12" customHeight="1">
      <c r="A622" s="612" t="s">
        <v>31</v>
      </c>
      <c r="B622" s="553"/>
      <c r="C622" s="553"/>
      <c r="D622" s="601"/>
      <c r="E622" s="597"/>
      <c r="F622" s="597"/>
      <c r="G622" s="598"/>
      <c r="H622" s="273"/>
      <c r="I622" s="267"/>
      <c r="J622" s="313">
        <f>SUM(J620:J621)</f>
        <v>12.5</v>
      </c>
      <c r="K622" s="294">
        <f>SUM(K620:K621)</f>
        <v>6.5</v>
      </c>
      <c r="L622" s="673">
        <f>SUM(L620:L621)</f>
        <v>9.3</v>
      </c>
      <c r="M622" s="475"/>
      <c r="N622" s="348"/>
      <c r="O622" s="348"/>
      <c r="P622" s="348"/>
      <c r="Q622" s="491"/>
      <c r="R622" s="526">
        <f>(J622+K622+L622)/3</f>
        <v>9.433333333333334</v>
      </c>
      <c r="S622" s="342"/>
      <c r="U622" s="125"/>
      <c r="V622" s="125"/>
      <c r="W622" s="125"/>
      <c r="X622" s="125"/>
      <c r="Y622" s="125"/>
      <c r="Z622" s="125"/>
      <c r="AA622" s="125"/>
      <c r="AB622" s="125"/>
      <c r="AC622" s="125"/>
      <c r="AD622" s="125"/>
      <c r="AE622" s="125"/>
      <c r="AF622" s="125"/>
      <c r="AG622" s="125"/>
      <c r="AH622" s="125"/>
      <c r="AI622" s="125"/>
      <c r="AJ622" s="125"/>
      <c r="AK622" s="125"/>
      <c r="AL622" s="125"/>
      <c r="AM622" s="125"/>
      <c r="AN622" s="125"/>
      <c r="AO622" s="125"/>
      <c r="AP622" s="125"/>
      <c r="AQ622" s="125"/>
      <c r="AR622" s="125"/>
      <c r="AS622" s="125"/>
      <c r="AT622" s="125"/>
      <c r="AU622" s="125"/>
      <c r="AV622" s="125"/>
      <c r="AW622" s="125"/>
      <c r="AX622" s="125"/>
      <c r="AY622" s="125"/>
      <c r="AZ622" s="125"/>
      <c r="BA622" s="125"/>
      <c r="BB622" s="125"/>
      <c r="BC622" s="125"/>
      <c r="BD622" s="125"/>
      <c r="BE622" s="125"/>
      <c r="BF622" s="125"/>
      <c r="BG622" s="125"/>
      <c r="BH622" s="125"/>
      <c r="BI622" s="125"/>
      <c r="BJ622" s="125"/>
      <c r="BK622" s="125"/>
      <c r="BL622" s="125"/>
      <c r="BM622" s="125"/>
      <c r="BN622" s="125"/>
      <c r="BO622" s="125"/>
      <c r="BP622" s="125"/>
      <c r="BQ622" s="125"/>
      <c r="BR622" s="125"/>
      <c r="BS622" s="125"/>
      <c r="BT622" s="125"/>
      <c r="BU622" s="125"/>
      <c r="BV622" s="125"/>
      <c r="BW622" s="125"/>
      <c r="BX622" s="125"/>
      <c r="BY622" s="125"/>
      <c r="BZ622" s="125"/>
      <c r="CA622" s="125"/>
      <c r="CB622" s="125"/>
      <c r="CC622" s="125"/>
      <c r="CD622" s="125"/>
      <c r="CE622" s="125"/>
      <c r="CF622" s="125"/>
      <c r="CG622" s="125"/>
      <c r="CH622" s="125"/>
      <c r="CI622" s="125"/>
      <c r="CJ622" s="125"/>
      <c r="CK622" s="125"/>
      <c r="CL622" s="125"/>
      <c r="CM622" s="125"/>
      <c r="CN622" s="125"/>
      <c r="CO622" s="125"/>
      <c r="CP622" s="125"/>
      <c r="CQ622" s="125"/>
      <c r="CR622" s="125"/>
      <c r="CS622" s="125"/>
      <c r="CT622" s="125"/>
      <c r="CU622" s="125"/>
      <c r="CV622" s="125"/>
      <c r="CW622" s="125"/>
      <c r="CX622" s="125"/>
      <c r="CY622" s="125"/>
      <c r="CZ622" s="125"/>
      <c r="DA622" s="125"/>
      <c r="DB622" s="125"/>
      <c r="DC622" s="125"/>
      <c r="DD622" s="125"/>
      <c r="DE622" s="125"/>
      <c r="DF622" s="125"/>
      <c r="DG622" s="125"/>
      <c r="DH622" s="125"/>
      <c r="DI622" s="125"/>
      <c r="DJ622" s="125"/>
      <c r="DK622" s="125"/>
      <c r="DL622" s="125"/>
      <c r="DM622" s="125"/>
      <c r="DN622" s="125"/>
      <c r="DO622" s="125"/>
      <c r="DP622" s="125"/>
      <c r="DQ622" s="125"/>
      <c r="DR622" s="125"/>
      <c r="DS622" s="125"/>
      <c r="DT622" s="125"/>
      <c r="DU622" s="125"/>
      <c r="DV622" s="125"/>
      <c r="DW622" s="125"/>
      <c r="DX622" s="125"/>
      <c r="DY622" s="125"/>
      <c r="DZ622" s="125"/>
      <c r="EA622" s="125"/>
      <c r="EB622" s="125"/>
      <c r="EC622" s="125"/>
      <c r="ED622" s="125"/>
      <c r="EE622" s="125"/>
      <c r="EF622" s="125"/>
      <c r="EG622" s="125"/>
      <c r="EH622" s="125"/>
      <c r="EI622" s="125"/>
      <c r="EJ622" s="125"/>
      <c r="EK622" s="125"/>
      <c r="EL622" s="125"/>
      <c r="EM622" s="125"/>
      <c r="EN622" s="125"/>
      <c r="EO622" s="125"/>
      <c r="EP622" s="125"/>
      <c r="EQ622" s="125"/>
      <c r="ER622" s="125"/>
      <c r="ES622" s="125"/>
      <c r="ET622" s="125"/>
      <c r="EU622" s="125"/>
      <c r="EV622" s="125"/>
      <c r="EW622" s="125"/>
      <c r="EX622" s="125"/>
      <c r="EY622" s="125"/>
      <c r="EZ622" s="125"/>
      <c r="FA622" s="125"/>
      <c r="FB622" s="125"/>
      <c r="FC622" s="125"/>
      <c r="FD622" s="125"/>
      <c r="FE622" s="125"/>
      <c r="FF622" s="125"/>
      <c r="FG622" s="125"/>
      <c r="FH622" s="125"/>
      <c r="FI622" s="125"/>
      <c r="FJ622" s="125"/>
      <c r="FK622" s="125"/>
      <c r="FL622" s="125"/>
      <c r="FM622" s="125"/>
      <c r="FN622" s="125"/>
      <c r="FO622" s="125"/>
      <c r="FP622" s="125"/>
      <c r="FQ622" s="125"/>
      <c r="FR622" s="125"/>
      <c r="FS622" s="125"/>
      <c r="FT622" s="125"/>
      <c r="FU622" s="125"/>
      <c r="FV622" s="125"/>
      <c r="FW622" s="125"/>
      <c r="FX622" s="125"/>
      <c r="FY622" s="125"/>
      <c r="FZ622" s="125"/>
      <c r="GA622" s="125"/>
      <c r="GB622" s="125"/>
      <c r="GC622" s="125"/>
      <c r="GD622" s="125"/>
      <c r="GE622" s="125"/>
      <c r="GF622" s="125"/>
      <c r="GG622" s="125"/>
      <c r="GH622" s="125"/>
      <c r="GI622" s="125"/>
      <c r="GJ622" s="125"/>
      <c r="GK622" s="125"/>
      <c r="GL622" s="125"/>
      <c r="GM622" s="125"/>
      <c r="GN622" s="125"/>
    </row>
    <row r="623" spans="1:19" ht="15.75">
      <c r="A623" s="236" t="s">
        <v>450</v>
      </c>
      <c r="B623" s="186">
        <v>400</v>
      </c>
      <c r="C623" s="186">
        <v>570</v>
      </c>
      <c r="D623" s="187">
        <f>MAX(J627:K627:L627)/560*100</f>
        <v>25.928571428571427</v>
      </c>
      <c r="E623" s="218"/>
      <c r="F623" s="218"/>
      <c r="G623" s="219"/>
      <c r="H623" s="191">
        <f>(J623+K623+L623)/3</f>
        <v>223.33333333333334</v>
      </c>
      <c r="I623" s="102"/>
      <c r="J623" s="94">
        <v>221</v>
      </c>
      <c r="K623" s="62">
        <v>230</v>
      </c>
      <c r="L623" s="658">
        <v>219</v>
      </c>
      <c r="M623" s="478"/>
      <c r="N623" s="365"/>
      <c r="O623" s="365"/>
      <c r="P623" s="365"/>
      <c r="Q623" s="255"/>
      <c r="R623" s="121"/>
      <c r="S623" s="1"/>
    </row>
    <row r="624" spans="1:19" ht="12.75">
      <c r="A624" s="84" t="s">
        <v>565</v>
      </c>
      <c r="B624" s="540"/>
      <c r="C624" s="540"/>
      <c r="D624" s="560"/>
      <c r="E624" s="563"/>
      <c r="F624" s="563"/>
      <c r="G624" s="563"/>
      <c r="H624" s="122"/>
      <c r="I624" s="102"/>
      <c r="J624" s="161">
        <v>21.8</v>
      </c>
      <c r="K624" s="57">
        <v>66.5</v>
      </c>
      <c r="L624" s="667">
        <v>79.4</v>
      </c>
      <c r="M624" s="476"/>
      <c r="N624" s="115"/>
      <c r="O624" s="115"/>
      <c r="P624" s="115"/>
      <c r="Q624" s="151"/>
      <c r="S624" s="1"/>
    </row>
    <row r="625" spans="1:19" ht="12.75">
      <c r="A625" s="84" t="s">
        <v>564</v>
      </c>
      <c r="B625" s="521"/>
      <c r="C625" s="521"/>
      <c r="D625" s="561"/>
      <c r="E625" s="564"/>
      <c r="F625" s="564"/>
      <c r="G625" s="564"/>
      <c r="H625" s="122"/>
      <c r="I625" s="102"/>
      <c r="J625" s="161">
        <v>80</v>
      </c>
      <c r="K625" s="57">
        <v>31.1</v>
      </c>
      <c r="L625" s="667">
        <v>65.8</v>
      </c>
      <c r="M625" s="476"/>
      <c r="N625" s="115"/>
      <c r="O625" s="115"/>
      <c r="P625" s="115"/>
      <c r="Q625" s="151"/>
      <c r="R625" s="121"/>
      <c r="S625" s="1"/>
    </row>
    <row r="626" spans="1:19" ht="12.75">
      <c r="A626" s="84" t="s">
        <v>453</v>
      </c>
      <c r="B626" s="521"/>
      <c r="C626" s="521"/>
      <c r="D626" s="561"/>
      <c r="E626" s="564"/>
      <c r="F626" s="564"/>
      <c r="G626" s="564"/>
      <c r="H626" s="122"/>
      <c r="I626" s="102"/>
      <c r="J626" s="180"/>
      <c r="K626" s="57">
        <v>13</v>
      </c>
      <c r="L626" s="162"/>
      <c r="M626" s="476"/>
      <c r="N626" s="115"/>
      <c r="O626" s="115"/>
      <c r="P626" s="115"/>
      <c r="Q626" s="151"/>
      <c r="R626" s="124"/>
      <c r="S626" s="47"/>
    </row>
    <row r="627" spans="1:196" s="352" customFormat="1" ht="9.75" customHeight="1">
      <c r="A627" s="612" t="s">
        <v>31</v>
      </c>
      <c r="B627" s="331"/>
      <c r="C627" s="608"/>
      <c r="D627" s="609"/>
      <c r="E627" s="610"/>
      <c r="F627" s="610"/>
      <c r="G627" s="610"/>
      <c r="H627" s="273"/>
      <c r="I627" s="267"/>
      <c r="J627" s="291">
        <f>SUM(J624:J626)</f>
        <v>101.8</v>
      </c>
      <c r="K627" s="321">
        <f>SUM(K624:K626)</f>
        <v>110.6</v>
      </c>
      <c r="L627" s="662">
        <f>SUM(L624:L626)</f>
        <v>145.2</v>
      </c>
      <c r="M627" s="477"/>
      <c r="N627" s="289"/>
      <c r="O627" s="289"/>
      <c r="P627" s="289"/>
      <c r="Q627" s="492"/>
      <c r="R627" s="526">
        <f>(J627+K627+L627)/3</f>
        <v>119.19999999999999</v>
      </c>
      <c r="S627" s="289"/>
      <c r="U627" s="125"/>
      <c r="V627" s="125"/>
      <c r="W627" s="125"/>
      <c r="X627" s="125"/>
      <c r="Y627" s="125"/>
      <c r="Z627" s="125"/>
      <c r="AA627" s="125"/>
      <c r="AB627" s="125"/>
      <c r="AC627" s="125"/>
      <c r="AD627" s="125"/>
      <c r="AE627" s="125"/>
      <c r="AF627" s="125"/>
      <c r="AG627" s="125"/>
      <c r="AH627" s="125"/>
      <c r="AI627" s="125"/>
      <c r="AJ627" s="125"/>
      <c r="AK627" s="125"/>
      <c r="AL627" s="125"/>
      <c r="AM627" s="125"/>
      <c r="AN627" s="125"/>
      <c r="AO627" s="125"/>
      <c r="AP627" s="125"/>
      <c r="AQ627" s="125"/>
      <c r="AR627" s="125"/>
      <c r="AS627" s="125"/>
      <c r="AT627" s="125"/>
      <c r="AU627" s="125"/>
      <c r="AV627" s="125"/>
      <c r="AW627" s="125"/>
      <c r="AX627" s="125"/>
      <c r="AY627" s="125"/>
      <c r="AZ627" s="125"/>
      <c r="BA627" s="125"/>
      <c r="BB627" s="125"/>
      <c r="BC627" s="125"/>
      <c r="BD627" s="125"/>
      <c r="BE627" s="125"/>
      <c r="BF627" s="125"/>
      <c r="BG627" s="125"/>
      <c r="BH627" s="125"/>
      <c r="BI627" s="125"/>
      <c r="BJ627" s="125"/>
      <c r="BK627" s="125"/>
      <c r="BL627" s="125"/>
      <c r="BM627" s="125"/>
      <c r="BN627" s="125"/>
      <c r="BO627" s="125"/>
      <c r="BP627" s="125"/>
      <c r="BQ627" s="125"/>
      <c r="BR627" s="125"/>
      <c r="BS627" s="125"/>
      <c r="BT627" s="125"/>
      <c r="BU627" s="125"/>
      <c r="BV627" s="125"/>
      <c r="BW627" s="125"/>
      <c r="BX627" s="125"/>
      <c r="BY627" s="125"/>
      <c r="BZ627" s="125"/>
      <c r="CA627" s="125"/>
      <c r="CB627" s="125"/>
      <c r="CC627" s="125"/>
      <c r="CD627" s="125"/>
      <c r="CE627" s="125"/>
      <c r="CF627" s="125"/>
      <c r="CG627" s="125"/>
      <c r="CH627" s="125"/>
      <c r="CI627" s="125"/>
      <c r="CJ627" s="125"/>
      <c r="CK627" s="125"/>
      <c r="CL627" s="125"/>
      <c r="CM627" s="125"/>
      <c r="CN627" s="125"/>
      <c r="CO627" s="125"/>
      <c r="CP627" s="125"/>
      <c r="CQ627" s="125"/>
      <c r="CR627" s="125"/>
      <c r="CS627" s="125"/>
      <c r="CT627" s="125"/>
      <c r="CU627" s="125"/>
      <c r="CV627" s="125"/>
      <c r="CW627" s="125"/>
      <c r="CX627" s="125"/>
      <c r="CY627" s="125"/>
      <c r="CZ627" s="125"/>
      <c r="DA627" s="125"/>
      <c r="DB627" s="125"/>
      <c r="DC627" s="125"/>
      <c r="DD627" s="125"/>
      <c r="DE627" s="125"/>
      <c r="DF627" s="125"/>
      <c r="DG627" s="125"/>
      <c r="DH627" s="125"/>
      <c r="DI627" s="125"/>
      <c r="DJ627" s="125"/>
      <c r="DK627" s="125"/>
      <c r="DL627" s="125"/>
      <c r="DM627" s="125"/>
      <c r="DN627" s="125"/>
      <c r="DO627" s="125"/>
      <c r="DP627" s="125"/>
      <c r="DQ627" s="125"/>
      <c r="DR627" s="125"/>
      <c r="DS627" s="125"/>
      <c r="DT627" s="125"/>
      <c r="DU627" s="125"/>
      <c r="DV627" s="125"/>
      <c r="DW627" s="125"/>
      <c r="DX627" s="125"/>
      <c r="DY627" s="125"/>
      <c r="DZ627" s="125"/>
      <c r="EA627" s="125"/>
      <c r="EB627" s="125"/>
      <c r="EC627" s="125"/>
      <c r="ED627" s="125"/>
      <c r="EE627" s="125"/>
      <c r="EF627" s="125"/>
      <c r="EG627" s="125"/>
      <c r="EH627" s="125"/>
      <c r="EI627" s="125"/>
      <c r="EJ627" s="125"/>
      <c r="EK627" s="125"/>
      <c r="EL627" s="125"/>
      <c r="EM627" s="125"/>
      <c r="EN627" s="125"/>
      <c r="EO627" s="125"/>
      <c r="EP627" s="125"/>
      <c r="EQ627" s="125"/>
      <c r="ER627" s="125"/>
      <c r="ES627" s="125"/>
      <c r="ET627" s="125"/>
      <c r="EU627" s="125"/>
      <c r="EV627" s="125"/>
      <c r="EW627" s="125"/>
      <c r="EX627" s="125"/>
      <c r="EY627" s="125"/>
      <c r="EZ627" s="125"/>
      <c r="FA627" s="125"/>
      <c r="FB627" s="125"/>
      <c r="FC627" s="125"/>
      <c r="FD627" s="125"/>
      <c r="FE627" s="125"/>
      <c r="FF627" s="125"/>
      <c r="FG627" s="125"/>
      <c r="FH627" s="125"/>
      <c r="FI627" s="125"/>
      <c r="FJ627" s="125"/>
      <c r="FK627" s="125"/>
      <c r="FL627" s="125"/>
      <c r="FM627" s="125"/>
      <c r="FN627" s="125"/>
      <c r="FO627" s="125"/>
      <c r="FP627" s="125"/>
      <c r="FQ627" s="125"/>
      <c r="FR627" s="125"/>
      <c r="FS627" s="125"/>
      <c r="FT627" s="125"/>
      <c r="FU627" s="125"/>
      <c r="FV627" s="125"/>
      <c r="FW627" s="125"/>
      <c r="FX627" s="125"/>
      <c r="FY627" s="125"/>
      <c r="FZ627" s="125"/>
      <c r="GA627" s="125"/>
      <c r="GB627" s="125"/>
      <c r="GC627" s="125"/>
      <c r="GD627" s="125"/>
      <c r="GE627" s="125"/>
      <c r="GF627" s="125"/>
      <c r="GG627" s="125"/>
      <c r="GH627" s="125"/>
      <c r="GI627" s="125"/>
      <c r="GJ627" s="125"/>
      <c r="GK627" s="125"/>
      <c r="GL627" s="125"/>
      <c r="GM627" s="125"/>
      <c r="GN627" s="125"/>
    </row>
    <row r="628" spans="1:19" ht="12.75">
      <c r="A628" s="84" t="s">
        <v>454</v>
      </c>
      <c r="B628" s="522"/>
      <c r="C628" s="522"/>
      <c r="D628" s="562"/>
      <c r="E628" s="565"/>
      <c r="F628" s="565"/>
      <c r="G628" s="565"/>
      <c r="H628" s="133"/>
      <c r="I628" s="72"/>
      <c r="J628" s="96"/>
      <c r="K628" s="57"/>
      <c r="L628" s="667"/>
      <c r="M628" s="476"/>
      <c r="N628" s="115"/>
      <c r="O628" s="115"/>
      <c r="P628" s="115"/>
      <c r="Q628" s="151"/>
      <c r="R628" s="124"/>
      <c r="S628" s="47"/>
    </row>
    <row r="629" spans="1:19" ht="15.75">
      <c r="A629" s="236" t="s">
        <v>455</v>
      </c>
      <c r="B629" s="186"/>
      <c r="C629" s="186"/>
      <c r="D629" s="221"/>
      <c r="E629" s="222">
        <v>630</v>
      </c>
      <c r="F629" s="222">
        <v>910</v>
      </c>
      <c r="G629" s="223">
        <f>MAX(N638:O638:P638)/910*100</f>
        <v>10.945054945054943</v>
      </c>
      <c r="H629" s="191">
        <f>(J629+K629+L629)/3</f>
        <v>0</v>
      </c>
      <c r="I629" s="191">
        <f>(N629+O629+P629)/3</f>
        <v>235.33333333333334</v>
      </c>
      <c r="J629" s="94"/>
      <c r="K629" s="62"/>
      <c r="L629" s="658"/>
      <c r="M629" s="478"/>
      <c r="N629" s="62">
        <v>235</v>
      </c>
      <c r="O629" s="62">
        <v>234</v>
      </c>
      <c r="P629" s="62">
        <v>237</v>
      </c>
      <c r="Q629" s="255"/>
      <c r="R629" s="88"/>
      <c r="S629" s="47"/>
    </row>
    <row r="630" spans="1:19" ht="12.75">
      <c r="A630" s="84" t="s">
        <v>113</v>
      </c>
      <c r="B630" s="543"/>
      <c r="C630" s="543"/>
      <c r="D630" s="578"/>
      <c r="E630" s="593"/>
      <c r="F630" s="593"/>
      <c r="G630" s="595"/>
      <c r="H630" s="122"/>
      <c r="I630" s="102"/>
      <c r="J630" s="159"/>
      <c r="K630" s="160"/>
      <c r="L630" s="659"/>
      <c r="M630" s="478"/>
      <c r="N630" s="365"/>
      <c r="O630" s="365"/>
      <c r="P630" s="365"/>
      <c r="Q630" s="255"/>
      <c r="R630" s="124"/>
      <c r="S630" s="47"/>
    </row>
    <row r="631" spans="1:19" ht="12.75">
      <c r="A631" s="84" t="s">
        <v>114</v>
      </c>
      <c r="B631" s="547"/>
      <c r="C631" s="547"/>
      <c r="D631" s="579"/>
      <c r="E631" s="594"/>
      <c r="F631" s="594"/>
      <c r="G631" s="596"/>
      <c r="H631" s="122"/>
      <c r="I631" s="102"/>
      <c r="J631" s="159"/>
      <c r="K631" s="160"/>
      <c r="L631" s="659"/>
      <c r="M631" s="478"/>
      <c r="N631" s="365"/>
      <c r="O631" s="365"/>
      <c r="P631" s="365"/>
      <c r="Q631" s="255"/>
      <c r="R631" s="121"/>
      <c r="S631" s="26"/>
    </row>
    <row r="632" spans="1:19" ht="12.75">
      <c r="A632" s="84" t="s">
        <v>115</v>
      </c>
      <c r="B632" s="547"/>
      <c r="C632" s="547"/>
      <c r="D632" s="579"/>
      <c r="E632" s="594"/>
      <c r="F632" s="594"/>
      <c r="G632" s="596"/>
      <c r="H632" s="122"/>
      <c r="I632" s="102"/>
      <c r="J632" s="159"/>
      <c r="K632" s="160"/>
      <c r="L632" s="659"/>
      <c r="M632" s="478"/>
      <c r="N632" s="366"/>
      <c r="O632" s="366"/>
      <c r="P632" s="366"/>
      <c r="Q632" s="255"/>
      <c r="R632" s="121"/>
      <c r="S632" s="26"/>
    </row>
    <row r="633" spans="1:19" ht="12.75">
      <c r="A633" s="84" t="s">
        <v>116</v>
      </c>
      <c r="B633" s="547"/>
      <c r="C633" s="547"/>
      <c r="D633" s="579"/>
      <c r="E633" s="594"/>
      <c r="F633" s="594"/>
      <c r="G633" s="596"/>
      <c r="H633" s="122"/>
      <c r="I633" s="102"/>
      <c r="J633" s="91"/>
      <c r="K633" s="156"/>
      <c r="L633" s="165"/>
      <c r="M633" s="478"/>
      <c r="N633" s="365">
        <v>18.1</v>
      </c>
      <c r="O633" s="365">
        <v>20.7</v>
      </c>
      <c r="P633" s="365">
        <v>9.4</v>
      </c>
      <c r="Q633" s="255"/>
      <c r="R633" s="121"/>
      <c r="S633" s="26"/>
    </row>
    <row r="634" spans="1:19" ht="12.75">
      <c r="A634" s="84" t="s">
        <v>117</v>
      </c>
      <c r="B634" s="547"/>
      <c r="C634" s="547"/>
      <c r="D634" s="579"/>
      <c r="E634" s="594"/>
      <c r="F634" s="594"/>
      <c r="G634" s="596"/>
      <c r="H634" s="122"/>
      <c r="I634" s="102"/>
      <c r="J634" s="91"/>
      <c r="K634" s="156"/>
      <c r="L634" s="165"/>
      <c r="M634" s="478"/>
      <c r="N634" s="365">
        <v>20.9</v>
      </c>
      <c r="O634" s="365">
        <v>34.9</v>
      </c>
      <c r="P634" s="365">
        <v>25.1</v>
      </c>
      <c r="Q634" s="255"/>
      <c r="R634" s="121"/>
      <c r="S634" s="26"/>
    </row>
    <row r="635" spans="1:19" ht="12.75">
      <c r="A635" s="84" t="s">
        <v>118</v>
      </c>
      <c r="B635" s="547"/>
      <c r="C635" s="547"/>
      <c r="D635" s="579"/>
      <c r="E635" s="594"/>
      <c r="F635" s="594"/>
      <c r="G635" s="596"/>
      <c r="H635" s="122"/>
      <c r="I635" s="102"/>
      <c r="J635" s="91"/>
      <c r="K635" s="156"/>
      <c r="L635" s="165"/>
      <c r="M635" s="478"/>
      <c r="N635" s="365">
        <v>0</v>
      </c>
      <c r="O635" s="365">
        <v>1.9</v>
      </c>
      <c r="P635" s="365">
        <v>0</v>
      </c>
      <c r="Q635" s="255"/>
      <c r="R635" s="121"/>
      <c r="S635" s="26"/>
    </row>
    <row r="636" spans="1:19" ht="12.75">
      <c r="A636" s="84" t="s">
        <v>119</v>
      </c>
      <c r="B636" s="547"/>
      <c r="C636" s="547"/>
      <c r="D636" s="579"/>
      <c r="E636" s="594"/>
      <c r="F636" s="594"/>
      <c r="G636" s="596"/>
      <c r="H636" s="122"/>
      <c r="I636" s="102"/>
      <c r="J636" s="159"/>
      <c r="K636" s="160"/>
      <c r="L636" s="659"/>
      <c r="M636" s="478"/>
      <c r="N636" s="365"/>
      <c r="O636" s="365"/>
      <c r="P636" s="365"/>
      <c r="Q636" s="255"/>
      <c r="R636" s="121"/>
      <c r="S636" s="26"/>
    </row>
    <row r="637" spans="1:19" ht="12.75">
      <c r="A637" s="84" t="s">
        <v>120</v>
      </c>
      <c r="B637" s="547"/>
      <c r="C637" s="547"/>
      <c r="D637" s="579"/>
      <c r="E637" s="594"/>
      <c r="F637" s="594"/>
      <c r="G637" s="596"/>
      <c r="H637" s="122"/>
      <c r="I637" s="102"/>
      <c r="J637" s="91"/>
      <c r="K637" s="156"/>
      <c r="L637" s="165"/>
      <c r="M637" s="478"/>
      <c r="N637" s="365">
        <v>44.8</v>
      </c>
      <c r="O637" s="365">
        <v>42.1</v>
      </c>
      <c r="P637" s="365">
        <v>20.3</v>
      </c>
      <c r="Q637" s="255"/>
      <c r="R637" s="121"/>
      <c r="S637" s="26"/>
    </row>
    <row r="638" spans="1:196" s="352" customFormat="1" ht="10.5" customHeight="1">
      <c r="A638" s="612" t="s">
        <v>31</v>
      </c>
      <c r="B638" s="553"/>
      <c r="C638" s="553"/>
      <c r="D638" s="580"/>
      <c r="E638" s="597"/>
      <c r="F638" s="597"/>
      <c r="G638" s="598"/>
      <c r="H638" s="273"/>
      <c r="I638" s="267"/>
      <c r="J638" s="353"/>
      <c r="K638" s="348"/>
      <c r="L638" s="689"/>
      <c r="M638" s="475"/>
      <c r="N638" s="294">
        <f>SUM(N633:N637)</f>
        <v>83.8</v>
      </c>
      <c r="O638" s="294">
        <f>SUM(O633:O637)</f>
        <v>99.6</v>
      </c>
      <c r="P638" s="294">
        <f>SUM(P633:P637)</f>
        <v>54.8</v>
      </c>
      <c r="Q638" s="491"/>
      <c r="R638" s="273">
        <f>(J638+K638+L638)/3</f>
        <v>0</v>
      </c>
      <c r="S638" s="532">
        <f>(N638+O638+P638)/3</f>
        <v>79.39999999999999</v>
      </c>
      <c r="U638" s="125"/>
      <c r="V638" s="125"/>
      <c r="W638" s="125"/>
      <c r="X638" s="125"/>
      <c r="Y638" s="125"/>
      <c r="Z638" s="125"/>
      <c r="AA638" s="125"/>
      <c r="AB638" s="125"/>
      <c r="AC638" s="125"/>
      <c r="AD638" s="125"/>
      <c r="AE638" s="125"/>
      <c r="AF638" s="125"/>
      <c r="AG638" s="125"/>
      <c r="AH638" s="125"/>
      <c r="AI638" s="125"/>
      <c r="AJ638" s="125"/>
      <c r="AK638" s="125"/>
      <c r="AL638" s="125"/>
      <c r="AM638" s="125"/>
      <c r="AN638" s="125"/>
      <c r="AO638" s="125"/>
      <c r="AP638" s="125"/>
      <c r="AQ638" s="125"/>
      <c r="AR638" s="125"/>
      <c r="AS638" s="125"/>
      <c r="AT638" s="125"/>
      <c r="AU638" s="125"/>
      <c r="AV638" s="125"/>
      <c r="AW638" s="125"/>
      <c r="AX638" s="125"/>
      <c r="AY638" s="125"/>
      <c r="AZ638" s="125"/>
      <c r="BA638" s="125"/>
      <c r="BB638" s="125"/>
      <c r="BC638" s="125"/>
      <c r="BD638" s="125"/>
      <c r="BE638" s="125"/>
      <c r="BF638" s="125"/>
      <c r="BG638" s="125"/>
      <c r="BH638" s="125"/>
      <c r="BI638" s="125"/>
      <c r="BJ638" s="125"/>
      <c r="BK638" s="125"/>
      <c r="BL638" s="125"/>
      <c r="BM638" s="125"/>
      <c r="BN638" s="125"/>
      <c r="BO638" s="125"/>
      <c r="BP638" s="125"/>
      <c r="BQ638" s="125"/>
      <c r="BR638" s="125"/>
      <c r="BS638" s="125"/>
      <c r="BT638" s="125"/>
      <c r="BU638" s="125"/>
      <c r="BV638" s="125"/>
      <c r="BW638" s="125"/>
      <c r="BX638" s="125"/>
      <c r="BY638" s="125"/>
      <c r="BZ638" s="125"/>
      <c r="CA638" s="125"/>
      <c r="CB638" s="125"/>
      <c r="CC638" s="125"/>
      <c r="CD638" s="125"/>
      <c r="CE638" s="125"/>
      <c r="CF638" s="125"/>
      <c r="CG638" s="125"/>
      <c r="CH638" s="125"/>
      <c r="CI638" s="125"/>
      <c r="CJ638" s="125"/>
      <c r="CK638" s="125"/>
      <c r="CL638" s="125"/>
      <c r="CM638" s="125"/>
      <c r="CN638" s="125"/>
      <c r="CO638" s="125"/>
      <c r="CP638" s="125"/>
      <c r="CQ638" s="125"/>
      <c r="CR638" s="125"/>
      <c r="CS638" s="125"/>
      <c r="CT638" s="125"/>
      <c r="CU638" s="125"/>
      <c r="CV638" s="125"/>
      <c r="CW638" s="125"/>
      <c r="CX638" s="125"/>
      <c r="CY638" s="125"/>
      <c r="CZ638" s="125"/>
      <c r="DA638" s="125"/>
      <c r="DB638" s="125"/>
      <c r="DC638" s="125"/>
      <c r="DD638" s="125"/>
      <c r="DE638" s="125"/>
      <c r="DF638" s="125"/>
      <c r="DG638" s="125"/>
      <c r="DH638" s="125"/>
      <c r="DI638" s="125"/>
      <c r="DJ638" s="125"/>
      <c r="DK638" s="125"/>
      <c r="DL638" s="125"/>
      <c r="DM638" s="125"/>
      <c r="DN638" s="125"/>
      <c r="DO638" s="125"/>
      <c r="DP638" s="125"/>
      <c r="DQ638" s="125"/>
      <c r="DR638" s="125"/>
      <c r="DS638" s="125"/>
      <c r="DT638" s="125"/>
      <c r="DU638" s="125"/>
      <c r="DV638" s="125"/>
      <c r="DW638" s="125"/>
      <c r="DX638" s="125"/>
      <c r="DY638" s="125"/>
      <c r="DZ638" s="125"/>
      <c r="EA638" s="125"/>
      <c r="EB638" s="125"/>
      <c r="EC638" s="125"/>
      <c r="ED638" s="125"/>
      <c r="EE638" s="125"/>
      <c r="EF638" s="125"/>
      <c r="EG638" s="125"/>
      <c r="EH638" s="125"/>
      <c r="EI638" s="125"/>
      <c r="EJ638" s="125"/>
      <c r="EK638" s="125"/>
      <c r="EL638" s="125"/>
      <c r="EM638" s="125"/>
      <c r="EN638" s="125"/>
      <c r="EO638" s="125"/>
      <c r="EP638" s="125"/>
      <c r="EQ638" s="125"/>
      <c r="ER638" s="125"/>
      <c r="ES638" s="125"/>
      <c r="ET638" s="125"/>
      <c r="EU638" s="125"/>
      <c r="EV638" s="125"/>
      <c r="EW638" s="125"/>
      <c r="EX638" s="125"/>
      <c r="EY638" s="125"/>
      <c r="EZ638" s="125"/>
      <c r="FA638" s="125"/>
      <c r="FB638" s="125"/>
      <c r="FC638" s="125"/>
      <c r="FD638" s="125"/>
      <c r="FE638" s="125"/>
      <c r="FF638" s="125"/>
      <c r="FG638" s="125"/>
      <c r="FH638" s="125"/>
      <c r="FI638" s="125"/>
      <c r="FJ638" s="125"/>
      <c r="FK638" s="125"/>
      <c r="FL638" s="125"/>
      <c r="FM638" s="125"/>
      <c r="FN638" s="125"/>
      <c r="FO638" s="125"/>
      <c r="FP638" s="125"/>
      <c r="FQ638" s="125"/>
      <c r="FR638" s="125"/>
      <c r="FS638" s="125"/>
      <c r="FT638" s="125"/>
      <c r="FU638" s="125"/>
      <c r="FV638" s="125"/>
      <c r="FW638" s="125"/>
      <c r="FX638" s="125"/>
      <c r="FY638" s="125"/>
      <c r="FZ638" s="125"/>
      <c r="GA638" s="125"/>
      <c r="GB638" s="125"/>
      <c r="GC638" s="125"/>
      <c r="GD638" s="125"/>
      <c r="GE638" s="125"/>
      <c r="GF638" s="125"/>
      <c r="GG638" s="125"/>
      <c r="GH638" s="125"/>
      <c r="GI638" s="125"/>
      <c r="GJ638" s="125"/>
      <c r="GK638" s="125"/>
      <c r="GL638" s="125"/>
      <c r="GM638" s="125"/>
      <c r="GN638" s="125"/>
    </row>
    <row r="639" spans="1:19" ht="15.75">
      <c r="A639" s="236" t="s">
        <v>456</v>
      </c>
      <c r="B639" s="197">
        <v>250</v>
      </c>
      <c r="C639" s="197">
        <v>360</v>
      </c>
      <c r="D639" s="224" t="s">
        <v>221</v>
      </c>
      <c r="E639" s="225">
        <v>250</v>
      </c>
      <c r="F639" s="225">
        <v>360</v>
      </c>
      <c r="G639" s="220"/>
      <c r="H639" s="133"/>
      <c r="I639" s="72"/>
      <c r="J639" s="96" t="s">
        <v>221</v>
      </c>
      <c r="K639" s="57"/>
      <c r="L639" s="667"/>
      <c r="M639" s="476"/>
      <c r="N639" s="115"/>
      <c r="O639" s="115"/>
      <c r="P639" s="115"/>
      <c r="Q639" s="151"/>
      <c r="R639" s="121"/>
      <c r="S639" s="26"/>
    </row>
    <row r="640" spans="1:19" ht="12.75">
      <c r="A640" s="84" t="s">
        <v>197</v>
      </c>
      <c r="B640" s="540"/>
      <c r="C640" s="540"/>
      <c r="D640" s="560"/>
      <c r="E640" s="563"/>
      <c r="F640" s="563"/>
      <c r="G640" s="563"/>
      <c r="H640" s="133"/>
      <c r="I640" s="72"/>
      <c r="J640" s="96"/>
      <c r="K640" s="69"/>
      <c r="L640" s="174"/>
      <c r="M640" s="476"/>
      <c r="N640" s="115"/>
      <c r="O640" s="115"/>
      <c r="P640" s="115"/>
      <c r="Q640" s="151"/>
      <c r="R640" s="121"/>
      <c r="S640" s="422"/>
    </row>
    <row r="641" spans="1:19" ht="12.75">
      <c r="A641" s="84" t="s">
        <v>198</v>
      </c>
      <c r="B641" s="521"/>
      <c r="C641" s="521"/>
      <c r="D641" s="561"/>
      <c r="E641" s="564"/>
      <c r="F641" s="564"/>
      <c r="G641" s="564"/>
      <c r="H641" s="133"/>
      <c r="I641" s="72"/>
      <c r="J641" s="96"/>
      <c r="K641" s="69"/>
      <c r="L641" s="174"/>
      <c r="M641" s="476"/>
      <c r="N641" s="115"/>
      <c r="O641" s="115"/>
      <c r="P641" s="115"/>
      <c r="Q641" s="151"/>
      <c r="R641" s="124"/>
      <c r="S641" s="47"/>
    </row>
    <row r="642" spans="1:196" s="352" customFormat="1" ht="15" customHeight="1">
      <c r="A642" s="612" t="s">
        <v>31</v>
      </c>
      <c r="B642" s="331"/>
      <c r="C642" s="331"/>
      <c r="D642" s="566"/>
      <c r="E642" s="567"/>
      <c r="F642" s="567"/>
      <c r="G642" s="567"/>
      <c r="H642" s="279"/>
      <c r="I642" s="289"/>
      <c r="J642" s="279"/>
      <c r="K642" s="289"/>
      <c r="L642" s="672"/>
      <c r="M642" s="477"/>
      <c r="N642" s="289"/>
      <c r="O642" s="289"/>
      <c r="P642" s="289"/>
      <c r="Q642" s="492"/>
      <c r="R642" s="273">
        <f>(J642+K642+L642)/3</f>
        <v>0</v>
      </c>
      <c r="S642" s="289"/>
      <c r="U642" s="125"/>
      <c r="V642" s="125"/>
      <c r="W642" s="125"/>
      <c r="X642" s="125"/>
      <c r="Y642" s="125"/>
      <c r="Z642" s="125"/>
      <c r="AA642" s="125"/>
      <c r="AB642" s="125"/>
      <c r="AC642" s="125"/>
      <c r="AD642" s="125"/>
      <c r="AE642" s="125"/>
      <c r="AF642" s="125"/>
      <c r="AG642" s="125"/>
      <c r="AH642" s="125"/>
      <c r="AI642" s="125"/>
      <c r="AJ642" s="125"/>
      <c r="AK642" s="125"/>
      <c r="AL642" s="125"/>
      <c r="AM642" s="125"/>
      <c r="AN642" s="125"/>
      <c r="AO642" s="125"/>
      <c r="AP642" s="125"/>
      <c r="AQ642" s="125"/>
      <c r="AR642" s="125"/>
      <c r="AS642" s="125"/>
      <c r="AT642" s="125"/>
      <c r="AU642" s="125"/>
      <c r="AV642" s="125"/>
      <c r="AW642" s="125"/>
      <c r="AX642" s="125"/>
      <c r="AY642" s="125"/>
      <c r="AZ642" s="125"/>
      <c r="BA642" s="125"/>
      <c r="BB642" s="125"/>
      <c r="BC642" s="125"/>
      <c r="BD642" s="125"/>
      <c r="BE642" s="125"/>
      <c r="BF642" s="125"/>
      <c r="BG642" s="125"/>
      <c r="BH642" s="125"/>
      <c r="BI642" s="125"/>
      <c r="BJ642" s="125"/>
      <c r="BK642" s="125"/>
      <c r="BL642" s="125"/>
      <c r="BM642" s="125"/>
      <c r="BN642" s="125"/>
      <c r="BO642" s="125"/>
      <c r="BP642" s="125"/>
      <c r="BQ642" s="125"/>
      <c r="BR642" s="125"/>
      <c r="BS642" s="125"/>
      <c r="BT642" s="125"/>
      <c r="BU642" s="125"/>
      <c r="BV642" s="125"/>
      <c r="BW642" s="125"/>
      <c r="BX642" s="125"/>
      <c r="BY642" s="125"/>
      <c r="BZ642" s="125"/>
      <c r="CA642" s="125"/>
      <c r="CB642" s="125"/>
      <c r="CC642" s="125"/>
      <c r="CD642" s="125"/>
      <c r="CE642" s="125"/>
      <c r="CF642" s="125"/>
      <c r="CG642" s="125"/>
      <c r="CH642" s="125"/>
      <c r="CI642" s="125"/>
      <c r="CJ642" s="125"/>
      <c r="CK642" s="125"/>
      <c r="CL642" s="125"/>
      <c r="CM642" s="125"/>
      <c r="CN642" s="125"/>
      <c r="CO642" s="125"/>
      <c r="CP642" s="125"/>
      <c r="CQ642" s="125"/>
      <c r="CR642" s="125"/>
      <c r="CS642" s="125"/>
      <c r="CT642" s="125"/>
      <c r="CU642" s="125"/>
      <c r="CV642" s="125"/>
      <c r="CW642" s="125"/>
      <c r="CX642" s="125"/>
      <c r="CY642" s="125"/>
      <c r="CZ642" s="125"/>
      <c r="DA642" s="125"/>
      <c r="DB642" s="125"/>
      <c r="DC642" s="125"/>
      <c r="DD642" s="125"/>
      <c r="DE642" s="125"/>
      <c r="DF642" s="125"/>
      <c r="DG642" s="125"/>
      <c r="DH642" s="125"/>
      <c r="DI642" s="125"/>
      <c r="DJ642" s="125"/>
      <c r="DK642" s="125"/>
      <c r="DL642" s="125"/>
      <c r="DM642" s="125"/>
      <c r="DN642" s="125"/>
      <c r="DO642" s="125"/>
      <c r="DP642" s="125"/>
      <c r="DQ642" s="125"/>
      <c r="DR642" s="125"/>
      <c r="DS642" s="125"/>
      <c r="DT642" s="125"/>
      <c r="DU642" s="125"/>
      <c r="DV642" s="125"/>
      <c r="DW642" s="125"/>
      <c r="DX642" s="125"/>
      <c r="DY642" s="125"/>
      <c r="DZ642" s="125"/>
      <c r="EA642" s="125"/>
      <c r="EB642" s="125"/>
      <c r="EC642" s="125"/>
      <c r="ED642" s="125"/>
      <c r="EE642" s="125"/>
      <c r="EF642" s="125"/>
      <c r="EG642" s="125"/>
      <c r="EH642" s="125"/>
      <c r="EI642" s="125"/>
      <c r="EJ642" s="125"/>
      <c r="EK642" s="125"/>
      <c r="EL642" s="125"/>
      <c r="EM642" s="125"/>
      <c r="EN642" s="125"/>
      <c r="EO642" s="125"/>
      <c r="EP642" s="125"/>
      <c r="EQ642" s="125"/>
      <c r="ER642" s="125"/>
      <c r="ES642" s="125"/>
      <c r="ET642" s="125"/>
      <c r="EU642" s="125"/>
      <c r="EV642" s="125"/>
      <c r="EW642" s="125"/>
      <c r="EX642" s="125"/>
      <c r="EY642" s="125"/>
      <c r="EZ642" s="125"/>
      <c r="FA642" s="125"/>
      <c r="FB642" s="125"/>
      <c r="FC642" s="125"/>
      <c r="FD642" s="125"/>
      <c r="FE642" s="125"/>
      <c r="FF642" s="125"/>
      <c r="FG642" s="125"/>
      <c r="FH642" s="125"/>
      <c r="FI642" s="125"/>
      <c r="FJ642" s="125"/>
      <c r="FK642" s="125"/>
      <c r="FL642" s="125"/>
      <c r="FM642" s="125"/>
      <c r="FN642" s="125"/>
      <c r="FO642" s="125"/>
      <c r="FP642" s="125"/>
      <c r="FQ642" s="125"/>
      <c r="FR642" s="125"/>
      <c r="FS642" s="125"/>
      <c r="FT642" s="125"/>
      <c r="FU642" s="125"/>
      <c r="FV642" s="125"/>
      <c r="FW642" s="125"/>
      <c r="FX642" s="125"/>
      <c r="FY642" s="125"/>
      <c r="FZ642" s="125"/>
      <c r="GA642" s="125"/>
      <c r="GB642" s="125"/>
      <c r="GC642" s="125"/>
      <c r="GD642" s="125"/>
      <c r="GE642" s="125"/>
      <c r="GF642" s="125"/>
      <c r="GG642" s="125"/>
      <c r="GH642" s="125"/>
      <c r="GI642" s="125"/>
      <c r="GJ642" s="125"/>
      <c r="GK642" s="125"/>
      <c r="GL642" s="125"/>
      <c r="GM642" s="125"/>
      <c r="GN642" s="125"/>
    </row>
    <row r="643" spans="1:19" ht="15.75">
      <c r="A643" s="236" t="s">
        <v>457</v>
      </c>
      <c r="B643" s="197">
        <v>630</v>
      </c>
      <c r="C643" s="197">
        <v>910</v>
      </c>
      <c r="D643" s="226"/>
      <c r="E643" s="220"/>
      <c r="F643" s="220"/>
      <c r="G643" s="220"/>
      <c r="H643" s="133"/>
      <c r="I643" s="72"/>
      <c r="J643" s="96"/>
      <c r="K643" s="57"/>
      <c r="L643" s="667"/>
      <c r="M643" s="476"/>
      <c r="N643" s="115"/>
      <c r="O643" s="115"/>
      <c r="P643" s="115"/>
      <c r="Q643" s="151"/>
      <c r="R643" s="124"/>
      <c r="S643" s="47"/>
    </row>
    <row r="644" spans="1:19" ht="12.75">
      <c r="A644" s="84" t="s">
        <v>458</v>
      </c>
      <c r="B644" s="540"/>
      <c r="C644" s="540"/>
      <c r="D644" s="560"/>
      <c r="E644" s="563"/>
      <c r="F644" s="563"/>
      <c r="G644" s="563"/>
      <c r="H644" s="133"/>
      <c r="I644" s="72"/>
      <c r="J644" s="96" t="s">
        <v>459</v>
      </c>
      <c r="K644" s="57"/>
      <c r="L644" s="667"/>
      <c r="M644" s="476"/>
      <c r="N644" s="115"/>
      <c r="O644" s="115"/>
      <c r="P644" s="115"/>
      <c r="Q644" s="151"/>
      <c r="R644" s="124"/>
      <c r="S644" s="47"/>
    </row>
    <row r="645" spans="1:19" ht="12.75">
      <c r="A645" s="84" t="s">
        <v>123</v>
      </c>
      <c r="B645" s="521"/>
      <c r="C645" s="521"/>
      <c r="D645" s="561"/>
      <c r="E645" s="564"/>
      <c r="F645" s="564"/>
      <c r="G645" s="564"/>
      <c r="H645" s="133"/>
      <c r="I645" s="72"/>
      <c r="J645" s="96"/>
      <c r="K645" s="57"/>
      <c r="L645" s="667"/>
      <c r="M645" s="476"/>
      <c r="N645" s="115"/>
      <c r="O645" s="115"/>
      <c r="P645" s="115"/>
      <c r="Q645" s="151"/>
      <c r="R645" s="124"/>
      <c r="S645" s="47"/>
    </row>
    <row r="646" spans="1:19" ht="12.75">
      <c r="A646" s="84" t="s">
        <v>124</v>
      </c>
      <c r="B646" s="521"/>
      <c r="C646" s="521"/>
      <c r="D646" s="561"/>
      <c r="E646" s="564"/>
      <c r="F646" s="564"/>
      <c r="G646" s="564"/>
      <c r="H646" s="133"/>
      <c r="I646" s="72"/>
      <c r="J646" s="96"/>
      <c r="K646" s="57"/>
      <c r="L646" s="667"/>
      <c r="M646" s="476"/>
      <c r="N646" s="115"/>
      <c r="O646" s="115"/>
      <c r="P646" s="115"/>
      <c r="Q646" s="151"/>
      <c r="R646" s="124"/>
      <c r="S646" s="47"/>
    </row>
    <row r="647" spans="1:19" ht="12.75">
      <c r="A647" s="84" t="s">
        <v>125</v>
      </c>
      <c r="B647" s="521"/>
      <c r="C647" s="521"/>
      <c r="D647" s="561"/>
      <c r="E647" s="564"/>
      <c r="F647" s="564"/>
      <c r="G647" s="564"/>
      <c r="H647" s="133"/>
      <c r="I647" s="72"/>
      <c r="J647" s="96"/>
      <c r="K647" s="57"/>
      <c r="L647" s="667"/>
      <c r="M647" s="476"/>
      <c r="N647" s="115"/>
      <c r="O647" s="115"/>
      <c r="P647" s="115"/>
      <c r="Q647" s="151"/>
      <c r="R647" s="124"/>
      <c r="S647" s="47"/>
    </row>
    <row r="648" spans="1:19" ht="12.75">
      <c r="A648" s="84" t="s">
        <v>126</v>
      </c>
      <c r="B648" s="521"/>
      <c r="C648" s="521"/>
      <c r="D648" s="561"/>
      <c r="E648" s="564"/>
      <c r="F648" s="564"/>
      <c r="G648" s="564"/>
      <c r="H648" s="133"/>
      <c r="I648" s="72"/>
      <c r="J648" s="96"/>
      <c r="K648" s="57"/>
      <c r="L648" s="667"/>
      <c r="M648" s="476"/>
      <c r="N648" s="115"/>
      <c r="O648" s="115"/>
      <c r="P648" s="115"/>
      <c r="Q648" s="151"/>
      <c r="R648" s="124"/>
      <c r="S648" s="47"/>
    </row>
    <row r="649" spans="1:19" ht="12.75">
      <c r="A649" s="84" t="s">
        <v>127</v>
      </c>
      <c r="B649" s="521"/>
      <c r="C649" s="521"/>
      <c r="D649" s="561"/>
      <c r="E649" s="564"/>
      <c r="F649" s="564"/>
      <c r="G649" s="564"/>
      <c r="H649" s="133"/>
      <c r="I649" s="72"/>
      <c r="J649" s="161"/>
      <c r="K649" s="161"/>
      <c r="L649" s="174"/>
      <c r="M649" s="258"/>
      <c r="N649" s="115"/>
      <c r="O649" s="115"/>
      <c r="P649" s="115"/>
      <c r="Q649" s="151"/>
      <c r="R649" s="124"/>
      <c r="S649" s="47"/>
    </row>
    <row r="650" spans="1:196" s="352" customFormat="1" ht="15" customHeight="1">
      <c r="A650" s="612" t="s">
        <v>31</v>
      </c>
      <c r="B650" s="331"/>
      <c r="C650" s="331"/>
      <c r="D650" s="566"/>
      <c r="E650" s="567"/>
      <c r="F650" s="567"/>
      <c r="G650" s="567"/>
      <c r="H650" s="279"/>
      <c r="I650" s="289"/>
      <c r="J650" s="291">
        <f>SUM(J644:J649)</f>
        <v>0</v>
      </c>
      <c r="K650" s="321">
        <f>SUM(K644:K649)</f>
        <v>0</v>
      </c>
      <c r="L650" s="662">
        <f>SUM(L644:L649)</f>
        <v>0</v>
      </c>
      <c r="M650" s="477"/>
      <c r="N650" s="289"/>
      <c r="O650" s="289"/>
      <c r="P650" s="289"/>
      <c r="Q650" s="492"/>
      <c r="R650" s="423">
        <f>(J650+K650+L650)/3</f>
        <v>0</v>
      </c>
      <c r="S650" s="289"/>
      <c r="U650" s="125"/>
      <c r="V650" s="125"/>
      <c r="W650" s="125"/>
      <c r="X650" s="125"/>
      <c r="Y650" s="125"/>
      <c r="Z650" s="125"/>
      <c r="AA650" s="125"/>
      <c r="AB650" s="125"/>
      <c r="AC650" s="125"/>
      <c r="AD650" s="125"/>
      <c r="AE650" s="125"/>
      <c r="AF650" s="125"/>
      <c r="AG650" s="125"/>
      <c r="AH650" s="125"/>
      <c r="AI650" s="125"/>
      <c r="AJ650" s="125"/>
      <c r="AK650" s="125"/>
      <c r="AL650" s="125"/>
      <c r="AM650" s="125"/>
      <c r="AN650" s="125"/>
      <c r="AO650" s="125"/>
      <c r="AP650" s="125"/>
      <c r="AQ650" s="125"/>
      <c r="AR650" s="125"/>
      <c r="AS650" s="125"/>
      <c r="AT650" s="125"/>
      <c r="AU650" s="125"/>
      <c r="AV650" s="125"/>
      <c r="AW650" s="125"/>
      <c r="AX650" s="125"/>
      <c r="AY650" s="125"/>
      <c r="AZ650" s="125"/>
      <c r="BA650" s="125"/>
      <c r="BB650" s="125"/>
      <c r="BC650" s="125"/>
      <c r="BD650" s="125"/>
      <c r="BE650" s="125"/>
      <c r="BF650" s="125"/>
      <c r="BG650" s="125"/>
      <c r="BH650" s="125"/>
      <c r="BI650" s="125"/>
      <c r="BJ650" s="125"/>
      <c r="BK650" s="125"/>
      <c r="BL650" s="125"/>
      <c r="BM650" s="125"/>
      <c r="BN650" s="125"/>
      <c r="BO650" s="125"/>
      <c r="BP650" s="125"/>
      <c r="BQ650" s="125"/>
      <c r="BR650" s="125"/>
      <c r="BS650" s="125"/>
      <c r="BT650" s="125"/>
      <c r="BU650" s="125"/>
      <c r="BV650" s="125"/>
      <c r="BW650" s="125"/>
      <c r="BX650" s="125"/>
      <c r="BY650" s="125"/>
      <c r="BZ650" s="125"/>
      <c r="CA650" s="125"/>
      <c r="CB650" s="125"/>
      <c r="CC650" s="125"/>
      <c r="CD650" s="125"/>
      <c r="CE650" s="125"/>
      <c r="CF650" s="125"/>
      <c r="CG650" s="125"/>
      <c r="CH650" s="125"/>
      <c r="CI650" s="125"/>
      <c r="CJ650" s="125"/>
      <c r="CK650" s="125"/>
      <c r="CL650" s="125"/>
      <c r="CM650" s="125"/>
      <c r="CN650" s="125"/>
      <c r="CO650" s="125"/>
      <c r="CP650" s="125"/>
      <c r="CQ650" s="125"/>
      <c r="CR650" s="125"/>
      <c r="CS650" s="125"/>
      <c r="CT650" s="125"/>
      <c r="CU650" s="125"/>
      <c r="CV650" s="125"/>
      <c r="CW650" s="125"/>
      <c r="CX650" s="125"/>
      <c r="CY650" s="125"/>
      <c r="CZ650" s="125"/>
      <c r="DA650" s="125"/>
      <c r="DB650" s="125"/>
      <c r="DC650" s="125"/>
      <c r="DD650" s="125"/>
      <c r="DE650" s="125"/>
      <c r="DF650" s="125"/>
      <c r="DG650" s="125"/>
      <c r="DH650" s="125"/>
      <c r="DI650" s="125"/>
      <c r="DJ650" s="125"/>
      <c r="DK650" s="125"/>
      <c r="DL650" s="125"/>
      <c r="DM650" s="125"/>
      <c r="DN650" s="125"/>
      <c r="DO650" s="125"/>
      <c r="DP650" s="125"/>
      <c r="DQ650" s="125"/>
      <c r="DR650" s="125"/>
      <c r="DS650" s="125"/>
      <c r="DT650" s="125"/>
      <c r="DU650" s="125"/>
      <c r="DV650" s="125"/>
      <c r="DW650" s="125"/>
      <c r="DX650" s="125"/>
      <c r="DY650" s="125"/>
      <c r="DZ650" s="125"/>
      <c r="EA650" s="125"/>
      <c r="EB650" s="125"/>
      <c r="EC650" s="125"/>
      <c r="ED650" s="125"/>
      <c r="EE650" s="125"/>
      <c r="EF650" s="125"/>
      <c r="EG650" s="125"/>
      <c r="EH650" s="125"/>
      <c r="EI650" s="125"/>
      <c r="EJ650" s="125"/>
      <c r="EK650" s="125"/>
      <c r="EL650" s="125"/>
      <c r="EM650" s="125"/>
      <c r="EN650" s="125"/>
      <c r="EO650" s="125"/>
      <c r="EP650" s="125"/>
      <c r="EQ650" s="125"/>
      <c r="ER650" s="125"/>
      <c r="ES650" s="125"/>
      <c r="ET650" s="125"/>
      <c r="EU650" s="125"/>
      <c r="EV650" s="125"/>
      <c r="EW650" s="125"/>
      <c r="EX650" s="125"/>
      <c r="EY650" s="125"/>
      <c r="EZ650" s="125"/>
      <c r="FA650" s="125"/>
      <c r="FB650" s="125"/>
      <c r="FC650" s="125"/>
      <c r="FD650" s="125"/>
      <c r="FE650" s="125"/>
      <c r="FF650" s="125"/>
      <c r="FG650" s="125"/>
      <c r="FH650" s="125"/>
      <c r="FI650" s="125"/>
      <c r="FJ650" s="125"/>
      <c r="FK650" s="125"/>
      <c r="FL650" s="125"/>
      <c r="FM650" s="125"/>
      <c r="FN650" s="125"/>
      <c r="FO650" s="125"/>
      <c r="FP650" s="125"/>
      <c r="FQ650" s="125"/>
      <c r="FR650" s="125"/>
      <c r="FS650" s="125"/>
      <c r="FT650" s="125"/>
      <c r="FU650" s="125"/>
      <c r="FV650" s="125"/>
      <c r="FW650" s="125"/>
      <c r="FX650" s="125"/>
      <c r="FY650" s="125"/>
      <c r="FZ650" s="125"/>
      <c r="GA650" s="125"/>
      <c r="GB650" s="125"/>
      <c r="GC650" s="125"/>
      <c r="GD650" s="125"/>
      <c r="GE650" s="125"/>
      <c r="GF650" s="125"/>
      <c r="GG650" s="125"/>
      <c r="GH650" s="125"/>
      <c r="GI650" s="125"/>
      <c r="GJ650" s="125"/>
      <c r="GK650" s="125"/>
      <c r="GL650" s="125"/>
      <c r="GM650" s="125"/>
      <c r="GN650" s="125"/>
    </row>
    <row r="651" spans="1:19" ht="15.75">
      <c r="A651" s="236" t="s">
        <v>460</v>
      </c>
      <c r="B651" s="197">
        <v>630</v>
      </c>
      <c r="C651" s="197">
        <v>913</v>
      </c>
      <c r="D651" s="208">
        <f>MAX(J656:K656:L656)/913*100</f>
        <v>21.358159912376777</v>
      </c>
      <c r="E651" s="225">
        <v>400</v>
      </c>
      <c r="F651" s="225">
        <v>570</v>
      </c>
      <c r="G651" s="212">
        <f>(N656+O656+P656)/3/570*100</f>
        <v>0</v>
      </c>
      <c r="H651" s="191">
        <f>(J651+K651+L651)/3</f>
        <v>225.66666666666666</v>
      </c>
      <c r="I651" s="72"/>
      <c r="J651" s="86">
        <v>224</v>
      </c>
      <c r="K651" s="149">
        <v>228</v>
      </c>
      <c r="L651" s="688">
        <v>225</v>
      </c>
      <c r="M651" s="476"/>
      <c r="N651" s="115"/>
      <c r="O651" s="115"/>
      <c r="P651" s="115"/>
      <c r="Q651" s="151"/>
      <c r="R651" s="124"/>
      <c r="S651" s="47"/>
    </row>
    <row r="652" spans="1:19" ht="12.75">
      <c r="A652" s="84" t="s">
        <v>461</v>
      </c>
      <c r="B652" s="540"/>
      <c r="C652" s="540"/>
      <c r="D652" s="560"/>
      <c r="E652" s="563"/>
      <c r="F652" s="563"/>
      <c r="G652" s="563"/>
      <c r="H652" s="133"/>
      <c r="I652" s="72"/>
      <c r="J652" s="109">
        <v>56</v>
      </c>
      <c r="K652" s="157">
        <v>31</v>
      </c>
      <c r="L652" s="162">
        <v>52.6</v>
      </c>
      <c r="M652" s="476"/>
      <c r="N652" s="115"/>
      <c r="O652" s="115"/>
      <c r="P652" s="115"/>
      <c r="Q652" s="151"/>
      <c r="R652" s="124"/>
      <c r="S652" s="47"/>
    </row>
    <row r="653" spans="1:19" ht="12.75">
      <c r="A653" s="84" t="s">
        <v>462</v>
      </c>
      <c r="B653" s="521"/>
      <c r="C653" s="521"/>
      <c r="D653" s="561"/>
      <c r="E653" s="564"/>
      <c r="F653" s="564"/>
      <c r="G653" s="564"/>
      <c r="H653" s="133"/>
      <c r="I653" s="72"/>
      <c r="J653" s="162">
        <v>47.2</v>
      </c>
      <c r="K653" s="157">
        <v>35.9</v>
      </c>
      <c r="L653" s="162">
        <v>59.8</v>
      </c>
      <c r="M653" s="476"/>
      <c r="N653" s="115"/>
      <c r="O653" s="115"/>
      <c r="P653" s="115"/>
      <c r="Q653" s="151"/>
      <c r="R653" s="124"/>
      <c r="S653" s="47"/>
    </row>
    <row r="654" spans="1:19" ht="12.75">
      <c r="A654" s="84" t="s">
        <v>463</v>
      </c>
      <c r="B654" s="521"/>
      <c r="C654" s="521"/>
      <c r="D654" s="561"/>
      <c r="E654" s="564"/>
      <c r="F654" s="564"/>
      <c r="G654" s="564"/>
      <c r="H654" s="133"/>
      <c r="I654" s="72"/>
      <c r="J654" s="162">
        <v>19</v>
      </c>
      <c r="K654" s="157">
        <v>17</v>
      </c>
      <c r="L654" s="162">
        <v>47.9</v>
      </c>
      <c r="M654" s="476"/>
      <c r="N654" s="115"/>
      <c r="O654" s="115"/>
      <c r="P654" s="115"/>
      <c r="Q654" s="151"/>
      <c r="R654" s="124"/>
      <c r="S654" s="47"/>
    </row>
    <row r="655" spans="1:19" ht="12.75">
      <c r="A655" s="84" t="s">
        <v>464</v>
      </c>
      <c r="B655" s="521"/>
      <c r="C655" s="521"/>
      <c r="D655" s="561"/>
      <c r="E655" s="564"/>
      <c r="F655" s="564"/>
      <c r="G655" s="564"/>
      <c r="H655" s="133"/>
      <c r="I655" s="72"/>
      <c r="J655" s="162">
        <v>45.9</v>
      </c>
      <c r="K655" s="157">
        <v>35.3</v>
      </c>
      <c r="L655" s="162">
        <v>34.7</v>
      </c>
      <c r="M655" s="476"/>
      <c r="N655" s="115"/>
      <c r="O655" s="115"/>
      <c r="P655" s="115"/>
      <c r="Q655" s="151"/>
      <c r="R655" s="124"/>
      <c r="S655" s="47"/>
    </row>
    <row r="656" spans="1:196" s="352" customFormat="1" ht="15" customHeight="1">
      <c r="A656" s="612" t="s">
        <v>31</v>
      </c>
      <c r="B656" s="331"/>
      <c r="C656" s="331"/>
      <c r="D656" s="566"/>
      <c r="E656" s="567"/>
      <c r="F656" s="567"/>
      <c r="G656" s="567"/>
      <c r="H656" s="279"/>
      <c r="I656" s="289"/>
      <c r="J656" s="291">
        <f>SUM(J652:J655)</f>
        <v>168.1</v>
      </c>
      <c r="K656" s="321">
        <f>SUM(K652:K655)</f>
        <v>119.2</v>
      </c>
      <c r="L656" s="662">
        <f>SUM(L652:L655)</f>
        <v>195</v>
      </c>
      <c r="M656" s="477"/>
      <c r="N656" s="321">
        <f>SUM(N654:N655)</f>
        <v>0</v>
      </c>
      <c r="O656" s="321">
        <f>SUM(O654:O655)</f>
        <v>0</v>
      </c>
      <c r="P656" s="321">
        <f>SUM(P654:P655)</f>
        <v>0</v>
      </c>
      <c r="Q656" s="492"/>
      <c r="R656" s="533">
        <f>(J656+K656+L656)/3</f>
        <v>160.76666666666668</v>
      </c>
      <c r="S656" s="502">
        <f>(N656+O656+P656)/3</f>
        <v>0</v>
      </c>
      <c r="U656" s="125"/>
      <c r="V656" s="125"/>
      <c r="W656" s="125"/>
      <c r="X656" s="125"/>
      <c r="Y656" s="125"/>
      <c r="Z656" s="125"/>
      <c r="AA656" s="125"/>
      <c r="AB656" s="125"/>
      <c r="AC656" s="125"/>
      <c r="AD656" s="125"/>
      <c r="AE656" s="125"/>
      <c r="AF656" s="125"/>
      <c r="AG656" s="125"/>
      <c r="AH656" s="125"/>
      <c r="AI656" s="125"/>
      <c r="AJ656" s="125"/>
      <c r="AK656" s="125"/>
      <c r="AL656" s="125"/>
      <c r="AM656" s="125"/>
      <c r="AN656" s="125"/>
      <c r="AO656" s="125"/>
      <c r="AP656" s="125"/>
      <c r="AQ656" s="125"/>
      <c r="AR656" s="125"/>
      <c r="AS656" s="125"/>
      <c r="AT656" s="125"/>
      <c r="AU656" s="125"/>
      <c r="AV656" s="125"/>
      <c r="AW656" s="125"/>
      <c r="AX656" s="125"/>
      <c r="AY656" s="125"/>
      <c r="AZ656" s="125"/>
      <c r="BA656" s="125"/>
      <c r="BB656" s="125"/>
      <c r="BC656" s="125"/>
      <c r="BD656" s="125"/>
      <c r="BE656" s="125"/>
      <c r="BF656" s="125"/>
      <c r="BG656" s="125"/>
      <c r="BH656" s="125"/>
      <c r="BI656" s="125"/>
      <c r="BJ656" s="125"/>
      <c r="BK656" s="125"/>
      <c r="BL656" s="125"/>
      <c r="BM656" s="125"/>
      <c r="BN656" s="125"/>
      <c r="BO656" s="125"/>
      <c r="BP656" s="125"/>
      <c r="BQ656" s="125"/>
      <c r="BR656" s="125"/>
      <c r="BS656" s="125"/>
      <c r="BT656" s="125"/>
      <c r="BU656" s="125"/>
      <c r="BV656" s="125"/>
      <c r="BW656" s="125"/>
      <c r="BX656" s="125"/>
      <c r="BY656" s="125"/>
      <c r="BZ656" s="125"/>
      <c r="CA656" s="125"/>
      <c r="CB656" s="125"/>
      <c r="CC656" s="125"/>
      <c r="CD656" s="125"/>
      <c r="CE656" s="125"/>
      <c r="CF656" s="125"/>
      <c r="CG656" s="125"/>
      <c r="CH656" s="125"/>
      <c r="CI656" s="125"/>
      <c r="CJ656" s="125"/>
      <c r="CK656" s="125"/>
      <c r="CL656" s="125"/>
      <c r="CM656" s="125"/>
      <c r="CN656" s="125"/>
      <c r="CO656" s="125"/>
      <c r="CP656" s="125"/>
      <c r="CQ656" s="125"/>
      <c r="CR656" s="125"/>
      <c r="CS656" s="125"/>
      <c r="CT656" s="125"/>
      <c r="CU656" s="125"/>
      <c r="CV656" s="125"/>
      <c r="CW656" s="125"/>
      <c r="CX656" s="125"/>
      <c r="CY656" s="125"/>
      <c r="CZ656" s="125"/>
      <c r="DA656" s="125"/>
      <c r="DB656" s="125"/>
      <c r="DC656" s="125"/>
      <c r="DD656" s="125"/>
      <c r="DE656" s="125"/>
      <c r="DF656" s="125"/>
      <c r="DG656" s="125"/>
      <c r="DH656" s="125"/>
      <c r="DI656" s="125"/>
      <c r="DJ656" s="125"/>
      <c r="DK656" s="125"/>
      <c r="DL656" s="125"/>
      <c r="DM656" s="125"/>
      <c r="DN656" s="125"/>
      <c r="DO656" s="125"/>
      <c r="DP656" s="125"/>
      <c r="DQ656" s="125"/>
      <c r="DR656" s="125"/>
      <c r="DS656" s="125"/>
      <c r="DT656" s="125"/>
      <c r="DU656" s="125"/>
      <c r="DV656" s="125"/>
      <c r="DW656" s="125"/>
      <c r="DX656" s="125"/>
      <c r="DY656" s="125"/>
      <c r="DZ656" s="125"/>
      <c r="EA656" s="125"/>
      <c r="EB656" s="125"/>
      <c r="EC656" s="125"/>
      <c r="ED656" s="125"/>
      <c r="EE656" s="125"/>
      <c r="EF656" s="125"/>
      <c r="EG656" s="125"/>
      <c r="EH656" s="125"/>
      <c r="EI656" s="125"/>
      <c r="EJ656" s="125"/>
      <c r="EK656" s="125"/>
      <c r="EL656" s="125"/>
      <c r="EM656" s="125"/>
      <c r="EN656" s="125"/>
      <c r="EO656" s="125"/>
      <c r="EP656" s="125"/>
      <c r="EQ656" s="125"/>
      <c r="ER656" s="125"/>
      <c r="ES656" s="125"/>
      <c r="ET656" s="125"/>
      <c r="EU656" s="125"/>
      <c r="EV656" s="125"/>
      <c r="EW656" s="125"/>
      <c r="EX656" s="125"/>
      <c r="EY656" s="125"/>
      <c r="EZ656" s="125"/>
      <c r="FA656" s="125"/>
      <c r="FB656" s="125"/>
      <c r="FC656" s="125"/>
      <c r="FD656" s="125"/>
      <c r="FE656" s="125"/>
      <c r="FF656" s="125"/>
      <c r="FG656" s="125"/>
      <c r="FH656" s="125"/>
      <c r="FI656" s="125"/>
      <c r="FJ656" s="125"/>
      <c r="FK656" s="125"/>
      <c r="FL656" s="125"/>
      <c r="FM656" s="125"/>
      <c r="FN656" s="125"/>
      <c r="FO656" s="125"/>
      <c r="FP656" s="125"/>
      <c r="FQ656" s="125"/>
      <c r="FR656" s="125"/>
      <c r="FS656" s="125"/>
      <c r="FT656" s="125"/>
      <c r="FU656" s="125"/>
      <c r="FV656" s="125"/>
      <c r="FW656" s="125"/>
      <c r="FX656" s="125"/>
      <c r="FY656" s="125"/>
      <c r="FZ656" s="125"/>
      <c r="GA656" s="125"/>
      <c r="GB656" s="125"/>
      <c r="GC656" s="125"/>
      <c r="GD656" s="125"/>
      <c r="GE656" s="125"/>
      <c r="GF656" s="125"/>
      <c r="GG656" s="125"/>
      <c r="GH656" s="125"/>
      <c r="GI656" s="125"/>
      <c r="GJ656" s="125"/>
      <c r="GK656" s="125"/>
      <c r="GL656" s="125"/>
      <c r="GM656" s="125"/>
      <c r="GN656" s="125"/>
    </row>
    <row r="657" spans="1:20" ht="24" customHeight="1">
      <c r="A657" s="344" t="s">
        <v>97</v>
      </c>
      <c r="B657" s="144">
        <f>B605+B610+B615+B619+B623+B629+E629+B651+E651</f>
        <v>2840</v>
      </c>
      <c r="C657" s="69">
        <f>C629+C615+C643+C605+C619+C639+C610+C623+C651</f>
        <v>3877</v>
      </c>
      <c r="D657" s="69"/>
      <c r="E657" s="48">
        <f>E629+E615+E643+E605+E619+E639+E610+E623+E651</f>
        <v>1280</v>
      </c>
      <c r="F657" s="46">
        <f>F629+F615+F643+F605+F619+F639+F610+F623+F651</f>
        <v>1840</v>
      </c>
      <c r="G657" s="46"/>
      <c r="H657" s="72"/>
      <c r="I657" s="72"/>
      <c r="J657" s="96">
        <f>J609+J614+J618+J622+J627+J656</f>
        <v>421.9</v>
      </c>
      <c r="K657" s="96">
        <f>K609+K614+K618+K622+K627+K656</f>
        <v>343.1</v>
      </c>
      <c r="L657" s="667">
        <f>L609+L614+L618+L622+L627+L656</f>
        <v>439.2</v>
      </c>
      <c r="M657" s="258"/>
      <c r="N657" s="115">
        <f>N638+N656</f>
        <v>83.8</v>
      </c>
      <c r="O657" s="115">
        <f>O638+O656</f>
        <v>99.6</v>
      </c>
      <c r="P657" s="115">
        <f>P638+P656</f>
        <v>54.8</v>
      </c>
      <c r="Q657" s="163"/>
      <c r="R657" s="401">
        <f>R609+R614+R618+R622+R627+R638+R642+R650+R656</f>
        <v>401.4</v>
      </c>
      <c r="S657" s="401">
        <f>S609+S614+S618+S622+S627+S638+S642+S650+S656</f>
        <v>79.39999999999999</v>
      </c>
      <c r="T657" s="111"/>
    </row>
    <row r="658" spans="1:20" ht="21" customHeight="1">
      <c r="A658" s="344" t="s">
        <v>200</v>
      </c>
      <c r="B658" s="171">
        <f>B657/1000</f>
        <v>2.84</v>
      </c>
      <c r="C658" s="69"/>
      <c r="D658" s="69"/>
      <c r="E658" s="46"/>
      <c r="F658" s="46"/>
      <c r="G658" s="46"/>
      <c r="H658" s="72"/>
      <c r="I658" s="72"/>
      <c r="J658" s="144">
        <f>J657+N657</f>
        <v>505.7</v>
      </c>
      <c r="K658" s="144">
        <f>K657+O657</f>
        <v>442.70000000000005</v>
      </c>
      <c r="L658" s="677">
        <f>L657+P657</f>
        <v>494</v>
      </c>
      <c r="M658" s="258"/>
      <c r="N658" s="115"/>
      <c r="O658" s="115"/>
      <c r="P658" s="448"/>
      <c r="Q658" s="163"/>
      <c r="R658" s="402">
        <f>R657+S657</f>
        <v>480.79999999999995</v>
      </c>
      <c r="S658" s="383"/>
      <c r="T658" s="111"/>
    </row>
    <row r="659" spans="1:196" s="36" customFormat="1" ht="24.75" customHeight="1">
      <c r="A659" s="463" t="s">
        <v>465</v>
      </c>
      <c r="B659" s="101"/>
      <c r="C659" s="85"/>
      <c r="D659" s="85"/>
      <c r="E659" s="538"/>
      <c r="F659" s="63"/>
      <c r="G659" s="63"/>
      <c r="H659" s="63"/>
      <c r="I659" s="63"/>
      <c r="J659" s="63"/>
      <c r="K659" s="63"/>
      <c r="L659" s="663"/>
      <c r="M659" s="63"/>
      <c r="N659" s="63"/>
      <c r="O659" s="63"/>
      <c r="P659" s="63"/>
      <c r="Q659" s="539"/>
      <c r="R659" s="432">
        <f>R715</f>
        <v>405.70000000000005</v>
      </c>
      <c r="S659" s="433" t="s">
        <v>529</v>
      </c>
      <c r="T659" s="517" t="s">
        <v>506</v>
      </c>
      <c r="U659" s="518"/>
      <c r="V659" s="368"/>
      <c r="W659" s="368"/>
      <c r="X659" s="368"/>
      <c r="Y659" s="368"/>
      <c r="Z659" s="368"/>
      <c r="AA659" s="368"/>
      <c r="AB659" s="368"/>
      <c r="AC659" s="368"/>
      <c r="AD659" s="368"/>
      <c r="AE659" s="368"/>
      <c r="AF659" s="368"/>
      <c r="AG659" s="368"/>
      <c r="AH659" s="368"/>
      <c r="AI659" s="368"/>
      <c r="AJ659" s="368"/>
      <c r="AK659" s="368"/>
      <c r="AL659" s="368"/>
      <c r="AM659" s="368"/>
      <c r="AN659" s="368"/>
      <c r="AO659" s="368"/>
      <c r="AP659" s="368"/>
      <c r="AQ659" s="368"/>
      <c r="AR659" s="368"/>
      <c r="AS659" s="368"/>
      <c r="AT659" s="368"/>
      <c r="AU659" s="368"/>
      <c r="AV659" s="368"/>
      <c r="AW659" s="368"/>
      <c r="AX659" s="368"/>
      <c r="AY659" s="368"/>
      <c r="AZ659" s="368"/>
      <c r="BA659" s="368"/>
      <c r="BB659" s="368"/>
      <c r="BC659" s="368"/>
      <c r="BD659" s="368"/>
      <c r="BE659" s="368"/>
      <c r="BF659" s="368"/>
      <c r="BG659" s="368"/>
      <c r="BH659" s="368"/>
      <c r="BI659" s="368"/>
      <c r="BJ659" s="368"/>
      <c r="BK659" s="368"/>
      <c r="BL659" s="368"/>
      <c r="BM659" s="368"/>
      <c r="BN659" s="368"/>
      <c r="BO659" s="368"/>
      <c r="BP659" s="368"/>
      <c r="BQ659" s="368"/>
      <c r="BR659" s="368"/>
      <c r="BS659" s="368"/>
      <c r="BT659" s="368"/>
      <c r="BU659" s="368"/>
      <c r="BV659" s="368"/>
      <c r="BW659" s="368"/>
      <c r="BX659" s="368"/>
      <c r="BY659" s="368"/>
      <c r="BZ659" s="368"/>
      <c r="CA659" s="368"/>
      <c r="CB659" s="368"/>
      <c r="CC659" s="368"/>
      <c r="CD659" s="368"/>
      <c r="CE659" s="368"/>
      <c r="CF659" s="368"/>
      <c r="CG659" s="368"/>
      <c r="CH659" s="368"/>
      <c r="CI659" s="368"/>
      <c r="CJ659" s="368"/>
      <c r="CK659" s="368"/>
      <c r="CL659" s="368"/>
      <c r="CM659" s="368"/>
      <c r="CN659" s="368"/>
      <c r="CO659" s="368"/>
      <c r="CP659" s="368"/>
      <c r="CQ659" s="368"/>
      <c r="CR659" s="368"/>
      <c r="CS659" s="368"/>
      <c r="CT659" s="368"/>
      <c r="CU659" s="368"/>
      <c r="CV659" s="368"/>
      <c r="CW659" s="368"/>
      <c r="CX659" s="368"/>
      <c r="CY659" s="368"/>
      <c r="CZ659" s="368"/>
      <c r="DA659" s="368"/>
      <c r="DB659" s="368"/>
      <c r="DC659" s="368"/>
      <c r="DD659" s="368"/>
      <c r="DE659" s="368"/>
      <c r="DF659" s="368"/>
      <c r="DG659" s="368"/>
      <c r="DH659" s="368"/>
      <c r="DI659" s="368"/>
      <c r="DJ659" s="368"/>
      <c r="DK659" s="368"/>
      <c r="DL659" s="368"/>
      <c r="DM659" s="368"/>
      <c r="DN659" s="368"/>
      <c r="DO659" s="368"/>
      <c r="DP659" s="368"/>
      <c r="DQ659" s="368"/>
      <c r="DR659" s="368"/>
      <c r="DS659" s="368"/>
      <c r="DT659" s="368"/>
      <c r="DU659" s="368"/>
      <c r="DV659" s="368"/>
      <c r="DW659" s="368"/>
      <c r="DX659" s="368"/>
      <c r="DY659" s="368"/>
      <c r="DZ659" s="368"/>
      <c r="EA659" s="368"/>
      <c r="EB659" s="368"/>
      <c r="EC659" s="368"/>
      <c r="ED659" s="368"/>
      <c r="EE659" s="368"/>
      <c r="EF659" s="368"/>
      <c r="EG659" s="368"/>
      <c r="EH659" s="368"/>
      <c r="EI659" s="368"/>
      <c r="EJ659" s="368"/>
      <c r="EK659" s="368"/>
      <c r="EL659" s="368"/>
      <c r="EM659" s="368"/>
      <c r="EN659" s="368"/>
      <c r="EO659" s="368"/>
      <c r="EP659" s="368"/>
      <c r="EQ659" s="368"/>
      <c r="ER659" s="368"/>
      <c r="ES659" s="368"/>
      <c r="ET659" s="368"/>
      <c r="EU659" s="368"/>
      <c r="EV659" s="368"/>
      <c r="EW659" s="368"/>
      <c r="EX659" s="368"/>
      <c r="EY659" s="368"/>
      <c r="EZ659" s="368"/>
      <c r="FA659" s="368"/>
      <c r="FB659" s="368"/>
      <c r="FC659" s="368"/>
      <c r="FD659" s="368"/>
      <c r="FE659" s="368"/>
      <c r="FF659" s="368"/>
      <c r="FG659" s="368"/>
      <c r="FH659" s="368"/>
      <c r="FI659" s="368"/>
      <c r="FJ659" s="368"/>
      <c r="FK659" s="368"/>
      <c r="FL659" s="368"/>
      <c r="FM659" s="368"/>
      <c r="FN659" s="368"/>
      <c r="FO659" s="368"/>
      <c r="FP659" s="368"/>
      <c r="FQ659" s="368"/>
      <c r="FR659" s="368"/>
      <c r="FS659" s="368"/>
      <c r="FT659" s="368"/>
      <c r="FU659" s="368"/>
      <c r="FV659" s="368"/>
      <c r="FW659" s="368"/>
      <c r="FX659" s="368"/>
      <c r="FY659" s="368"/>
      <c r="FZ659" s="368"/>
      <c r="GA659" s="368"/>
      <c r="GB659" s="368"/>
      <c r="GC659" s="368"/>
      <c r="GD659" s="368"/>
      <c r="GE659" s="368"/>
      <c r="GF659" s="368"/>
      <c r="GG659" s="368"/>
      <c r="GH659" s="368"/>
      <c r="GI659" s="368"/>
      <c r="GJ659" s="368"/>
      <c r="GK659" s="368"/>
      <c r="GL659" s="368"/>
      <c r="GM659" s="368"/>
      <c r="GN659" s="368"/>
    </row>
    <row r="660" spans="1:19" ht="15.75">
      <c r="A660" s="234" t="s">
        <v>466</v>
      </c>
      <c r="B660" s="179">
        <v>100</v>
      </c>
      <c r="C660" s="179">
        <v>144</v>
      </c>
      <c r="D660" s="187">
        <f>MAX(J662:K662:L662)/144*100</f>
        <v>24.305555555555554</v>
      </c>
      <c r="E660" s="44"/>
      <c r="F660" s="44"/>
      <c r="G660" s="44"/>
      <c r="H660" s="191">
        <f>(J660+K660+L660)/3</f>
        <v>228.66666666666666</v>
      </c>
      <c r="I660" s="62"/>
      <c r="J660" s="227">
        <v>230</v>
      </c>
      <c r="K660" s="149">
        <v>228</v>
      </c>
      <c r="L660" s="149">
        <v>228</v>
      </c>
      <c r="M660" s="257"/>
      <c r="N660" s="366"/>
      <c r="O660" s="366"/>
      <c r="P660" s="366"/>
      <c r="Q660" s="42"/>
      <c r="R660" s="126"/>
      <c r="S660" s="60"/>
    </row>
    <row r="661" spans="1:19" ht="12.75">
      <c r="A661" s="235" t="s">
        <v>596</v>
      </c>
      <c r="B661" s="179"/>
      <c r="C661" s="179"/>
      <c r="D661" s="187"/>
      <c r="E661" s="44"/>
      <c r="F661" s="44"/>
      <c r="G661" s="44"/>
      <c r="H661" s="62"/>
      <c r="I661" s="62"/>
      <c r="J661" s="83">
        <v>32</v>
      </c>
      <c r="K661" s="41">
        <v>32</v>
      </c>
      <c r="L661" s="118">
        <v>35</v>
      </c>
      <c r="M661" s="257"/>
      <c r="N661" s="366"/>
      <c r="O661" s="366"/>
      <c r="P661" s="366"/>
      <c r="Q661" s="253"/>
      <c r="R661" s="126"/>
      <c r="S661" s="60"/>
    </row>
    <row r="662" spans="1:196" s="352" customFormat="1" ht="15" customHeight="1">
      <c r="A662" s="612" t="s">
        <v>31</v>
      </c>
      <c r="B662" s="319"/>
      <c r="C662" s="319"/>
      <c r="D662" s="319"/>
      <c r="E662" s="319"/>
      <c r="F662" s="319"/>
      <c r="G662" s="319"/>
      <c r="H662" s="267"/>
      <c r="I662" s="267"/>
      <c r="J662" s="357">
        <f>SUM(J661)</f>
        <v>32</v>
      </c>
      <c r="K662" s="294">
        <f>SUM(K661)</f>
        <v>32</v>
      </c>
      <c r="L662" s="649">
        <f>SUM(L661)</f>
        <v>35</v>
      </c>
      <c r="M662" s="479"/>
      <c r="N662" s="319"/>
      <c r="O662" s="319"/>
      <c r="P662" s="319"/>
      <c r="Q662" s="494"/>
      <c r="R662" s="318">
        <f>(J662+K662+L662)/3</f>
        <v>33</v>
      </c>
      <c r="S662" s="300"/>
      <c r="U662" s="125"/>
      <c r="V662" s="125"/>
      <c r="W662" s="125"/>
      <c r="X662" s="125"/>
      <c r="Y662" s="125"/>
      <c r="Z662" s="125"/>
      <c r="AA662" s="125"/>
      <c r="AB662" s="125"/>
      <c r="AC662" s="125"/>
      <c r="AD662" s="125"/>
      <c r="AE662" s="125"/>
      <c r="AF662" s="125"/>
      <c r="AG662" s="125"/>
      <c r="AH662" s="125"/>
      <c r="AI662" s="125"/>
      <c r="AJ662" s="125"/>
      <c r="AK662" s="125"/>
      <c r="AL662" s="125"/>
      <c r="AM662" s="125"/>
      <c r="AN662" s="125"/>
      <c r="AO662" s="125"/>
      <c r="AP662" s="125"/>
      <c r="AQ662" s="125"/>
      <c r="AR662" s="125"/>
      <c r="AS662" s="125"/>
      <c r="AT662" s="125"/>
      <c r="AU662" s="125"/>
      <c r="AV662" s="125"/>
      <c r="AW662" s="125"/>
      <c r="AX662" s="125"/>
      <c r="AY662" s="125"/>
      <c r="AZ662" s="125"/>
      <c r="BA662" s="125"/>
      <c r="BB662" s="125"/>
      <c r="BC662" s="125"/>
      <c r="BD662" s="125"/>
      <c r="BE662" s="125"/>
      <c r="BF662" s="125"/>
      <c r="BG662" s="125"/>
      <c r="BH662" s="125"/>
      <c r="BI662" s="125"/>
      <c r="BJ662" s="125"/>
      <c r="BK662" s="125"/>
      <c r="BL662" s="125"/>
      <c r="BM662" s="125"/>
      <c r="BN662" s="125"/>
      <c r="BO662" s="125"/>
      <c r="BP662" s="125"/>
      <c r="BQ662" s="125"/>
      <c r="BR662" s="125"/>
      <c r="BS662" s="125"/>
      <c r="BT662" s="125"/>
      <c r="BU662" s="125"/>
      <c r="BV662" s="125"/>
      <c r="BW662" s="125"/>
      <c r="BX662" s="125"/>
      <c r="BY662" s="125"/>
      <c r="BZ662" s="125"/>
      <c r="CA662" s="125"/>
      <c r="CB662" s="125"/>
      <c r="CC662" s="125"/>
      <c r="CD662" s="125"/>
      <c r="CE662" s="125"/>
      <c r="CF662" s="125"/>
      <c r="CG662" s="125"/>
      <c r="CH662" s="125"/>
      <c r="CI662" s="125"/>
      <c r="CJ662" s="125"/>
      <c r="CK662" s="125"/>
      <c r="CL662" s="125"/>
      <c r="CM662" s="125"/>
      <c r="CN662" s="125"/>
      <c r="CO662" s="125"/>
      <c r="CP662" s="125"/>
      <c r="CQ662" s="125"/>
      <c r="CR662" s="125"/>
      <c r="CS662" s="125"/>
      <c r="CT662" s="125"/>
      <c r="CU662" s="125"/>
      <c r="CV662" s="125"/>
      <c r="CW662" s="125"/>
      <c r="CX662" s="125"/>
      <c r="CY662" s="125"/>
      <c r="CZ662" s="125"/>
      <c r="DA662" s="125"/>
      <c r="DB662" s="125"/>
      <c r="DC662" s="125"/>
      <c r="DD662" s="125"/>
      <c r="DE662" s="125"/>
      <c r="DF662" s="125"/>
      <c r="DG662" s="125"/>
      <c r="DH662" s="125"/>
      <c r="DI662" s="125"/>
      <c r="DJ662" s="125"/>
      <c r="DK662" s="125"/>
      <c r="DL662" s="125"/>
      <c r="DM662" s="125"/>
      <c r="DN662" s="125"/>
      <c r="DO662" s="125"/>
      <c r="DP662" s="125"/>
      <c r="DQ662" s="125"/>
      <c r="DR662" s="125"/>
      <c r="DS662" s="125"/>
      <c r="DT662" s="125"/>
      <c r="DU662" s="125"/>
      <c r="DV662" s="125"/>
      <c r="DW662" s="125"/>
      <c r="DX662" s="125"/>
      <c r="DY662" s="125"/>
      <c r="DZ662" s="125"/>
      <c r="EA662" s="125"/>
      <c r="EB662" s="125"/>
      <c r="EC662" s="125"/>
      <c r="ED662" s="125"/>
      <c r="EE662" s="125"/>
      <c r="EF662" s="125"/>
      <c r="EG662" s="125"/>
      <c r="EH662" s="125"/>
      <c r="EI662" s="125"/>
      <c r="EJ662" s="125"/>
      <c r="EK662" s="125"/>
      <c r="EL662" s="125"/>
      <c r="EM662" s="125"/>
      <c r="EN662" s="125"/>
      <c r="EO662" s="125"/>
      <c r="EP662" s="125"/>
      <c r="EQ662" s="125"/>
      <c r="ER662" s="125"/>
      <c r="ES662" s="125"/>
      <c r="ET662" s="125"/>
      <c r="EU662" s="125"/>
      <c r="EV662" s="125"/>
      <c r="EW662" s="125"/>
      <c r="EX662" s="125"/>
      <c r="EY662" s="125"/>
      <c r="EZ662" s="125"/>
      <c r="FA662" s="125"/>
      <c r="FB662" s="125"/>
      <c r="FC662" s="125"/>
      <c r="FD662" s="125"/>
      <c r="FE662" s="125"/>
      <c r="FF662" s="125"/>
      <c r="FG662" s="125"/>
      <c r="FH662" s="125"/>
      <c r="FI662" s="125"/>
      <c r="FJ662" s="125"/>
      <c r="FK662" s="125"/>
      <c r="FL662" s="125"/>
      <c r="FM662" s="125"/>
      <c r="FN662" s="125"/>
      <c r="FO662" s="125"/>
      <c r="FP662" s="125"/>
      <c r="FQ662" s="125"/>
      <c r="FR662" s="125"/>
      <c r="FS662" s="125"/>
      <c r="FT662" s="125"/>
      <c r="FU662" s="125"/>
      <c r="FV662" s="125"/>
      <c r="FW662" s="125"/>
      <c r="FX662" s="125"/>
      <c r="FY662" s="125"/>
      <c r="FZ662" s="125"/>
      <c r="GA662" s="125"/>
      <c r="GB662" s="125"/>
      <c r="GC662" s="125"/>
      <c r="GD662" s="125"/>
      <c r="GE662" s="125"/>
      <c r="GF662" s="125"/>
      <c r="GG662" s="125"/>
      <c r="GH662" s="125"/>
      <c r="GI662" s="125"/>
      <c r="GJ662" s="125"/>
      <c r="GK662" s="125"/>
      <c r="GL662" s="125"/>
      <c r="GM662" s="125"/>
      <c r="GN662" s="125"/>
    </row>
    <row r="663" spans="1:19" ht="15.75">
      <c r="A663" s="234" t="s">
        <v>467</v>
      </c>
      <c r="B663" s="189">
        <v>630</v>
      </c>
      <c r="C663" s="189">
        <v>910</v>
      </c>
      <c r="D663" s="189"/>
      <c r="E663" s="103">
        <v>320</v>
      </c>
      <c r="F663" s="103">
        <v>460</v>
      </c>
      <c r="G663" s="92"/>
      <c r="H663" s="102"/>
      <c r="I663" s="102"/>
      <c r="J663" s="83"/>
      <c r="K663" s="41"/>
      <c r="L663" s="118"/>
      <c r="M663" s="136"/>
      <c r="N663" s="365"/>
      <c r="O663" s="365"/>
      <c r="P663" s="219"/>
      <c r="Q663" s="264"/>
      <c r="R663" s="128"/>
      <c r="S663" s="64"/>
    </row>
    <row r="664" spans="1:19" ht="12.75">
      <c r="A664" s="84"/>
      <c r="B664" s="1308"/>
      <c r="C664" s="1308"/>
      <c r="D664" s="1308"/>
      <c r="E664" s="1309"/>
      <c r="F664" s="1309"/>
      <c r="G664" s="1314"/>
      <c r="H664" s="102"/>
      <c r="I664" s="102"/>
      <c r="J664" s="43" t="s">
        <v>91</v>
      </c>
      <c r="K664" s="65" t="s">
        <v>312</v>
      </c>
      <c r="L664" s="118"/>
      <c r="M664" s="136"/>
      <c r="N664" s="365"/>
      <c r="O664" s="365"/>
      <c r="P664" s="219"/>
      <c r="Q664" s="264"/>
      <c r="R664" s="135"/>
      <c r="S664" s="64"/>
    </row>
    <row r="665" spans="1:196" s="352" customFormat="1" ht="15" customHeight="1">
      <c r="A665" s="320" t="s">
        <v>31</v>
      </c>
      <c r="B665" s="1308"/>
      <c r="C665" s="1308"/>
      <c r="D665" s="1308"/>
      <c r="E665" s="1309"/>
      <c r="F665" s="1309"/>
      <c r="G665" s="1314"/>
      <c r="H665" s="300"/>
      <c r="I665" s="300"/>
      <c r="J665" s="358"/>
      <c r="K665" s="359"/>
      <c r="L665" s="654"/>
      <c r="M665" s="480"/>
      <c r="N665" s="359"/>
      <c r="O665" s="359"/>
      <c r="P665" s="499"/>
      <c r="Q665" s="351"/>
      <c r="R665" s="296">
        <f>(J665+K665+L665)/3</f>
        <v>0</v>
      </c>
      <c r="S665" s="267"/>
      <c r="U665" s="125"/>
      <c r="V665" s="125"/>
      <c r="W665" s="125"/>
      <c r="X665" s="125"/>
      <c r="Y665" s="125"/>
      <c r="Z665" s="125"/>
      <c r="AA665" s="125"/>
      <c r="AB665" s="125"/>
      <c r="AC665" s="125"/>
      <c r="AD665" s="125"/>
      <c r="AE665" s="125"/>
      <c r="AF665" s="125"/>
      <c r="AG665" s="125"/>
      <c r="AH665" s="125"/>
      <c r="AI665" s="125"/>
      <c r="AJ665" s="125"/>
      <c r="AK665" s="125"/>
      <c r="AL665" s="125"/>
      <c r="AM665" s="125"/>
      <c r="AN665" s="125"/>
      <c r="AO665" s="125"/>
      <c r="AP665" s="125"/>
      <c r="AQ665" s="125"/>
      <c r="AR665" s="125"/>
      <c r="AS665" s="125"/>
      <c r="AT665" s="125"/>
      <c r="AU665" s="125"/>
      <c r="AV665" s="125"/>
      <c r="AW665" s="125"/>
      <c r="AX665" s="125"/>
      <c r="AY665" s="125"/>
      <c r="AZ665" s="125"/>
      <c r="BA665" s="125"/>
      <c r="BB665" s="125"/>
      <c r="BC665" s="125"/>
      <c r="BD665" s="125"/>
      <c r="BE665" s="125"/>
      <c r="BF665" s="125"/>
      <c r="BG665" s="125"/>
      <c r="BH665" s="125"/>
      <c r="BI665" s="125"/>
      <c r="BJ665" s="125"/>
      <c r="BK665" s="125"/>
      <c r="BL665" s="125"/>
      <c r="BM665" s="125"/>
      <c r="BN665" s="125"/>
      <c r="BO665" s="125"/>
      <c r="BP665" s="125"/>
      <c r="BQ665" s="125"/>
      <c r="BR665" s="125"/>
      <c r="BS665" s="125"/>
      <c r="BT665" s="125"/>
      <c r="BU665" s="125"/>
      <c r="BV665" s="125"/>
      <c r="BW665" s="125"/>
      <c r="BX665" s="125"/>
      <c r="BY665" s="125"/>
      <c r="BZ665" s="125"/>
      <c r="CA665" s="125"/>
      <c r="CB665" s="125"/>
      <c r="CC665" s="125"/>
      <c r="CD665" s="125"/>
      <c r="CE665" s="125"/>
      <c r="CF665" s="125"/>
      <c r="CG665" s="125"/>
      <c r="CH665" s="125"/>
      <c r="CI665" s="125"/>
      <c r="CJ665" s="125"/>
      <c r="CK665" s="125"/>
      <c r="CL665" s="125"/>
      <c r="CM665" s="125"/>
      <c r="CN665" s="125"/>
      <c r="CO665" s="125"/>
      <c r="CP665" s="125"/>
      <c r="CQ665" s="125"/>
      <c r="CR665" s="125"/>
      <c r="CS665" s="125"/>
      <c r="CT665" s="125"/>
      <c r="CU665" s="125"/>
      <c r="CV665" s="125"/>
      <c r="CW665" s="125"/>
      <c r="CX665" s="125"/>
      <c r="CY665" s="125"/>
      <c r="CZ665" s="125"/>
      <c r="DA665" s="125"/>
      <c r="DB665" s="125"/>
      <c r="DC665" s="125"/>
      <c r="DD665" s="125"/>
      <c r="DE665" s="125"/>
      <c r="DF665" s="125"/>
      <c r="DG665" s="125"/>
      <c r="DH665" s="125"/>
      <c r="DI665" s="125"/>
      <c r="DJ665" s="125"/>
      <c r="DK665" s="125"/>
      <c r="DL665" s="125"/>
      <c r="DM665" s="125"/>
      <c r="DN665" s="125"/>
      <c r="DO665" s="125"/>
      <c r="DP665" s="125"/>
      <c r="DQ665" s="125"/>
      <c r="DR665" s="125"/>
      <c r="DS665" s="125"/>
      <c r="DT665" s="125"/>
      <c r="DU665" s="125"/>
      <c r="DV665" s="125"/>
      <c r="DW665" s="125"/>
      <c r="DX665" s="125"/>
      <c r="DY665" s="125"/>
      <c r="DZ665" s="125"/>
      <c r="EA665" s="125"/>
      <c r="EB665" s="125"/>
      <c r="EC665" s="125"/>
      <c r="ED665" s="125"/>
      <c r="EE665" s="125"/>
      <c r="EF665" s="125"/>
      <c r="EG665" s="125"/>
      <c r="EH665" s="125"/>
      <c r="EI665" s="125"/>
      <c r="EJ665" s="125"/>
      <c r="EK665" s="125"/>
      <c r="EL665" s="125"/>
      <c r="EM665" s="125"/>
      <c r="EN665" s="125"/>
      <c r="EO665" s="125"/>
      <c r="EP665" s="125"/>
      <c r="EQ665" s="125"/>
      <c r="ER665" s="125"/>
      <c r="ES665" s="125"/>
      <c r="ET665" s="125"/>
      <c r="EU665" s="125"/>
      <c r="EV665" s="125"/>
      <c r="EW665" s="125"/>
      <c r="EX665" s="125"/>
      <c r="EY665" s="125"/>
      <c r="EZ665" s="125"/>
      <c r="FA665" s="125"/>
      <c r="FB665" s="125"/>
      <c r="FC665" s="125"/>
      <c r="FD665" s="125"/>
      <c r="FE665" s="125"/>
      <c r="FF665" s="125"/>
      <c r="FG665" s="125"/>
      <c r="FH665" s="125"/>
      <c r="FI665" s="125"/>
      <c r="FJ665" s="125"/>
      <c r="FK665" s="125"/>
      <c r="FL665" s="125"/>
      <c r="FM665" s="125"/>
      <c r="FN665" s="125"/>
      <c r="FO665" s="125"/>
      <c r="FP665" s="125"/>
      <c r="FQ665" s="125"/>
      <c r="FR665" s="125"/>
      <c r="FS665" s="125"/>
      <c r="FT665" s="125"/>
      <c r="FU665" s="125"/>
      <c r="FV665" s="125"/>
      <c r="FW665" s="125"/>
      <c r="FX665" s="125"/>
      <c r="FY665" s="125"/>
      <c r="FZ665" s="125"/>
      <c r="GA665" s="125"/>
      <c r="GB665" s="125"/>
      <c r="GC665" s="125"/>
      <c r="GD665" s="125"/>
      <c r="GE665" s="125"/>
      <c r="GF665" s="125"/>
      <c r="GG665" s="125"/>
      <c r="GH665" s="125"/>
      <c r="GI665" s="125"/>
      <c r="GJ665" s="125"/>
      <c r="GK665" s="125"/>
      <c r="GL665" s="125"/>
      <c r="GM665" s="125"/>
      <c r="GN665" s="125"/>
    </row>
    <row r="666" spans="1:19" ht="15.75">
      <c r="A666" s="244" t="s">
        <v>468</v>
      </c>
      <c r="B666" s="186">
        <v>160</v>
      </c>
      <c r="C666" s="186">
        <v>230</v>
      </c>
      <c r="D666" s="187">
        <f>MAX(J667:K667:L667)/230*100</f>
        <v>20.652173913043477</v>
      </c>
      <c r="E666" s="103"/>
      <c r="F666" s="103"/>
      <c r="G666" s="196"/>
      <c r="H666" s="191">
        <f>(J666+K666+L666)/3</f>
        <v>228.66666666666666</v>
      </c>
      <c r="I666" s="62"/>
      <c r="J666" s="227">
        <v>230</v>
      </c>
      <c r="K666" s="149">
        <v>228</v>
      </c>
      <c r="L666" s="149">
        <v>228</v>
      </c>
      <c r="M666" s="371"/>
      <c r="N666" s="367"/>
      <c r="O666" s="367"/>
      <c r="P666" s="367"/>
      <c r="Q666" s="254"/>
      <c r="R666" s="121"/>
      <c r="S666" s="1"/>
    </row>
    <row r="667" spans="1:19" ht="12.75">
      <c r="A667" s="84" t="s">
        <v>469</v>
      </c>
      <c r="B667" s="543"/>
      <c r="C667" s="543"/>
      <c r="D667" s="542"/>
      <c r="E667" s="568"/>
      <c r="F667" s="568"/>
      <c r="G667" s="569"/>
      <c r="H667" s="62"/>
      <c r="I667" s="62"/>
      <c r="J667" s="83">
        <v>47.5</v>
      </c>
      <c r="K667" s="91">
        <v>36</v>
      </c>
      <c r="L667" s="165">
        <v>42</v>
      </c>
      <c r="M667" s="371"/>
      <c r="N667" s="367"/>
      <c r="O667" s="367"/>
      <c r="P667" s="367"/>
      <c r="Q667" s="254"/>
      <c r="R667" s="121"/>
      <c r="S667" s="1"/>
    </row>
    <row r="668" spans="1:196" s="352" customFormat="1" ht="15" customHeight="1">
      <c r="A668" s="612" t="s">
        <v>31</v>
      </c>
      <c r="B668" s="626"/>
      <c r="C668" s="626"/>
      <c r="D668" s="632"/>
      <c r="E668" s="633"/>
      <c r="F668" s="633"/>
      <c r="G668" s="696"/>
      <c r="H668" s="300"/>
      <c r="I668" s="300"/>
      <c r="J668" s="357">
        <f>SUM(J667)</f>
        <v>47.5</v>
      </c>
      <c r="K668" s="313">
        <f>SUM(K667)</f>
        <v>36</v>
      </c>
      <c r="L668" s="673">
        <f>SUM(L667)</f>
        <v>42</v>
      </c>
      <c r="M668" s="481"/>
      <c r="N668" s="360"/>
      <c r="O668" s="360"/>
      <c r="P668" s="360"/>
      <c r="Q668" s="494"/>
      <c r="R668" s="318">
        <f>(J668+K668+L668)/3</f>
        <v>41.833333333333336</v>
      </c>
      <c r="S668" s="267"/>
      <c r="U668" s="125"/>
      <c r="V668" s="125"/>
      <c r="W668" s="125"/>
      <c r="X668" s="125"/>
      <c r="Y668" s="125"/>
      <c r="Z668" s="125"/>
      <c r="AA668" s="125"/>
      <c r="AB668" s="125"/>
      <c r="AC668" s="125"/>
      <c r="AD668" s="125"/>
      <c r="AE668" s="125"/>
      <c r="AF668" s="125"/>
      <c r="AG668" s="125"/>
      <c r="AH668" s="125"/>
      <c r="AI668" s="125"/>
      <c r="AJ668" s="125"/>
      <c r="AK668" s="125"/>
      <c r="AL668" s="125"/>
      <c r="AM668" s="125"/>
      <c r="AN668" s="125"/>
      <c r="AO668" s="125"/>
      <c r="AP668" s="125"/>
      <c r="AQ668" s="125"/>
      <c r="AR668" s="125"/>
      <c r="AS668" s="125"/>
      <c r="AT668" s="125"/>
      <c r="AU668" s="125"/>
      <c r="AV668" s="125"/>
      <c r="AW668" s="125"/>
      <c r="AX668" s="125"/>
      <c r="AY668" s="125"/>
      <c r="AZ668" s="125"/>
      <c r="BA668" s="125"/>
      <c r="BB668" s="125"/>
      <c r="BC668" s="125"/>
      <c r="BD668" s="125"/>
      <c r="BE668" s="125"/>
      <c r="BF668" s="125"/>
      <c r="BG668" s="125"/>
      <c r="BH668" s="125"/>
      <c r="BI668" s="125"/>
      <c r="BJ668" s="125"/>
      <c r="BK668" s="125"/>
      <c r="BL668" s="125"/>
      <c r="BM668" s="125"/>
      <c r="BN668" s="125"/>
      <c r="BO668" s="125"/>
      <c r="BP668" s="125"/>
      <c r="BQ668" s="125"/>
      <c r="BR668" s="125"/>
      <c r="BS668" s="125"/>
      <c r="BT668" s="125"/>
      <c r="BU668" s="125"/>
      <c r="BV668" s="125"/>
      <c r="BW668" s="125"/>
      <c r="BX668" s="125"/>
      <c r="BY668" s="125"/>
      <c r="BZ668" s="125"/>
      <c r="CA668" s="125"/>
      <c r="CB668" s="125"/>
      <c r="CC668" s="125"/>
      <c r="CD668" s="125"/>
      <c r="CE668" s="125"/>
      <c r="CF668" s="125"/>
      <c r="CG668" s="125"/>
      <c r="CH668" s="125"/>
      <c r="CI668" s="125"/>
      <c r="CJ668" s="125"/>
      <c r="CK668" s="125"/>
      <c r="CL668" s="125"/>
      <c r="CM668" s="125"/>
      <c r="CN668" s="125"/>
      <c r="CO668" s="125"/>
      <c r="CP668" s="125"/>
      <c r="CQ668" s="125"/>
      <c r="CR668" s="125"/>
      <c r="CS668" s="125"/>
      <c r="CT668" s="125"/>
      <c r="CU668" s="125"/>
      <c r="CV668" s="125"/>
      <c r="CW668" s="125"/>
      <c r="CX668" s="125"/>
      <c r="CY668" s="125"/>
      <c r="CZ668" s="125"/>
      <c r="DA668" s="125"/>
      <c r="DB668" s="125"/>
      <c r="DC668" s="125"/>
      <c r="DD668" s="125"/>
      <c r="DE668" s="125"/>
      <c r="DF668" s="125"/>
      <c r="DG668" s="125"/>
      <c r="DH668" s="125"/>
      <c r="DI668" s="125"/>
      <c r="DJ668" s="125"/>
      <c r="DK668" s="125"/>
      <c r="DL668" s="125"/>
      <c r="DM668" s="125"/>
      <c r="DN668" s="125"/>
      <c r="DO668" s="125"/>
      <c r="DP668" s="125"/>
      <c r="DQ668" s="125"/>
      <c r="DR668" s="125"/>
      <c r="DS668" s="125"/>
      <c r="DT668" s="125"/>
      <c r="DU668" s="125"/>
      <c r="DV668" s="125"/>
      <c r="DW668" s="125"/>
      <c r="DX668" s="125"/>
      <c r="DY668" s="125"/>
      <c r="DZ668" s="125"/>
      <c r="EA668" s="125"/>
      <c r="EB668" s="125"/>
      <c r="EC668" s="125"/>
      <c r="ED668" s="125"/>
      <c r="EE668" s="125"/>
      <c r="EF668" s="125"/>
      <c r="EG668" s="125"/>
      <c r="EH668" s="125"/>
      <c r="EI668" s="125"/>
      <c r="EJ668" s="125"/>
      <c r="EK668" s="125"/>
      <c r="EL668" s="125"/>
      <c r="EM668" s="125"/>
      <c r="EN668" s="125"/>
      <c r="EO668" s="125"/>
      <c r="EP668" s="125"/>
      <c r="EQ668" s="125"/>
      <c r="ER668" s="125"/>
      <c r="ES668" s="125"/>
      <c r="ET668" s="125"/>
      <c r="EU668" s="125"/>
      <c r="EV668" s="125"/>
      <c r="EW668" s="125"/>
      <c r="EX668" s="125"/>
      <c r="EY668" s="125"/>
      <c r="EZ668" s="125"/>
      <c r="FA668" s="125"/>
      <c r="FB668" s="125"/>
      <c r="FC668" s="125"/>
      <c r="FD668" s="125"/>
      <c r="FE668" s="125"/>
      <c r="FF668" s="125"/>
      <c r="FG668" s="125"/>
      <c r="FH668" s="125"/>
      <c r="FI668" s="125"/>
      <c r="FJ668" s="125"/>
      <c r="FK668" s="125"/>
      <c r="FL668" s="125"/>
      <c r="FM668" s="125"/>
      <c r="FN668" s="125"/>
      <c r="FO668" s="125"/>
      <c r="FP668" s="125"/>
      <c r="FQ668" s="125"/>
      <c r="FR668" s="125"/>
      <c r="FS668" s="125"/>
      <c r="FT668" s="125"/>
      <c r="FU668" s="125"/>
      <c r="FV668" s="125"/>
      <c r="FW668" s="125"/>
      <c r="FX668" s="125"/>
      <c r="FY668" s="125"/>
      <c r="FZ668" s="125"/>
      <c r="GA668" s="125"/>
      <c r="GB668" s="125"/>
      <c r="GC668" s="125"/>
      <c r="GD668" s="125"/>
      <c r="GE668" s="125"/>
      <c r="GF668" s="125"/>
      <c r="GG668" s="125"/>
      <c r="GH668" s="125"/>
      <c r="GI668" s="125"/>
      <c r="GJ668" s="125"/>
      <c r="GK668" s="125"/>
      <c r="GL668" s="125"/>
      <c r="GM668" s="125"/>
      <c r="GN668" s="125"/>
    </row>
    <row r="669" spans="1:19" ht="15.75">
      <c r="A669" s="234" t="s">
        <v>470</v>
      </c>
      <c r="B669" s="197">
        <v>250</v>
      </c>
      <c r="C669" s="197">
        <v>360</v>
      </c>
      <c r="D669" s="187">
        <f>MAX(J672:K672:L672)/360*250</f>
        <v>52.083333333333336</v>
      </c>
      <c r="E669" s="48"/>
      <c r="F669" s="48"/>
      <c r="G669" s="48"/>
      <c r="H669" s="72"/>
      <c r="I669" s="72"/>
      <c r="J669" s="228"/>
      <c r="K669" s="87"/>
      <c r="L669" s="671"/>
      <c r="M669" s="259"/>
      <c r="N669" s="58"/>
      <c r="O669" s="58"/>
      <c r="P669" s="58"/>
      <c r="Q669" s="254"/>
      <c r="R669" s="121"/>
      <c r="S669" s="1"/>
    </row>
    <row r="670" spans="1:19" ht="12.75">
      <c r="A670" s="84" t="s">
        <v>471</v>
      </c>
      <c r="B670" s="543"/>
      <c r="C670" s="543"/>
      <c r="D670" s="542"/>
      <c r="E670" s="568"/>
      <c r="F670" s="568"/>
      <c r="G670" s="569"/>
      <c r="H670" s="72"/>
      <c r="I670" s="72"/>
      <c r="J670" s="107">
        <v>37</v>
      </c>
      <c r="K670" s="106">
        <v>37</v>
      </c>
      <c r="L670" s="157">
        <v>37</v>
      </c>
      <c r="M670" s="259"/>
      <c r="N670" s="58"/>
      <c r="O670" s="58"/>
      <c r="P670" s="58"/>
      <c r="Q670" s="56"/>
      <c r="R670" s="425"/>
      <c r="S670" s="1"/>
    </row>
    <row r="671" spans="1:19" ht="12.75">
      <c r="A671" s="84" t="s">
        <v>472</v>
      </c>
      <c r="B671" s="547"/>
      <c r="C671" s="547"/>
      <c r="D671" s="546"/>
      <c r="E671" s="571"/>
      <c r="F671" s="571"/>
      <c r="G671" s="572"/>
      <c r="H671" s="72"/>
      <c r="I671" s="72"/>
      <c r="J671" s="107">
        <v>37</v>
      </c>
      <c r="K671" s="106">
        <v>37</v>
      </c>
      <c r="L671" s="157">
        <v>38</v>
      </c>
      <c r="M671" s="259"/>
      <c r="N671" s="58"/>
      <c r="O671" s="58"/>
      <c r="P671" s="58"/>
      <c r="Q671" s="254"/>
      <c r="R671" s="124"/>
      <c r="S671" s="47"/>
    </row>
    <row r="672" spans="1:196" s="352" customFormat="1" ht="15" customHeight="1">
      <c r="A672" s="612" t="s">
        <v>31</v>
      </c>
      <c r="B672" s="553"/>
      <c r="C672" s="553"/>
      <c r="D672" s="555"/>
      <c r="E672" s="555"/>
      <c r="F672" s="555"/>
      <c r="G672" s="570"/>
      <c r="H672" s="289"/>
      <c r="I672" s="289"/>
      <c r="J672" s="362">
        <f>SUM(J670:J671)</f>
        <v>74</v>
      </c>
      <c r="K672" s="321">
        <f>SUM(K670:K671)</f>
        <v>74</v>
      </c>
      <c r="L672" s="334">
        <f>SUM(L670:L671)</f>
        <v>75</v>
      </c>
      <c r="M672" s="469"/>
      <c r="N672" s="320"/>
      <c r="O672" s="320"/>
      <c r="P672" s="320"/>
      <c r="Q672" s="494"/>
      <c r="R672" s="318">
        <f>(J672+K672+L672)/3</f>
        <v>74.33333333333333</v>
      </c>
      <c r="S672" s="289"/>
      <c r="U672" s="125"/>
      <c r="V672" s="125"/>
      <c r="W672" s="125"/>
      <c r="X672" s="125"/>
      <c r="Y672" s="125"/>
      <c r="Z672" s="125"/>
      <c r="AA672" s="125"/>
      <c r="AB672" s="125"/>
      <c r="AC672" s="125"/>
      <c r="AD672" s="125"/>
      <c r="AE672" s="125"/>
      <c r="AF672" s="125"/>
      <c r="AG672" s="125"/>
      <c r="AH672" s="125"/>
      <c r="AI672" s="125"/>
      <c r="AJ672" s="125"/>
      <c r="AK672" s="125"/>
      <c r="AL672" s="125"/>
      <c r="AM672" s="125"/>
      <c r="AN672" s="125"/>
      <c r="AO672" s="125"/>
      <c r="AP672" s="125"/>
      <c r="AQ672" s="125"/>
      <c r="AR672" s="125"/>
      <c r="AS672" s="125"/>
      <c r="AT672" s="125"/>
      <c r="AU672" s="125"/>
      <c r="AV672" s="125"/>
      <c r="AW672" s="125"/>
      <c r="AX672" s="125"/>
      <c r="AY672" s="125"/>
      <c r="AZ672" s="125"/>
      <c r="BA672" s="125"/>
      <c r="BB672" s="125"/>
      <c r="BC672" s="125"/>
      <c r="BD672" s="125"/>
      <c r="BE672" s="125"/>
      <c r="BF672" s="125"/>
      <c r="BG672" s="125"/>
      <c r="BH672" s="125"/>
      <c r="BI672" s="125"/>
      <c r="BJ672" s="125"/>
      <c r="BK672" s="125"/>
      <c r="BL672" s="125"/>
      <c r="BM672" s="125"/>
      <c r="BN672" s="125"/>
      <c r="BO672" s="125"/>
      <c r="BP672" s="125"/>
      <c r="BQ672" s="125"/>
      <c r="BR672" s="125"/>
      <c r="BS672" s="125"/>
      <c r="BT672" s="125"/>
      <c r="BU672" s="125"/>
      <c r="BV672" s="125"/>
      <c r="BW672" s="125"/>
      <c r="BX672" s="125"/>
      <c r="BY672" s="125"/>
      <c r="BZ672" s="125"/>
      <c r="CA672" s="125"/>
      <c r="CB672" s="125"/>
      <c r="CC672" s="125"/>
      <c r="CD672" s="125"/>
      <c r="CE672" s="125"/>
      <c r="CF672" s="125"/>
      <c r="CG672" s="125"/>
      <c r="CH672" s="125"/>
      <c r="CI672" s="125"/>
      <c r="CJ672" s="125"/>
      <c r="CK672" s="125"/>
      <c r="CL672" s="125"/>
      <c r="CM672" s="125"/>
      <c r="CN672" s="125"/>
      <c r="CO672" s="125"/>
      <c r="CP672" s="125"/>
      <c r="CQ672" s="125"/>
      <c r="CR672" s="125"/>
      <c r="CS672" s="125"/>
      <c r="CT672" s="125"/>
      <c r="CU672" s="125"/>
      <c r="CV672" s="125"/>
      <c r="CW672" s="125"/>
      <c r="CX672" s="125"/>
      <c r="CY672" s="125"/>
      <c r="CZ672" s="125"/>
      <c r="DA672" s="125"/>
      <c r="DB672" s="125"/>
      <c r="DC672" s="125"/>
      <c r="DD672" s="125"/>
      <c r="DE672" s="125"/>
      <c r="DF672" s="125"/>
      <c r="DG672" s="125"/>
      <c r="DH672" s="125"/>
      <c r="DI672" s="125"/>
      <c r="DJ672" s="125"/>
      <c r="DK672" s="125"/>
      <c r="DL672" s="125"/>
      <c r="DM672" s="125"/>
      <c r="DN672" s="125"/>
      <c r="DO672" s="125"/>
      <c r="DP672" s="125"/>
      <c r="DQ672" s="125"/>
      <c r="DR672" s="125"/>
      <c r="DS672" s="125"/>
      <c r="DT672" s="125"/>
      <c r="DU672" s="125"/>
      <c r="DV672" s="125"/>
      <c r="DW672" s="125"/>
      <c r="DX672" s="125"/>
      <c r="DY672" s="125"/>
      <c r="DZ672" s="125"/>
      <c r="EA672" s="125"/>
      <c r="EB672" s="125"/>
      <c r="EC672" s="125"/>
      <c r="ED672" s="125"/>
      <c r="EE672" s="125"/>
      <c r="EF672" s="125"/>
      <c r="EG672" s="125"/>
      <c r="EH672" s="125"/>
      <c r="EI672" s="125"/>
      <c r="EJ672" s="125"/>
      <c r="EK672" s="125"/>
      <c r="EL672" s="125"/>
      <c r="EM672" s="125"/>
      <c r="EN672" s="125"/>
      <c r="EO672" s="125"/>
      <c r="EP672" s="125"/>
      <c r="EQ672" s="125"/>
      <c r="ER672" s="125"/>
      <c r="ES672" s="125"/>
      <c r="ET672" s="125"/>
      <c r="EU672" s="125"/>
      <c r="EV672" s="125"/>
      <c r="EW672" s="125"/>
      <c r="EX672" s="125"/>
      <c r="EY672" s="125"/>
      <c r="EZ672" s="125"/>
      <c r="FA672" s="125"/>
      <c r="FB672" s="125"/>
      <c r="FC672" s="125"/>
      <c r="FD672" s="125"/>
      <c r="FE672" s="125"/>
      <c r="FF672" s="125"/>
      <c r="FG672" s="125"/>
      <c r="FH672" s="125"/>
      <c r="FI672" s="125"/>
      <c r="FJ672" s="125"/>
      <c r="FK672" s="125"/>
      <c r="FL672" s="125"/>
      <c r="FM672" s="125"/>
      <c r="FN672" s="125"/>
      <c r="FO672" s="125"/>
      <c r="FP672" s="125"/>
      <c r="FQ672" s="125"/>
      <c r="FR672" s="125"/>
      <c r="FS672" s="125"/>
      <c r="FT672" s="125"/>
      <c r="FU672" s="125"/>
      <c r="FV672" s="125"/>
      <c r="FW672" s="125"/>
      <c r="FX672" s="125"/>
      <c r="FY672" s="125"/>
      <c r="FZ672" s="125"/>
      <c r="GA672" s="125"/>
      <c r="GB672" s="125"/>
      <c r="GC672" s="125"/>
      <c r="GD672" s="125"/>
      <c r="GE672" s="125"/>
      <c r="GF672" s="125"/>
      <c r="GG672" s="125"/>
      <c r="GH672" s="125"/>
      <c r="GI672" s="125"/>
      <c r="GJ672" s="125"/>
      <c r="GK672" s="125"/>
      <c r="GL672" s="125"/>
      <c r="GM672" s="125"/>
      <c r="GN672" s="125"/>
    </row>
    <row r="673" spans="1:19" ht="15.75">
      <c r="A673" s="236" t="s">
        <v>473</v>
      </c>
      <c r="B673" s="197">
        <v>250</v>
      </c>
      <c r="C673" s="197">
        <v>360</v>
      </c>
      <c r="D673" s="187">
        <f>MAX(J676:K676:L676)/360*100</f>
        <v>21.666666666666668</v>
      </c>
      <c r="E673" s="48">
        <v>160</v>
      </c>
      <c r="F673" s="48">
        <v>232</v>
      </c>
      <c r="G673" s="48"/>
      <c r="H673" s="191">
        <f>(J673+K673+L673)/3</f>
        <v>228.66666666666666</v>
      </c>
      <c r="I673" s="72"/>
      <c r="J673" s="227">
        <v>230</v>
      </c>
      <c r="K673" s="149">
        <v>228</v>
      </c>
      <c r="L673" s="149">
        <v>228</v>
      </c>
      <c r="M673" s="259"/>
      <c r="N673" s="58"/>
      <c r="O673" s="58"/>
      <c r="P673" s="58"/>
      <c r="Q673" s="254"/>
      <c r="R673" s="124"/>
      <c r="S673" s="47"/>
    </row>
    <row r="674" spans="1:19" ht="12.75">
      <c r="A674" s="84" t="s">
        <v>474</v>
      </c>
      <c r="B674" s="540"/>
      <c r="C674" s="540"/>
      <c r="D674" s="573"/>
      <c r="E674" s="575"/>
      <c r="F674" s="575"/>
      <c r="G674" s="575"/>
      <c r="H674" s="72"/>
      <c r="I674" s="72"/>
      <c r="J674" s="107">
        <v>38</v>
      </c>
      <c r="K674" s="106">
        <v>38</v>
      </c>
      <c r="L674" s="157">
        <v>38</v>
      </c>
      <c r="M674" s="259"/>
      <c r="N674" s="58"/>
      <c r="O674" s="58"/>
      <c r="P674" s="58"/>
      <c r="Q674" s="56"/>
      <c r="R674" s="88"/>
      <c r="S674" s="47"/>
    </row>
    <row r="675" spans="1:19" ht="12.75">
      <c r="A675" s="84" t="s">
        <v>475</v>
      </c>
      <c r="B675" s="521"/>
      <c r="C675" s="521"/>
      <c r="D675" s="574"/>
      <c r="E675" s="576"/>
      <c r="F675" s="576"/>
      <c r="G675" s="576"/>
      <c r="H675" s="72"/>
      <c r="I675" s="72"/>
      <c r="J675" s="107">
        <v>40</v>
      </c>
      <c r="K675" s="106">
        <v>40</v>
      </c>
      <c r="L675" s="157">
        <v>38</v>
      </c>
      <c r="M675" s="259"/>
      <c r="N675" s="58"/>
      <c r="O675" s="58"/>
      <c r="P675" s="58"/>
      <c r="Q675" s="254"/>
      <c r="R675" s="124"/>
      <c r="S675" s="47"/>
    </row>
    <row r="676" spans="1:196" s="352" customFormat="1" ht="15" customHeight="1">
      <c r="A676" s="612" t="s">
        <v>31</v>
      </c>
      <c r="B676" s="331"/>
      <c r="C676" s="331"/>
      <c r="D676" s="577"/>
      <c r="E676" s="577"/>
      <c r="F676" s="577"/>
      <c r="G676" s="577"/>
      <c r="H676" s="289"/>
      <c r="I676" s="289"/>
      <c r="J676" s="362">
        <f>SUM(J674:J675)</f>
        <v>78</v>
      </c>
      <c r="K676" s="321">
        <f>SUM(K674:K675)</f>
        <v>78</v>
      </c>
      <c r="L676" s="334">
        <f>SUM(L674:L675)</f>
        <v>76</v>
      </c>
      <c r="M676" s="470"/>
      <c r="N676" s="289"/>
      <c r="O676" s="289"/>
      <c r="P676" s="289"/>
      <c r="Q676" s="492"/>
      <c r="R676" s="313">
        <f>(J676+K676+L676)/3</f>
        <v>77.33333333333333</v>
      </c>
      <c r="S676" s="289"/>
      <c r="U676" s="125"/>
      <c r="V676" s="125"/>
      <c r="W676" s="125"/>
      <c r="X676" s="125"/>
      <c r="Y676" s="125"/>
      <c r="Z676" s="125"/>
      <c r="AA676" s="125"/>
      <c r="AB676" s="125"/>
      <c r="AC676" s="125"/>
      <c r="AD676" s="125"/>
      <c r="AE676" s="125"/>
      <c r="AF676" s="125"/>
      <c r="AG676" s="125"/>
      <c r="AH676" s="125"/>
      <c r="AI676" s="125"/>
      <c r="AJ676" s="125"/>
      <c r="AK676" s="125"/>
      <c r="AL676" s="125"/>
      <c r="AM676" s="125"/>
      <c r="AN676" s="125"/>
      <c r="AO676" s="125"/>
      <c r="AP676" s="125"/>
      <c r="AQ676" s="125"/>
      <c r="AR676" s="125"/>
      <c r="AS676" s="125"/>
      <c r="AT676" s="125"/>
      <c r="AU676" s="125"/>
      <c r="AV676" s="125"/>
      <c r="AW676" s="125"/>
      <c r="AX676" s="125"/>
      <c r="AY676" s="125"/>
      <c r="AZ676" s="125"/>
      <c r="BA676" s="125"/>
      <c r="BB676" s="125"/>
      <c r="BC676" s="125"/>
      <c r="BD676" s="125"/>
      <c r="BE676" s="125"/>
      <c r="BF676" s="125"/>
      <c r="BG676" s="125"/>
      <c r="BH676" s="125"/>
      <c r="BI676" s="125"/>
      <c r="BJ676" s="125"/>
      <c r="BK676" s="125"/>
      <c r="BL676" s="125"/>
      <c r="BM676" s="125"/>
      <c r="BN676" s="125"/>
      <c r="BO676" s="125"/>
      <c r="BP676" s="125"/>
      <c r="BQ676" s="125"/>
      <c r="BR676" s="125"/>
      <c r="BS676" s="125"/>
      <c r="BT676" s="125"/>
      <c r="BU676" s="125"/>
      <c r="BV676" s="125"/>
      <c r="BW676" s="125"/>
      <c r="BX676" s="125"/>
      <c r="BY676" s="125"/>
      <c r="BZ676" s="125"/>
      <c r="CA676" s="125"/>
      <c r="CB676" s="125"/>
      <c r="CC676" s="125"/>
      <c r="CD676" s="125"/>
      <c r="CE676" s="125"/>
      <c r="CF676" s="125"/>
      <c r="CG676" s="125"/>
      <c r="CH676" s="125"/>
      <c r="CI676" s="125"/>
      <c r="CJ676" s="125"/>
      <c r="CK676" s="125"/>
      <c r="CL676" s="125"/>
      <c r="CM676" s="125"/>
      <c r="CN676" s="125"/>
      <c r="CO676" s="125"/>
      <c r="CP676" s="125"/>
      <c r="CQ676" s="125"/>
      <c r="CR676" s="125"/>
      <c r="CS676" s="125"/>
      <c r="CT676" s="125"/>
      <c r="CU676" s="125"/>
      <c r="CV676" s="125"/>
      <c r="CW676" s="125"/>
      <c r="CX676" s="125"/>
      <c r="CY676" s="125"/>
      <c r="CZ676" s="125"/>
      <c r="DA676" s="125"/>
      <c r="DB676" s="125"/>
      <c r="DC676" s="125"/>
      <c r="DD676" s="125"/>
      <c r="DE676" s="125"/>
      <c r="DF676" s="125"/>
      <c r="DG676" s="125"/>
      <c r="DH676" s="125"/>
      <c r="DI676" s="125"/>
      <c r="DJ676" s="125"/>
      <c r="DK676" s="125"/>
      <c r="DL676" s="125"/>
      <c r="DM676" s="125"/>
      <c r="DN676" s="125"/>
      <c r="DO676" s="125"/>
      <c r="DP676" s="125"/>
      <c r="DQ676" s="125"/>
      <c r="DR676" s="125"/>
      <c r="DS676" s="125"/>
      <c r="DT676" s="125"/>
      <c r="DU676" s="125"/>
      <c r="DV676" s="125"/>
      <c r="DW676" s="125"/>
      <c r="DX676" s="125"/>
      <c r="DY676" s="125"/>
      <c r="DZ676" s="125"/>
      <c r="EA676" s="125"/>
      <c r="EB676" s="125"/>
      <c r="EC676" s="125"/>
      <c r="ED676" s="125"/>
      <c r="EE676" s="125"/>
      <c r="EF676" s="125"/>
      <c r="EG676" s="125"/>
      <c r="EH676" s="125"/>
      <c r="EI676" s="125"/>
      <c r="EJ676" s="125"/>
      <c r="EK676" s="125"/>
      <c r="EL676" s="125"/>
      <c r="EM676" s="125"/>
      <c r="EN676" s="125"/>
      <c r="EO676" s="125"/>
      <c r="EP676" s="125"/>
      <c r="EQ676" s="125"/>
      <c r="ER676" s="125"/>
      <c r="ES676" s="125"/>
      <c r="ET676" s="125"/>
      <c r="EU676" s="125"/>
      <c r="EV676" s="125"/>
      <c r="EW676" s="125"/>
      <c r="EX676" s="125"/>
      <c r="EY676" s="125"/>
      <c r="EZ676" s="125"/>
      <c r="FA676" s="125"/>
      <c r="FB676" s="125"/>
      <c r="FC676" s="125"/>
      <c r="FD676" s="125"/>
      <c r="FE676" s="125"/>
      <c r="FF676" s="125"/>
      <c r="FG676" s="125"/>
      <c r="FH676" s="125"/>
      <c r="FI676" s="125"/>
      <c r="FJ676" s="125"/>
      <c r="FK676" s="125"/>
      <c r="FL676" s="125"/>
      <c r="FM676" s="125"/>
      <c r="FN676" s="125"/>
      <c r="FO676" s="125"/>
      <c r="FP676" s="125"/>
      <c r="FQ676" s="125"/>
      <c r="FR676" s="125"/>
      <c r="FS676" s="125"/>
      <c r="FT676" s="125"/>
      <c r="FU676" s="125"/>
      <c r="FV676" s="125"/>
      <c r="FW676" s="125"/>
      <c r="FX676" s="125"/>
      <c r="FY676" s="125"/>
      <c r="FZ676" s="125"/>
      <c r="GA676" s="125"/>
      <c r="GB676" s="125"/>
      <c r="GC676" s="125"/>
      <c r="GD676" s="125"/>
      <c r="GE676" s="125"/>
      <c r="GF676" s="125"/>
      <c r="GG676" s="125"/>
      <c r="GH676" s="125"/>
      <c r="GI676" s="125"/>
      <c r="GJ676" s="125"/>
      <c r="GK676" s="125"/>
      <c r="GL676" s="125"/>
      <c r="GM676" s="125"/>
      <c r="GN676" s="125"/>
    </row>
    <row r="677" spans="1:19" ht="15.75">
      <c r="A677" s="236" t="s">
        <v>476</v>
      </c>
      <c r="B677" s="189">
        <v>250</v>
      </c>
      <c r="C677" s="186">
        <v>360</v>
      </c>
      <c r="D677" s="187">
        <f>MAX(J681:K681:L681)/360*100</f>
        <v>18.055555555555554</v>
      </c>
      <c r="E677" s="98"/>
      <c r="F677" s="98"/>
      <c r="G677" s="92"/>
      <c r="H677" s="191">
        <f>(J677+K677+L677)/3</f>
        <v>228.66666666666666</v>
      </c>
      <c r="I677" s="102"/>
      <c r="J677" s="227">
        <v>230</v>
      </c>
      <c r="K677" s="149">
        <v>228</v>
      </c>
      <c r="L677" s="149">
        <v>228</v>
      </c>
      <c r="M677" s="136"/>
      <c r="N677" s="365"/>
      <c r="O677" s="365"/>
      <c r="P677" s="443"/>
      <c r="Q677" s="264"/>
      <c r="R677" s="121"/>
      <c r="S677" s="1"/>
    </row>
    <row r="678" spans="1:19" ht="12.75">
      <c r="A678" s="84" t="s">
        <v>477</v>
      </c>
      <c r="B678" s="543"/>
      <c r="C678" s="543"/>
      <c r="D678" s="543"/>
      <c r="E678" s="544"/>
      <c r="F678" s="544"/>
      <c r="G678" s="545"/>
      <c r="H678" s="102"/>
      <c r="I678" s="102"/>
      <c r="J678" s="534"/>
      <c r="K678" s="174"/>
      <c r="L678" s="174"/>
      <c r="M678" s="136"/>
      <c r="N678" s="365"/>
      <c r="O678" s="365"/>
      <c r="P678" s="443"/>
      <c r="Q678" s="264"/>
      <c r="R678" s="121"/>
      <c r="S678" s="1"/>
    </row>
    <row r="679" spans="1:23" ht="12.75">
      <c r="A679" s="84" t="s">
        <v>478</v>
      </c>
      <c r="B679" s="547"/>
      <c r="C679" s="547"/>
      <c r="D679" s="547"/>
      <c r="E679" s="548"/>
      <c r="F679" s="548"/>
      <c r="G679" s="549"/>
      <c r="H679" s="267"/>
      <c r="I679" s="267"/>
      <c r="J679" s="534"/>
      <c r="K679" s="174"/>
      <c r="L679" s="174"/>
      <c r="M679" s="136"/>
      <c r="N679" s="365"/>
      <c r="O679" s="365"/>
      <c r="P679" s="443"/>
      <c r="Q679" s="264"/>
      <c r="R679" s="121"/>
      <c r="S679" s="1"/>
      <c r="U679" s="125"/>
      <c r="V679" s="125"/>
      <c r="W679" s="125"/>
    </row>
    <row r="680" spans="1:19" ht="12.75">
      <c r="A680" s="241" t="s">
        <v>479</v>
      </c>
      <c r="B680" s="547"/>
      <c r="C680" s="547"/>
      <c r="D680" s="547"/>
      <c r="E680" s="548"/>
      <c r="F680" s="548"/>
      <c r="G680" s="549"/>
      <c r="H680" s="72"/>
      <c r="I680" s="72"/>
      <c r="J680" s="83">
        <v>50</v>
      </c>
      <c r="K680" s="41">
        <v>49</v>
      </c>
      <c r="L680" s="118">
        <v>65</v>
      </c>
      <c r="M680" s="136"/>
      <c r="N680" s="365"/>
      <c r="O680" s="365"/>
      <c r="P680" s="443"/>
      <c r="Q680" s="264"/>
      <c r="R680" s="121"/>
      <c r="S680" s="1"/>
    </row>
    <row r="681" spans="1:196" s="352" customFormat="1" ht="15" customHeight="1">
      <c r="A681" s="612" t="s">
        <v>31</v>
      </c>
      <c r="B681" s="626"/>
      <c r="C681" s="626"/>
      <c r="D681" s="626"/>
      <c r="E681" s="627"/>
      <c r="F681" s="627"/>
      <c r="G681" s="628"/>
      <c r="H681" s="72"/>
      <c r="I681" s="72"/>
      <c r="J681" s="357">
        <f>SUM(J678:J680)</f>
        <v>50</v>
      </c>
      <c r="K681" s="294">
        <f>SUM(K678:K680)</f>
        <v>49</v>
      </c>
      <c r="L681" s="649">
        <f>SUM(L678:L680)</f>
        <v>65</v>
      </c>
      <c r="M681" s="480"/>
      <c r="N681" s="348"/>
      <c r="O681" s="348"/>
      <c r="P681" s="350"/>
      <c r="Q681" s="351"/>
      <c r="R681" s="318">
        <f>(J681+K681+L681)/3</f>
        <v>54.666666666666664</v>
      </c>
      <c r="S681" s="267"/>
      <c r="U681" s="368"/>
      <c r="V681" s="368"/>
      <c r="W681" s="368"/>
      <c r="X681" s="125"/>
      <c r="Y681" s="125"/>
      <c r="Z681" s="125"/>
      <c r="AA681" s="125"/>
      <c r="AB681" s="125"/>
      <c r="AC681" s="125"/>
      <c r="AD681" s="125"/>
      <c r="AE681" s="125"/>
      <c r="AF681" s="125"/>
      <c r="AG681" s="125"/>
      <c r="AH681" s="125"/>
      <c r="AI681" s="125"/>
      <c r="AJ681" s="125"/>
      <c r="AK681" s="125"/>
      <c r="AL681" s="125"/>
      <c r="AM681" s="125"/>
      <c r="AN681" s="125"/>
      <c r="AO681" s="125"/>
      <c r="AP681" s="125"/>
      <c r="AQ681" s="125"/>
      <c r="AR681" s="125"/>
      <c r="AS681" s="125"/>
      <c r="AT681" s="125"/>
      <c r="AU681" s="125"/>
      <c r="AV681" s="125"/>
      <c r="AW681" s="125"/>
      <c r="AX681" s="125"/>
      <c r="AY681" s="125"/>
      <c r="AZ681" s="125"/>
      <c r="BA681" s="125"/>
      <c r="BB681" s="125"/>
      <c r="BC681" s="125"/>
      <c r="BD681" s="125"/>
      <c r="BE681" s="125"/>
      <c r="BF681" s="125"/>
      <c r="BG681" s="125"/>
      <c r="BH681" s="125"/>
      <c r="BI681" s="125"/>
      <c r="BJ681" s="125"/>
      <c r="BK681" s="125"/>
      <c r="BL681" s="125"/>
      <c r="BM681" s="125"/>
      <c r="BN681" s="125"/>
      <c r="BO681" s="125"/>
      <c r="BP681" s="125"/>
      <c r="BQ681" s="125"/>
      <c r="BR681" s="125"/>
      <c r="BS681" s="125"/>
      <c r="BT681" s="125"/>
      <c r="BU681" s="125"/>
      <c r="BV681" s="125"/>
      <c r="BW681" s="125"/>
      <c r="BX681" s="125"/>
      <c r="BY681" s="125"/>
      <c r="BZ681" s="125"/>
      <c r="CA681" s="125"/>
      <c r="CB681" s="125"/>
      <c r="CC681" s="125"/>
      <c r="CD681" s="125"/>
      <c r="CE681" s="125"/>
      <c r="CF681" s="125"/>
      <c r="CG681" s="125"/>
      <c r="CH681" s="125"/>
      <c r="CI681" s="125"/>
      <c r="CJ681" s="125"/>
      <c r="CK681" s="125"/>
      <c r="CL681" s="125"/>
      <c r="CM681" s="125"/>
      <c r="CN681" s="125"/>
      <c r="CO681" s="125"/>
      <c r="CP681" s="125"/>
      <c r="CQ681" s="125"/>
      <c r="CR681" s="125"/>
      <c r="CS681" s="125"/>
      <c r="CT681" s="125"/>
      <c r="CU681" s="125"/>
      <c r="CV681" s="125"/>
      <c r="CW681" s="125"/>
      <c r="CX681" s="125"/>
      <c r="CY681" s="125"/>
      <c r="CZ681" s="125"/>
      <c r="DA681" s="125"/>
      <c r="DB681" s="125"/>
      <c r="DC681" s="125"/>
      <c r="DD681" s="125"/>
      <c r="DE681" s="125"/>
      <c r="DF681" s="125"/>
      <c r="DG681" s="125"/>
      <c r="DH681" s="125"/>
      <c r="DI681" s="125"/>
      <c r="DJ681" s="125"/>
      <c r="DK681" s="125"/>
      <c r="DL681" s="125"/>
      <c r="DM681" s="125"/>
      <c r="DN681" s="125"/>
      <c r="DO681" s="125"/>
      <c r="DP681" s="125"/>
      <c r="DQ681" s="125"/>
      <c r="DR681" s="125"/>
      <c r="DS681" s="125"/>
      <c r="DT681" s="125"/>
      <c r="DU681" s="125"/>
      <c r="DV681" s="125"/>
      <c r="DW681" s="125"/>
      <c r="DX681" s="125"/>
      <c r="DY681" s="125"/>
      <c r="DZ681" s="125"/>
      <c r="EA681" s="125"/>
      <c r="EB681" s="125"/>
      <c r="EC681" s="125"/>
      <c r="ED681" s="125"/>
      <c r="EE681" s="125"/>
      <c r="EF681" s="125"/>
      <c r="EG681" s="125"/>
      <c r="EH681" s="125"/>
      <c r="EI681" s="125"/>
      <c r="EJ681" s="125"/>
      <c r="EK681" s="125"/>
      <c r="EL681" s="125"/>
      <c r="EM681" s="125"/>
      <c r="EN681" s="125"/>
      <c r="EO681" s="125"/>
      <c r="EP681" s="125"/>
      <c r="EQ681" s="125"/>
      <c r="ER681" s="125"/>
      <c r="ES681" s="125"/>
      <c r="ET681" s="125"/>
      <c r="EU681" s="125"/>
      <c r="EV681" s="125"/>
      <c r="EW681" s="125"/>
      <c r="EX681" s="125"/>
      <c r="EY681" s="125"/>
      <c r="EZ681" s="125"/>
      <c r="FA681" s="125"/>
      <c r="FB681" s="125"/>
      <c r="FC681" s="125"/>
      <c r="FD681" s="125"/>
      <c r="FE681" s="125"/>
      <c r="FF681" s="125"/>
      <c r="FG681" s="125"/>
      <c r="FH681" s="125"/>
      <c r="FI681" s="125"/>
      <c r="FJ681" s="125"/>
      <c r="FK681" s="125"/>
      <c r="FL681" s="125"/>
      <c r="FM681" s="125"/>
      <c r="FN681" s="125"/>
      <c r="FO681" s="125"/>
      <c r="FP681" s="125"/>
      <c r="FQ681" s="125"/>
      <c r="FR681" s="125"/>
      <c r="FS681" s="125"/>
      <c r="FT681" s="125"/>
      <c r="FU681" s="125"/>
      <c r="FV681" s="125"/>
      <c r="FW681" s="125"/>
      <c r="FX681" s="125"/>
      <c r="FY681" s="125"/>
      <c r="FZ681" s="125"/>
      <c r="GA681" s="125"/>
      <c r="GB681" s="125"/>
      <c r="GC681" s="125"/>
      <c r="GD681" s="125"/>
      <c r="GE681" s="125"/>
      <c r="GF681" s="125"/>
      <c r="GG681" s="125"/>
      <c r="GH681" s="125"/>
      <c r="GI681" s="125"/>
      <c r="GJ681" s="125"/>
      <c r="GK681" s="125"/>
      <c r="GL681" s="125"/>
      <c r="GM681" s="125"/>
      <c r="GN681" s="125"/>
    </row>
    <row r="682" spans="1:23" ht="15.75">
      <c r="A682" s="234" t="s">
        <v>480</v>
      </c>
      <c r="B682" s="87">
        <v>630</v>
      </c>
      <c r="C682" s="197">
        <v>910</v>
      </c>
      <c r="D682" s="187">
        <f>MAX(J684:K684:L684)/910*100</f>
        <v>0</v>
      </c>
      <c r="E682" s="48">
        <v>630</v>
      </c>
      <c r="F682" s="48">
        <v>910</v>
      </c>
      <c r="G682" s="46"/>
      <c r="H682" s="102"/>
      <c r="I682" s="102"/>
      <c r="J682" s="79"/>
      <c r="K682" s="69"/>
      <c r="L682" s="174"/>
      <c r="M682" s="258"/>
      <c r="N682" s="115" t="s">
        <v>481</v>
      </c>
      <c r="O682" s="115" t="s">
        <v>482</v>
      </c>
      <c r="P682" s="448" t="s">
        <v>312</v>
      </c>
      <c r="Q682" s="163"/>
      <c r="R682" s="121"/>
      <c r="S682" s="1"/>
      <c r="U682" s="125"/>
      <c r="V682" s="125"/>
      <c r="W682" s="125"/>
    </row>
    <row r="683" spans="1:19" ht="12.75">
      <c r="A683" s="84"/>
      <c r="B683" s="1302"/>
      <c r="C683" s="1302"/>
      <c r="D683" s="1304"/>
      <c r="E683" s="1306"/>
      <c r="F683" s="1306"/>
      <c r="G683" s="1311"/>
      <c r="H683" s="102"/>
      <c r="I683" s="102"/>
      <c r="J683" s="79"/>
      <c r="K683" s="69"/>
      <c r="L683" s="174"/>
      <c r="M683" s="258"/>
      <c r="N683" s="115"/>
      <c r="O683" s="115"/>
      <c r="P683" s="448"/>
      <c r="Q683" s="426"/>
      <c r="R683" s="88"/>
      <c r="S683" s="1"/>
    </row>
    <row r="684" spans="1:196" s="352" customFormat="1" ht="15" customHeight="1">
      <c r="A684" s="612" t="s">
        <v>31</v>
      </c>
      <c r="B684" s="1303"/>
      <c r="C684" s="1303"/>
      <c r="D684" s="1305"/>
      <c r="E684" s="1307"/>
      <c r="F684" s="1307"/>
      <c r="G684" s="1313"/>
      <c r="H684" s="72"/>
      <c r="I684" s="72"/>
      <c r="J684" s="362">
        <f>SUM(J683)</f>
        <v>0</v>
      </c>
      <c r="K684" s="321">
        <f>SUM(K683)</f>
        <v>0</v>
      </c>
      <c r="L684" s="334">
        <f>SUM(L683)</f>
        <v>0</v>
      </c>
      <c r="M684" s="470"/>
      <c r="N684" s="289"/>
      <c r="O684" s="289"/>
      <c r="P684" s="354"/>
      <c r="Q684" s="355"/>
      <c r="R684" s="436">
        <f>(J684+K684+L684)/3</f>
        <v>0</v>
      </c>
      <c r="S684" s="289"/>
      <c r="U684" s="368"/>
      <c r="V684" s="368"/>
      <c r="W684" s="368"/>
      <c r="X684" s="125"/>
      <c r="Y684" s="125"/>
      <c r="Z684" s="125"/>
      <c r="AA684" s="125"/>
      <c r="AB684" s="125"/>
      <c r="AC684" s="125"/>
      <c r="AD684" s="125"/>
      <c r="AE684" s="125"/>
      <c r="AF684" s="125"/>
      <c r="AG684" s="125"/>
      <c r="AH684" s="125"/>
      <c r="AI684" s="125"/>
      <c r="AJ684" s="125"/>
      <c r="AK684" s="125"/>
      <c r="AL684" s="125"/>
      <c r="AM684" s="125"/>
      <c r="AN684" s="125"/>
      <c r="AO684" s="125"/>
      <c r="AP684" s="125"/>
      <c r="AQ684" s="125"/>
      <c r="AR684" s="125"/>
      <c r="AS684" s="125"/>
      <c r="AT684" s="125"/>
      <c r="AU684" s="125"/>
      <c r="AV684" s="125"/>
      <c r="AW684" s="125"/>
      <c r="AX684" s="125"/>
      <c r="AY684" s="125"/>
      <c r="AZ684" s="125"/>
      <c r="BA684" s="125"/>
      <c r="BB684" s="125"/>
      <c r="BC684" s="125"/>
      <c r="BD684" s="125"/>
      <c r="BE684" s="125"/>
      <c r="BF684" s="125"/>
      <c r="BG684" s="125"/>
      <c r="BH684" s="125"/>
      <c r="BI684" s="125"/>
      <c r="BJ684" s="125"/>
      <c r="BK684" s="125"/>
      <c r="BL684" s="125"/>
      <c r="BM684" s="125"/>
      <c r="BN684" s="125"/>
      <c r="BO684" s="125"/>
      <c r="BP684" s="125"/>
      <c r="BQ684" s="125"/>
      <c r="BR684" s="125"/>
      <c r="BS684" s="125"/>
      <c r="BT684" s="125"/>
      <c r="BU684" s="125"/>
      <c r="BV684" s="125"/>
      <c r="BW684" s="125"/>
      <c r="BX684" s="125"/>
      <c r="BY684" s="125"/>
      <c r="BZ684" s="125"/>
      <c r="CA684" s="125"/>
      <c r="CB684" s="125"/>
      <c r="CC684" s="125"/>
      <c r="CD684" s="125"/>
      <c r="CE684" s="125"/>
      <c r="CF684" s="125"/>
      <c r="CG684" s="125"/>
      <c r="CH684" s="125"/>
      <c r="CI684" s="125"/>
      <c r="CJ684" s="125"/>
      <c r="CK684" s="125"/>
      <c r="CL684" s="125"/>
      <c r="CM684" s="125"/>
      <c r="CN684" s="125"/>
      <c r="CO684" s="125"/>
      <c r="CP684" s="125"/>
      <c r="CQ684" s="125"/>
      <c r="CR684" s="125"/>
      <c r="CS684" s="125"/>
      <c r="CT684" s="125"/>
      <c r="CU684" s="125"/>
      <c r="CV684" s="125"/>
      <c r="CW684" s="125"/>
      <c r="CX684" s="125"/>
      <c r="CY684" s="125"/>
      <c r="CZ684" s="125"/>
      <c r="DA684" s="125"/>
      <c r="DB684" s="125"/>
      <c r="DC684" s="125"/>
      <c r="DD684" s="125"/>
      <c r="DE684" s="125"/>
      <c r="DF684" s="125"/>
      <c r="DG684" s="125"/>
      <c r="DH684" s="125"/>
      <c r="DI684" s="125"/>
      <c r="DJ684" s="125"/>
      <c r="DK684" s="125"/>
      <c r="DL684" s="125"/>
      <c r="DM684" s="125"/>
      <c r="DN684" s="125"/>
      <c r="DO684" s="125"/>
      <c r="DP684" s="125"/>
      <c r="DQ684" s="125"/>
      <c r="DR684" s="125"/>
      <c r="DS684" s="125"/>
      <c r="DT684" s="125"/>
      <c r="DU684" s="125"/>
      <c r="DV684" s="125"/>
      <c r="DW684" s="125"/>
      <c r="DX684" s="125"/>
      <c r="DY684" s="125"/>
      <c r="DZ684" s="125"/>
      <c r="EA684" s="125"/>
      <c r="EB684" s="125"/>
      <c r="EC684" s="125"/>
      <c r="ED684" s="125"/>
      <c r="EE684" s="125"/>
      <c r="EF684" s="125"/>
      <c r="EG684" s="125"/>
      <c r="EH684" s="125"/>
      <c r="EI684" s="125"/>
      <c r="EJ684" s="125"/>
      <c r="EK684" s="125"/>
      <c r="EL684" s="125"/>
      <c r="EM684" s="125"/>
      <c r="EN684" s="125"/>
      <c r="EO684" s="125"/>
      <c r="EP684" s="125"/>
      <c r="EQ684" s="125"/>
      <c r="ER684" s="125"/>
      <c r="ES684" s="125"/>
      <c r="ET684" s="125"/>
      <c r="EU684" s="125"/>
      <c r="EV684" s="125"/>
      <c r="EW684" s="125"/>
      <c r="EX684" s="125"/>
      <c r="EY684" s="125"/>
      <c r="EZ684" s="125"/>
      <c r="FA684" s="125"/>
      <c r="FB684" s="125"/>
      <c r="FC684" s="125"/>
      <c r="FD684" s="125"/>
      <c r="FE684" s="125"/>
      <c r="FF684" s="125"/>
      <c r="FG684" s="125"/>
      <c r="FH684" s="125"/>
      <c r="FI684" s="125"/>
      <c r="FJ684" s="125"/>
      <c r="FK684" s="125"/>
      <c r="FL684" s="125"/>
      <c r="FM684" s="125"/>
      <c r="FN684" s="125"/>
      <c r="FO684" s="125"/>
      <c r="FP684" s="125"/>
      <c r="FQ684" s="125"/>
      <c r="FR684" s="125"/>
      <c r="FS684" s="125"/>
      <c r="FT684" s="125"/>
      <c r="FU684" s="125"/>
      <c r="FV684" s="125"/>
      <c r="FW684" s="125"/>
      <c r="FX684" s="125"/>
      <c r="FY684" s="125"/>
      <c r="FZ684" s="125"/>
      <c r="GA684" s="125"/>
      <c r="GB684" s="125"/>
      <c r="GC684" s="125"/>
      <c r="GD684" s="125"/>
      <c r="GE684" s="125"/>
      <c r="GF684" s="125"/>
      <c r="GG684" s="125"/>
      <c r="GH684" s="125"/>
      <c r="GI684" s="125"/>
      <c r="GJ684" s="125"/>
      <c r="GK684" s="125"/>
      <c r="GL684" s="125"/>
      <c r="GM684" s="125"/>
      <c r="GN684" s="125"/>
    </row>
    <row r="685" spans="1:19" ht="12.75">
      <c r="A685" s="234" t="s">
        <v>483</v>
      </c>
      <c r="B685" s="87">
        <v>250</v>
      </c>
      <c r="C685" s="197">
        <v>360</v>
      </c>
      <c r="D685" s="187">
        <f>MAX(J689:K689:L689)/360*100</f>
        <v>0</v>
      </c>
      <c r="E685" s="48">
        <v>400</v>
      </c>
      <c r="F685" s="48">
        <v>576</v>
      </c>
      <c r="G685" s="46"/>
      <c r="H685" s="289"/>
      <c r="I685" s="289"/>
      <c r="J685" s="75">
        <v>230</v>
      </c>
      <c r="K685" s="76">
        <v>228</v>
      </c>
      <c r="L685" s="149">
        <v>228</v>
      </c>
      <c r="M685" s="258"/>
      <c r="N685" s="115"/>
      <c r="O685" s="115"/>
      <c r="P685" s="448"/>
      <c r="Q685" s="163"/>
      <c r="R685" s="124"/>
      <c r="S685" s="47"/>
    </row>
    <row r="686" spans="1:19" ht="12.75">
      <c r="A686" s="84" t="s">
        <v>484</v>
      </c>
      <c r="B686" s="540"/>
      <c r="C686" s="540"/>
      <c r="D686" s="540"/>
      <c r="E686" s="541"/>
      <c r="F686" s="541"/>
      <c r="G686" s="541"/>
      <c r="H686" s="191">
        <f>(J685+K685+L685)/3</f>
        <v>228.66666666666666</v>
      </c>
      <c r="I686" s="72"/>
      <c r="J686" s="79"/>
      <c r="K686" s="69"/>
      <c r="L686" s="174"/>
      <c r="M686" s="258"/>
      <c r="N686" s="220"/>
      <c r="O686" s="115"/>
      <c r="P686" s="115"/>
      <c r="Q686" s="426"/>
      <c r="R686" s="88"/>
      <c r="S686" s="47"/>
    </row>
    <row r="687" spans="1:23" ht="12.75">
      <c r="A687" s="84" t="s">
        <v>395</v>
      </c>
      <c r="B687" s="521"/>
      <c r="C687" s="521"/>
      <c r="D687" s="521"/>
      <c r="E687" s="523"/>
      <c r="F687" s="523"/>
      <c r="G687" s="523"/>
      <c r="H687" s="102"/>
      <c r="I687" s="102"/>
      <c r="J687" s="79"/>
      <c r="K687" s="69"/>
      <c r="L687" s="174"/>
      <c r="M687" s="258"/>
      <c r="N687" s="220"/>
      <c r="O687" s="115"/>
      <c r="P687" s="115"/>
      <c r="Q687" s="163"/>
      <c r="R687" s="124"/>
      <c r="S687" s="47"/>
      <c r="U687" s="125"/>
      <c r="V687" s="125"/>
      <c r="W687" s="125"/>
    </row>
    <row r="688" spans="1:19" ht="12.75">
      <c r="A688" s="84" t="s">
        <v>392</v>
      </c>
      <c r="B688" s="521"/>
      <c r="C688" s="521"/>
      <c r="D688" s="521"/>
      <c r="E688" s="523"/>
      <c r="F688" s="523"/>
      <c r="G688" s="523"/>
      <c r="H688" s="72"/>
      <c r="I688" s="72"/>
      <c r="J688" s="79"/>
      <c r="K688" s="69"/>
      <c r="L688" s="174"/>
      <c r="M688" s="258"/>
      <c r="N688" s="220"/>
      <c r="O688" s="115"/>
      <c r="P688" s="115"/>
      <c r="Q688" s="163"/>
      <c r="R688" s="124"/>
      <c r="S688" s="47"/>
    </row>
    <row r="689" spans="1:196" s="352" customFormat="1" ht="15" customHeight="1">
      <c r="A689" s="612" t="s">
        <v>31</v>
      </c>
      <c r="B689" s="331"/>
      <c r="C689" s="331"/>
      <c r="D689" s="331"/>
      <c r="E689" s="331"/>
      <c r="F689" s="331"/>
      <c r="G689" s="331"/>
      <c r="H689" s="289"/>
      <c r="I689" s="289"/>
      <c r="J689" s="362"/>
      <c r="K689" s="321"/>
      <c r="L689" s="334"/>
      <c r="M689" s="470"/>
      <c r="N689" s="291">
        <f>SUM(N686:N688)</f>
        <v>0</v>
      </c>
      <c r="O689" s="321">
        <f>SUM(O686:O688)</f>
        <v>0</v>
      </c>
      <c r="P689" s="321">
        <f>SUM(P686:P688)</f>
        <v>0</v>
      </c>
      <c r="Q689" s="355"/>
      <c r="R689" s="289"/>
      <c r="S689" s="282">
        <f>(N689+O689+P689)/3</f>
        <v>0</v>
      </c>
      <c r="U689" s="368"/>
      <c r="V689" s="368"/>
      <c r="W689" s="368"/>
      <c r="X689" s="125"/>
      <c r="Y689" s="125"/>
      <c r="Z689" s="125"/>
      <c r="AA689" s="125"/>
      <c r="AB689" s="125"/>
      <c r="AC689" s="125"/>
      <c r="AD689" s="125"/>
      <c r="AE689" s="125"/>
      <c r="AF689" s="125"/>
      <c r="AG689" s="125"/>
      <c r="AH689" s="125"/>
      <c r="AI689" s="125"/>
      <c r="AJ689" s="125"/>
      <c r="AK689" s="125"/>
      <c r="AL689" s="125"/>
      <c r="AM689" s="125"/>
      <c r="AN689" s="125"/>
      <c r="AO689" s="125"/>
      <c r="AP689" s="125"/>
      <c r="AQ689" s="125"/>
      <c r="AR689" s="125"/>
      <c r="AS689" s="125"/>
      <c r="AT689" s="125"/>
      <c r="AU689" s="125"/>
      <c r="AV689" s="125"/>
      <c r="AW689" s="125"/>
      <c r="AX689" s="125"/>
      <c r="AY689" s="125"/>
      <c r="AZ689" s="125"/>
      <c r="BA689" s="125"/>
      <c r="BB689" s="125"/>
      <c r="BC689" s="125"/>
      <c r="BD689" s="125"/>
      <c r="BE689" s="125"/>
      <c r="BF689" s="125"/>
      <c r="BG689" s="125"/>
      <c r="BH689" s="125"/>
      <c r="BI689" s="125"/>
      <c r="BJ689" s="125"/>
      <c r="BK689" s="125"/>
      <c r="BL689" s="125"/>
      <c r="BM689" s="125"/>
      <c r="BN689" s="125"/>
      <c r="BO689" s="125"/>
      <c r="BP689" s="125"/>
      <c r="BQ689" s="125"/>
      <c r="BR689" s="125"/>
      <c r="BS689" s="125"/>
      <c r="BT689" s="125"/>
      <c r="BU689" s="125"/>
      <c r="BV689" s="125"/>
      <c r="BW689" s="125"/>
      <c r="BX689" s="125"/>
      <c r="BY689" s="125"/>
      <c r="BZ689" s="125"/>
      <c r="CA689" s="125"/>
      <c r="CB689" s="125"/>
      <c r="CC689" s="125"/>
      <c r="CD689" s="125"/>
      <c r="CE689" s="125"/>
      <c r="CF689" s="125"/>
      <c r="CG689" s="125"/>
      <c r="CH689" s="125"/>
      <c r="CI689" s="125"/>
      <c r="CJ689" s="125"/>
      <c r="CK689" s="125"/>
      <c r="CL689" s="125"/>
      <c r="CM689" s="125"/>
      <c r="CN689" s="125"/>
      <c r="CO689" s="125"/>
      <c r="CP689" s="125"/>
      <c r="CQ689" s="125"/>
      <c r="CR689" s="125"/>
      <c r="CS689" s="125"/>
      <c r="CT689" s="125"/>
      <c r="CU689" s="125"/>
      <c r="CV689" s="125"/>
      <c r="CW689" s="125"/>
      <c r="CX689" s="125"/>
      <c r="CY689" s="125"/>
      <c r="CZ689" s="125"/>
      <c r="DA689" s="125"/>
      <c r="DB689" s="125"/>
      <c r="DC689" s="125"/>
      <c r="DD689" s="125"/>
      <c r="DE689" s="125"/>
      <c r="DF689" s="125"/>
      <c r="DG689" s="125"/>
      <c r="DH689" s="125"/>
      <c r="DI689" s="125"/>
      <c r="DJ689" s="125"/>
      <c r="DK689" s="125"/>
      <c r="DL689" s="125"/>
      <c r="DM689" s="125"/>
      <c r="DN689" s="125"/>
      <c r="DO689" s="125"/>
      <c r="DP689" s="125"/>
      <c r="DQ689" s="125"/>
      <c r="DR689" s="125"/>
      <c r="DS689" s="125"/>
      <c r="DT689" s="125"/>
      <c r="DU689" s="125"/>
      <c r="DV689" s="125"/>
      <c r="DW689" s="125"/>
      <c r="DX689" s="125"/>
      <c r="DY689" s="125"/>
      <c r="DZ689" s="125"/>
      <c r="EA689" s="125"/>
      <c r="EB689" s="125"/>
      <c r="EC689" s="125"/>
      <c r="ED689" s="125"/>
      <c r="EE689" s="125"/>
      <c r="EF689" s="125"/>
      <c r="EG689" s="125"/>
      <c r="EH689" s="125"/>
      <c r="EI689" s="125"/>
      <c r="EJ689" s="125"/>
      <c r="EK689" s="125"/>
      <c r="EL689" s="125"/>
      <c r="EM689" s="125"/>
      <c r="EN689" s="125"/>
      <c r="EO689" s="125"/>
      <c r="EP689" s="125"/>
      <c r="EQ689" s="125"/>
      <c r="ER689" s="125"/>
      <c r="ES689" s="125"/>
      <c r="ET689" s="125"/>
      <c r="EU689" s="125"/>
      <c r="EV689" s="125"/>
      <c r="EW689" s="125"/>
      <c r="EX689" s="125"/>
      <c r="EY689" s="125"/>
      <c r="EZ689" s="125"/>
      <c r="FA689" s="125"/>
      <c r="FB689" s="125"/>
      <c r="FC689" s="125"/>
      <c r="FD689" s="125"/>
      <c r="FE689" s="125"/>
      <c r="FF689" s="125"/>
      <c r="FG689" s="125"/>
      <c r="FH689" s="125"/>
      <c r="FI689" s="125"/>
      <c r="FJ689" s="125"/>
      <c r="FK689" s="125"/>
      <c r="FL689" s="125"/>
      <c r="FM689" s="125"/>
      <c r="FN689" s="125"/>
      <c r="FO689" s="125"/>
      <c r="FP689" s="125"/>
      <c r="FQ689" s="125"/>
      <c r="FR689" s="125"/>
      <c r="FS689" s="125"/>
      <c r="FT689" s="125"/>
      <c r="FU689" s="125"/>
      <c r="FV689" s="125"/>
      <c r="FW689" s="125"/>
      <c r="FX689" s="125"/>
      <c r="FY689" s="125"/>
      <c r="FZ689" s="125"/>
      <c r="GA689" s="125"/>
      <c r="GB689" s="125"/>
      <c r="GC689" s="125"/>
      <c r="GD689" s="125"/>
      <c r="GE689" s="125"/>
      <c r="GF689" s="125"/>
      <c r="GG689" s="125"/>
      <c r="GH689" s="125"/>
      <c r="GI689" s="125"/>
      <c r="GJ689" s="125"/>
      <c r="GK689" s="125"/>
      <c r="GL689" s="125"/>
      <c r="GM689" s="125"/>
      <c r="GN689" s="125"/>
    </row>
    <row r="690" spans="1:19" ht="15.75">
      <c r="A690" s="236" t="s">
        <v>485</v>
      </c>
      <c r="B690" s="197">
        <v>250</v>
      </c>
      <c r="C690" s="197">
        <v>360</v>
      </c>
      <c r="D690" s="187">
        <f>MAX(J694:K694:L694)/360*100</f>
        <v>5.222222222222222</v>
      </c>
      <c r="E690" s="46"/>
      <c r="F690" s="46"/>
      <c r="G690" s="46"/>
      <c r="H690" s="72"/>
      <c r="I690" s="72"/>
      <c r="J690" s="79"/>
      <c r="K690" s="69"/>
      <c r="L690" s="174"/>
      <c r="M690" s="258"/>
      <c r="N690" s="115"/>
      <c r="O690" s="115"/>
      <c r="P690" s="115"/>
      <c r="Q690" s="151"/>
      <c r="R690" s="124"/>
      <c r="S690" s="47"/>
    </row>
    <row r="691" spans="1:19" ht="12.75">
      <c r="A691" s="84" t="s">
        <v>486</v>
      </c>
      <c r="B691" s="540"/>
      <c r="C691" s="540"/>
      <c r="D691" s="540"/>
      <c r="E691" s="541"/>
      <c r="F691" s="541"/>
      <c r="G691" s="541"/>
      <c r="H691" s="72"/>
      <c r="I691" s="72"/>
      <c r="J691" s="79"/>
      <c r="K691" s="69"/>
      <c r="L691" s="174"/>
      <c r="M691" s="258"/>
      <c r="N691" s="115"/>
      <c r="O691" s="115"/>
      <c r="P691" s="115"/>
      <c r="Q691" s="151"/>
      <c r="R691" s="126"/>
      <c r="S691" s="435"/>
    </row>
    <row r="692" spans="1:23" ht="12.75">
      <c r="A692" s="84" t="s">
        <v>487</v>
      </c>
      <c r="B692" s="521"/>
      <c r="C692" s="521"/>
      <c r="D692" s="521"/>
      <c r="E692" s="523"/>
      <c r="F692" s="523"/>
      <c r="G692" s="523"/>
      <c r="H692" s="102"/>
      <c r="I692" s="102"/>
      <c r="J692" s="107">
        <v>18.8</v>
      </c>
      <c r="K692" s="106">
        <v>14</v>
      </c>
      <c r="L692" s="157">
        <v>13.9</v>
      </c>
      <c r="M692" s="258"/>
      <c r="N692" s="115"/>
      <c r="O692" s="115"/>
      <c r="P692" s="115"/>
      <c r="Q692" s="151"/>
      <c r="R692" s="124"/>
      <c r="S692" s="47"/>
      <c r="U692" s="125"/>
      <c r="V692" s="125"/>
      <c r="W692" s="125"/>
    </row>
    <row r="693" spans="1:19" ht="12.75">
      <c r="A693" s="84" t="s">
        <v>488</v>
      </c>
      <c r="B693" s="521"/>
      <c r="C693" s="521"/>
      <c r="D693" s="521"/>
      <c r="E693" s="523"/>
      <c r="F693" s="523"/>
      <c r="G693" s="523"/>
      <c r="H693" s="72"/>
      <c r="I693" s="72"/>
      <c r="J693" s="79"/>
      <c r="K693" s="69"/>
      <c r="L693" s="174"/>
      <c r="M693" s="258"/>
      <c r="N693" s="115"/>
      <c r="O693" s="115"/>
      <c r="P693" s="115"/>
      <c r="Q693" s="151"/>
      <c r="R693" s="124"/>
      <c r="S693" s="47"/>
    </row>
    <row r="694" spans="1:196" s="352" customFormat="1" ht="15" customHeight="1">
      <c r="A694" s="612" t="s">
        <v>31</v>
      </c>
      <c r="B694" s="331"/>
      <c r="C694" s="331"/>
      <c r="D694" s="331"/>
      <c r="E694" s="331"/>
      <c r="F694" s="331"/>
      <c r="G694" s="331"/>
      <c r="H694" s="267"/>
      <c r="I694" s="267"/>
      <c r="J694" s="362">
        <f>SUM(J691:J693)</f>
        <v>18.8</v>
      </c>
      <c r="K694" s="321">
        <f>SUM(K691:K693)</f>
        <v>14</v>
      </c>
      <c r="L694" s="334">
        <f>SUM(L691:L693)</f>
        <v>13.9</v>
      </c>
      <c r="M694" s="470"/>
      <c r="N694" s="289"/>
      <c r="O694" s="289"/>
      <c r="P694" s="289"/>
      <c r="Q694" s="492"/>
      <c r="R694" s="318">
        <f>(J694+K694+L694)/3</f>
        <v>15.566666666666665</v>
      </c>
      <c r="S694" s="289"/>
      <c r="U694" s="368"/>
      <c r="V694" s="368"/>
      <c r="W694" s="368"/>
      <c r="X694" s="125"/>
      <c r="Y694" s="125"/>
      <c r="Z694" s="125"/>
      <c r="AA694" s="125"/>
      <c r="AB694" s="125"/>
      <c r="AC694" s="125"/>
      <c r="AD694" s="125"/>
      <c r="AE694" s="125"/>
      <c r="AF694" s="125"/>
      <c r="AG694" s="125"/>
      <c r="AH694" s="125"/>
      <c r="AI694" s="125"/>
      <c r="AJ694" s="125"/>
      <c r="AK694" s="125"/>
      <c r="AL694" s="125"/>
      <c r="AM694" s="125"/>
      <c r="AN694" s="125"/>
      <c r="AO694" s="125"/>
      <c r="AP694" s="125"/>
      <c r="AQ694" s="125"/>
      <c r="AR694" s="125"/>
      <c r="AS694" s="125"/>
      <c r="AT694" s="125"/>
      <c r="AU694" s="125"/>
      <c r="AV694" s="125"/>
      <c r="AW694" s="125"/>
      <c r="AX694" s="125"/>
      <c r="AY694" s="125"/>
      <c r="AZ694" s="125"/>
      <c r="BA694" s="125"/>
      <c r="BB694" s="125"/>
      <c r="BC694" s="125"/>
      <c r="BD694" s="125"/>
      <c r="BE694" s="125"/>
      <c r="BF694" s="125"/>
      <c r="BG694" s="125"/>
      <c r="BH694" s="125"/>
      <c r="BI694" s="125"/>
      <c r="BJ694" s="125"/>
      <c r="BK694" s="125"/>
      <c r="BL694" s="125"/>
      <c r="BM694" s="125"/>
      <c r="BN694" s="125"/>
      <c r="BO694" s="125"/>
      <c r="BP694" s="125"/>
      <c r="BQ694" s="125"/>
      <c r="BR694" s="125"/>
      <c r="BS694" s="125"/>
      <c r="BT694" s="125"/>
      <c r="BU694" s="125"/>
      <c r="BV694" s="125"/>
      <c r="BW694" s="125"/>
      <c r="BX694" s="125"/>
      <c r="BY694" s="125"/>
      <c r="BZ694" s="125"/>
      <c r="CA694" s="125"/>
      <c r="CB694" s="125"/>
      <c r="CC694" s="125"/>
      <c r="CD694" s="125"/>
      <c r="CE694" s="125"/>
      <c r="CF694" s="125"/>
      <c r="CG694" s="125"/>
      <c r="CH694" s="125"/>
      <c r="CI694" s="125"/>
      <c r="CJ694" s="125"/>
      <c r="CK694" s="125"/>
      <c r="CL694" s="125"/>
      <c r="CM694" s="125"/>
      <c r="CN694" s="125"/>
      <c r="CO694" s="125"/>
      <c r="CP694" s="125"/>
      <c r="CQ694" s="125"/>
      <c r="CR694" s="125"/>
      <c r="CS694" s="125"/>
      <c r="CT694" s="125"/>
      <c r="CU694" s="125"/>
      <c r="CV694" s="125"/>
      <c r="CW694" s="125"/>
      <c r="CX694" s="125"/>
      <c r="CY694" s="125"/>
      <c r="CZ694" s="125"/>
      <c r="DA694" s="125"/>
      <c r="DB694" s="125"/>
      <c r="DC694" s="125"/>
      <c r="DD694" s="125"/>
      <c r="DE694" s="125"/>
      <c r="DF694" s="125"/>
      <c r="DG694" s="125"/>
      <c r="DH694" s="125"/>
      <c r="DI694" s="125"/>
      <c r="DJ694" s="125"/>
      <c r="DK694" s="125"/>
      <c r="DL694" s="125"/>
      <c r="DM694" s="125"/>
      <c r="DN694" s="125"/>
      <c r="DO694" s="125"/>
      <c r="DP694" s="125"/>
      <c r="DQ694" s="125"/>
      <c r="DR694" s="125"/>
      <c r="DS694" s="125"/>
      <c r="DT694" s="125"/>
      <c r="DU694" s="125"/>
      <c r="DV694" s="125"/>
      <c r="DW694" s="125"/>
      <c r="DX694" s="125"/>
      <c r="DY694" s="125"/>
      <c r="DZ694" s="125"/>
      <c r="EA694" s="125"/>
      <c r="EB694" s="125"/>
      <c r="EC694" s="125"/>
      <c r="ED694" s="125"/>
      <c r="EE694" s="125"/>
      <c r="EF694" s="125"/>
      <c r="EG694" s="125"/>
      <c r="EH694" s="125"/>
      <c r="EI694" s="125"/>
      <c r="EJ694" s="125"/>
      <c r="EK694" s="125"/>
      <c r="EL694" s="125"/>
      <c r="EM694" s="125"/>
      <c r="EN694" s="125"/>
      <c r="EO694" s="125"/>
      <c r="EP694" s="125"/>
      <c r="EQ694" s="125"/>
      <c r="ER694" s="125"/>
      <c r="ES694" s="125"/>
      <c r="ET694" s="125"/>
      <c r="EU694" s="125"/>
      <c r="EV694" s="125"/>
      <c r="EW694" s="125"/>
      <c r="EX694" s="125"/>
      <c r="EY694" s="125"/>
      <c r="EZ694" s="125"/>
      <c r="FA694" s="125"/>
      <c r="FB694" s="125"/>
      <c r="FC694" s="125"/>
      <c r="FD694" s="125"/>
      <c r="FE694" s="125"/>
      <c r="FF694" s="125"/>
      <c r="FG694" s="125"/>
      <c r="FH694" s="125"/>
      <c r="FI694" s="125"/>
      <c r="FJ694" s="125"/>
      <c r="FK694" s="125"/>
      <c r="FL694" s="125"/>
      <c r="FM694" s="125"/>
      <c r="FN694" s="125"/>
      <c r="FO694" s="125"/>
      <c r="FP694" s="125"/>
      <c r="FQ694" s="125"/>
      <c r="FR694" s="125"/>
      <c r="FS694" s="125"/>
      <c r="FT694" s="125"/>
      <c r="FU694" s="125"/>
      <c r="FV694" s="125"/>
      <c r="FW694" s="125"/>
      <c r="FX694" s="125"/>
      <c r="FY694" s="125"/>
      <c r="FZ694" s="125"/>
      <c r="GA694" s="125"/>
      <c r="GB694" s="125"/>
      <c r="GC694" s="125"/>
      <c r="GD694" s="125"/>
      <c r="GE694" s="125"/>
      <c r="GF694" s="125"/>
      <c r="GG694" s="125"/>
      <c r="GH694" s="125"/>
      <c r="GI694" s="125"/>
      <c r="GJ694" s="125"/>
      <c r="GK694" s="125"/>
      <c r="GL694" s="125"/>
      <c r="GM694" s="125"/>
      <c r="GN694" s="125"/>
    </row>
    <row r="695" spans="1:19" ht="12.75">
      <c r="A695" s="234" t="s">
        <v>489</v>
      </c>
      <c r="B695" s="197">
        <v>160</v>
      </c>
      <c r="C695" s="197">
        <v>230</v>
      </c>
      <c r="D695" s="69"/>
      <c r="E695" s="46"/>
      <c r="F695" s="46"/>
      <c r="G695" s="46"/>
      <c r="H695" s="102"/>
      <c r="I695" s="102"/>
      <c r="J695" s="79"/>
      <c r="K695" s="69"/>
      <c r="L695" s="174"/>
      <c r="M695" s="258"/>
      <c r="N695" s="115"/>
      <c r="O695" s="115"/>
      <c r="P695" s="115"/>
      <c r="Q695" s="151"/>
      <c r="R695" s="124"/>
      <c r="S695" s="47"/>
    </row>
    <row r="696" spans="1:19" ht="12.75">
      <c r="A696" s="84" t="s">
        <v>490</v>
      </c>
      <c r="B696" s="573"/>
      <c r="C696" s="573"/>
      <c r="D696" s="540"/>
      <c r="E696" s="541"/>
      <c r="F696" s="541"/>
      <c r="G696" s="541"/>
      <c r="H696" s="102"/>
      <c r="I696" s="102"/>
      <c r="J696" s="79"/>
      <c r="K696" s="69"/>
      <c r="L696" s="174"/>
      <c r="M696" s="258"/>
      <c r="N696" s="115"/>
      <c r="O696" s="115"/>
      <c r="P696" s="115"/>
      <c r="Q696" s="151"/>
      <c r="R696" s="88"/>
      <c r="S696" s="47"/>
    </row>
    <row r="697" spans="1:196" s="274" customFormat="1" ht="15" customHeight="1">
      <c r="A697" s="612" t="s">
        <v>31</v>
      </c>
      <c r="B697" s="577"/>
      <c r="C697" s="577"/>
      <c r="D697" s="331"/>
      <c r="E697" s="331"/>
      <c r="F697" s="331"/>
      <c r="G697" s="331"/>
      <c r="H697" s="289"/>
      <c r="I697" s="289"/>
      <c r="J697" s="361"/>
      <c r="K697" s="276"/>
      <c r="L697" s="334"/>
      <c r="M697" s="280"/>
      <c r="N697" s="289"/>
      <c r="O697" s="289"/>
      <c r="P697" s="289"/>
      <c r="Q697" s="287"/>
      <c r="R697" s="289"/>
      <c r="S697" s="281"/>
      <c r="U697" s="368"/>
      <c r="V697" s="368"/>
      <c r="W697" s="368"/>
      <c r="X697" s="368"/>
      <c r="Y697" s="368"/>
      <c r="Z697" s="368"/>
      <c r="AA697" s="368"/>
      <c r="AB697" s="368"/>
      <c r="AC697" s="368"/>
      <c r="AD697" s="368"/>
      <c r="AE697" s="368"/>
      <c r="AF697" s="368"/>
      <c r="AG697" s="368"/>
      <c r="AH697" s="368"/>
      <c r="AI697" s="368"/>
      <c r="AJ697" s="368"/>
      <c r="AK697" s="368"/>
      <c r="AL697" s="368"/>
      <c r="AM697" s="368"/>
      <c r="AN697" s="368"/>
      <c r="AO697" s="368"/>
      <c r="AP697" s="368"/>
      <c r="AQ697" s="368"/>
      <c r="AR697" s="368"/>
      <c r="AS697" s="368"/>
      <c r="AT697" s="368"/>
      <c r="AU697" s="368"/>
      <c r="AV697" s="368"/>
      <c r="AW697" s="368"/>
      <c r="AX697" s="368"/>
      <c r="AY697" s="368"/>
      <c r="AZ697" s="368"/>
      <c r="BA697" s="368"/>
      <c r="BB697" s="368"/>
      <c r="BC697" s="368"/>
      <c r="BD697" s="368"/>
      <c r="BE697" s="368"/>
      <c r="BF697" s="368"/>
      <c r="BG697" s="368"/>
      <c r="BH697" s="368"/>
      <c r="BI697" s="368"/>
      <c r="BJ697" s="368"/>
      <c r="BK697" s="368"/>
      <c r="BL697" s="368"/>
      <c r="BM697" s="368"/>
      <c r="BN697" s="368"/>
      <c r="BO697" s="368"/>
      <c r="BP697" s="368"/>
      <c r="BQ697" s="368"/>
      <c r="BR697" s="368"/>
      <c r="BS697" s="368"/>
      <c r="BT697" s="368"/>
      <c r="BU697" s="368"/>
      <c r="BV697" s="368"/>
      <c r="BW697" s="368"/>
      <c r="BX697" s="368"/>
      <c r="BY697" s="368"/>
      <c r="BZ697" s="368"/>
      <c r="CA697" s="368"/>
      <c r="CB697" s="368"/>
      <c r="CC697" s="368"/>
      <c r="CD697" s="368"/>
      <c r="CE697" s="368"/>
      <c r="CF697" s="368"/>
      <c r="CG697" s="368"/>
      <c r="CH697" s="368"/>
      <c r="CI697" s="368"/>
      <c r="CJ697" s="368"/>
      <c r="CK697" s="368"/>
      <c r="CL697" s="368"/>
      <c r="CM697" s="368"/>
      <c r="CN697" s="368"/>
      <c r="CO697" s="368"/>
      <c r="CP697" s="368"/>
      <c r="CQ697" s="368"/>
      <c r="CR697" s="368"/>
      <c r="CS697" s="368"/>
      <c r="CT697" s="368"/>
      <c r="CU697" s="368"/>
      <c r="CV697" s="368"/>
      <c r="CW697" s="368"/>
      <c r="CX697" s="368"/>
      <c r="CY697" s="368"/>
      <c r="CZ697" s="368"/>
      <c r="DA697" s="368"/>
      <c r="DB697" s="368"/>
      <c r="DC697" s="368"/>
      <c r="DD697" s="368"/>
      <c r="DE697" s="368"/>
      <c r="DF697" s="368"/>
      <c r="DG697" s="368"/>
      <c r="DH697" s="368"/>
      <c r="DI697" s="368"/>
      <c r="DJ697" s="368"/>
      <c r="DK697" s="368"/>
      <c r="DL697" s="368"/>
      <c r="DM697" s="368"/>
      <c r="DN697" s="368"/>
      <c r="DO697" s="368"/>
      <c r="DP697" s="368"/>
      <c r="DQ697" s="368"/>
      <c r="DR697" s="368"/>
      <c r="DS697" s="368"/>
      <c r="DT697" s="368"/>
      <c r="DU697" s="368"/>
      <c r="DV697" s="368"/>
      <c r="DW697" s="368"/>
      <c r="DX697" s="368"/>
      <c r="DY697" s="368"/>
      <c r="DZ697" s="368"/>
      <c r="EA697" s="368"/>
      <c r="EB697" s="368"/>
      <c r="EC697" s="368"/>
      <c r="ED697" s="368"/>
      <c r="EE697" s="368"/>
      <c r="EF697" s="368"/>
      <c r="EG697" s="368"/>
      <c r="EH697" s="368"/>
      <c r="EI697" s="368"/>
      <c r="EJ697" s="368"/>
      <c r="EK697" s="368"/>
      <c r="EL697" s="368"/>
      <c r="EM697" s="368"/>
      <c r="EN697" s="368"/>
      <c r="EO697" s="368"/>
      <c r="EP697" s="368"/>
      <c r="EQ697" s="368"/>
      <c r="ER697" s="368"/>
      <c r="ES697" s="368"/>
      <c r="ET697" s="368"/>
      <c r="EU697" s="368"/>
      <c r="EV697" s="368"/>
      <c r="EW697" s="368"/>
      <c r="EX697" s="368"/>
      <c r="EY697" s="368"/>
      <c r="EZ697" s="368"/>
      <c r="FA697" s="368"/>
      <c r="FB697" s="368"/>
      <c r="FC697" s="368"/>
      <c r="FD697" s="368"/>
      <c r="FE697" s="368"/>
      <c r="FF697" s="368"/>
      <c r="FG697" s="368"/>
      <c r="FH697" s="368"/>
      <c r="FI697" s="368"/>
      <c r="FJ697" s="368"/>
      <c r="FK697" s="368"/>
      <c r="FL697" s="368"/>
      <c r="FM697" s="368"/>
      <c r="FN697" s="368"/>
      <c r="FO697" s="368"/>
      <c r="FP697" s="368"/>
      <c r="FQ697" s="368"/>
      <c r="FR697" s="368"/>
      <c r="FS697" s="368"/>
      <c r="FT697" s="368"/>
      <c r="FU697" s="368"/>
      <c r="FV697" s="368"/>
      <c r="FW697" s="368"/>
      <c r="FX697" s="368"/>
      <c r="FY697" s="368"/>
      <c r="FZ697" s="368"/>
      <c r="GA697" s="368"/>
      <c r="GB697" s="368"/>
      <c r="GC697" s="368"/>
      <c r="GD697" s="368"/>
      <c r="GE697" s="368"/>
      <c r="GF697" s="368"/>
      <c r="GG697" s="368"/>
      <c r="GH697" s="368"/>
      <c r="GI697" s="368"/>
      <c r="GJ697" s="368"/>
      <c r="GK697" s="368"/>
      <c r="GL697" s="368"/>
      <c r="GM697" s="368"/>
      <c r="GN697" s="368"/>
    </row>
    <row r="698" spans="1:19" ht="15.75">
      <c r="A698" s="236" t="s">
        <v>400</v>
      </c>
      <c r="B698" s="189">
        <v>250</v>
      </c>
      <c r="C698" s="189">
        <v>360</v>
      </c>
      <c r="D698" s="97"/>
      <c r="E698" s="98"/>
      <c r="F698" s="98"/>
      <c r="G698" s="92"/>
      <c r="H698" s="102"/>
      <c r="I698" s="102"/>
      <c r="J698" s="83"/>
      <c r="K698" s="41"/>
      <c r="L698" s="118"/>
      <c r="M698" s="136"/>
      <c r="N698" s="365"/>
      <c r="O698" s="365"/>
      <c r="P698" s="443"/>
      <c r="Q698" s="264"/>
      <c r="R698" s="124"/>
      <c r="S698" s="47"/>
    </row>
    <row r="699" spans="1:19" ht="12.75">
      <c r="A699" s="239" t="s">
        <v>491</v>
      </c>
      <c r="B699" s="543"/>
      <c r="C699" s="543"/>
      <c r="D699" s="543"/>
      <c r="E699" s="544"/>
      <c r="F699" s="544"/>
      <c r="G699" s="545"/>
      <c r="H699" s="102"/>
      <c r="I699" s="102"/>
      <c r="J699" s="229" t="s">
        <v>91</v>
      </c>
      <c r="K699" s="41"/>
      <c r="L699" s="118"/>
      <c r="M699" s="136"/>
      <c r="N699" s="365"/>
      <c r="O699" s="365"/>
      <c r="P699" s="443"/>
      <c r="Q699" s="264"/>
      <c r="R699" s="126"/>
      <c r="S699" s="47"/>
    </row>
    <row r="700" spans="1:19" ht="12.75">
      <c r="A700" s="239" t="s">
        <v>492</v>
      </c>
      <c r="B700" s="547"/>
      <c r="C700" s="547"/>
      <c r="D700" s="547"/>
      <c r="E700" s="548"/>
      <c r="F700" s="548"/>
      <c r="G700" s="549"/>
      <c r="H700" s="102"/>
      <c r="I700" s="102"/>
      <c r="J700" s="83"/>
      <c r="K700" s="41"/>
      <c r="L700" s="118"/>
      <c r="M700" s="136"/>
      <c r="N700" s="365"/>
      <c r="O700" s="365"/>
      <c r="P700" s="443"/>
      <c r="Q700" s="264"/>
      <c r="R700" s="121"/>
      <c r="S700" s="1"/>
    </row>
    <row r="701" spans="1:19" ht="12.75">
      <c r="A701" s="239" t="s">
        <v>493</v>
      </c>
      <c r="B701" s="547"/>
      <c r="C701" s="547"/>
      <c r="D701" s="547"/>
      <c r="E701" s="548"/>
      <c r="F701" s="548"/>
      <c r="G701" s="549"/>
      <c r="H701" s="102"/>
      <c r="I701" s="102"/>
      <c r="J701" s="83"/>
      <c r="K701" s="41"/>
      <c r="L701" s="118"/>
      <c r="M701" s="136"/>
      <c r="N701" s="365"/>
      <c r="O701" s="365"/>
      <c r="P701" s="443"/>
      <c r="Q701" s="264"/>
      <c r="R701" s="121"/>
      <c r="S701" s="1"/>
    </row>
    <row r="702" spans="1:19" ht="12.75">
      <c r="A702" s="239" t="s">
        <v>404</v>
      </c>
      <c r="B702" s="547"/>
      <c r="C702" s="547"/>
      <c r="D702" s="547"/>
      <c r="E702" s="548"/>
      <c r="F702" s="548"/>
      <c r="G702" s="549"/>
      <c r="H702" s="102"/>
      <c r="I702" s="102"/>
      <c r="J702" s="83"/>
      <c r="K702" s="41"/>
      <c r="L702" s="118"/>
      <c r="M702" s="136"/>
      <c r="N702" s="365"/>
      <c r="O702" s="365"/>
      <c r="P702" s="443"/>
      <c r="Q702" s="264"/>
      <c r="R702" s="121"/>
      <c r="S702" s="1"/>
    </row>
    <row r="703" spans="1:19" ht="12.75">
      <c r="A703" s="239" t="s">
        <v>405</v>
      </c>
      <c r="B703" s="547"/>
      <c r="C703" s="547"/>
      <c r="D703" s="547"/>
      <c r="E703" s="548"/>
      <c r="F703" s="548"/>
      <c r="G703" s="549"/>
      <c r="H703" s="102"/>
      <c r="I703" s="102"/>
      <c r="J703" s="83"/>
      <c r="K703" s="41"/>
      <c r="L703" s="118"/>
      <c r="M703" s="136"/>
      <c r="N703" s="365"/>
      <c r="O703" s="365"/>
      <c r="P703" s="443"/>
      <c r="Q703" s="264"/>
      <c r="R703" s="121"/>
      <c r="S703" s="1"/>
    </row>
    <row r="704" spans="1:19" ht="12.75">
      <c r="A704" s="239" t="s">
        <v>406</v>
      </c>
      <c r="B704" s="547"/>
      <c r="C704" s="547"/>
      <c r="D704" s="547"/>
      <c r="E704" s="548"/>
      <c r="F704" s="548"/>
      <c r="G704" s="549"/>
      <c r="H704" s="102"/>
      <c r="I704" s="102"/>
      <c r="J704" s="83"/>
      <c r="K704" s="41"/>
      <c r="L704" s="118"/>
      <c r="M704" s="136"/>
      <c r="N704" s="365"/>
      <c r="O704" s="365"/>
      <c r="P704" s="443"/>
      <c r="Q704" s="264"/>
      <c r="R704" s="121"/>
      <c r="S704" s="1"/>
    </row>
    <row r="705" spans="1:19" ht="12.75">
      <c r="A705" s="239" t="s">
        <v>407</v>
      </c>
      <c r="B705" s="547"/>
      <c r="C705" s="547"/>
      <c r="D705" s="547"/>
      <c r="E705" s="548"/>
      <c r="F705" s="548"/>
      <c r="G705" s="549"/>
      <c r="H705" s="695"/>
      <c r="I705" s="72"/>
      <c r="J705" s="83"/>
      <c r="K705" s="41"/>
      <c r="L705" s="118"/>
      <c r="M705" s="136"/>
      <c r="N705" s="365"/>
      <c r="O705" s="365"/>
      <c r="P705" s="443"/>
      <c r="Q705" s="264"/>
      <c r="R705" s="121"/>
      <c r="S705" s="1"/>
    </row>
    <row r="706" spans="1:196" s="274" customFormat="1" ht="15" customHeight="1">
      <c r="A706" s="612" t="s">
        <v>31</v>
      </c>
      <c r="B706" s="553"/>
      <c r="C706" s="553"/>
      <c r="D706" s="553"/>
      <c r="E706" s="553"/>
      <c r="F706" s="553"/>
      <c r="G706" s="554"/>
      <c r="H706" s="289"/>
      <c r="I706" s="289"/>
      <c r="J706" s="363"/>
      <c r="K706" s="297"/>
      <c r="L706" s="681"/>
      <c r="M706" s="277"/>
      <c r="N706" s="348"/>
      <c r="O706" s="348"/>
      <c r="P706" s="350"/>
      <c r="Q706" s="346"/>
      <c r="R706" s="296">
        <f>(J706+K706+L706)/3</f>
        <v>0</v>
      </c>
      <c r="S706" s="343"/>
      <c r="U706" s="368"/>
      <c r="V706" s="368"/>
      <c r="W706" s="368"/>
      <c r="X706" s="368"/>
      <c r="Y706" s="368"/>
      <c r="Z706" s="368"/>
      <c r="AA706" s="368"/>
      <c r="AB706" s="368"/>
      <c r="AC706" s="368"/>
      <c r="AD706" s="368"/>
      <c r="AE706" s="368"/>
      <c r="AF706" s="368"/>
      <c r="AG706" s="368"/>
      <c r="AH706" s="368"/>
      <c r="AI706" s="368"/>
      <c r="AJ706" s="368"/>
      <c r="AK706" s="368"/>
      <c r="AL706" s="368"/>
      <c r="AM706" s="368"/>
      <c r="AN706" s="368"/>
      <c r="AO706" s="368"/>
      <c r="AP706" s="368"/>
      <c r="AQ706" s="368"/>
      <c r="AR706" s="368"/>
      <c r="AS706" s="368"/>
      <c r="AT706" s="368"/>
      <c r="AU706" s="368"/>
      <c r="AV706" s="368"/>
      <c r="AW706" s="368"/>
      <c r="AX706" s="368"/>
      <c r="AY706" s="368"/>
      <c r="AZ706" s="368"/>
      <c r="BA706" s="368"/>
      <c r="BB706" s="368"/>
      <c r="BC706" s="368"/>
      <c r="BD706" s="368"/>
      <c r="BE706" s="368"/>
      <c r="BF706" s="368"/>
      <c r="BG706" s="368"/>
      <c r="BH706" s="368"/>
      <c r="BI706" s="368"/>
      <c r="BJ706" s="368"/>
      <c r="BK706" s="368"/>
      <c r="BL706" s="368"/>
      <c r="BM706" s="368"/>
      <c r="BN706" s="368"/>
      <c r="BO706" s="368"/>
      <c r="BP706" s="368"/>
      <c r="BQ706" s="368"/>
      <c r="BR706" s="368"/>
      <c r="BS706" s="368"/>
      <c r="BT706" s="368"/>
      <c r="BU706" s="368"/>
      <c r="BV706" s="368"/>
      <c r="BW706" s="368"/>
      <c r="BX706" s="368"/>
      <c r="BY706" s="368"/>
      <c r="BZ706" s="368"/>
      <c r="CA706" s="368"/>
      <c r="CB706" s="368"/>
      <c r="CC706" s="368"/>
      <c r="CD706" s="368"/>
      <c r="CE706" s="368"/>
      <c r="CF706" s="368"/>
      <c r="CG706" s="368"/>
      <c r="CH706" s="368"/>
      <c r="CI706" s="368"/>
      <c r="CJ706" s="368"/>
      <c r="CK706" s="368"/>
      <c r="CL706" s="368"/>
      <c r="CM706" s="368"/>
      <c r="CN706" s="368"/>
      <c r="CO706" s="368"/>
      <c r="CP706" s="368"/>
      <c r="CQ706" s="368"/>
      <c r="CR706" s="368"/>
      <c r="CS706" s="368"/>
      <c r="CT706" s="368"/>
      <c r="CU706" s="368"/>
      <c r="CV706" s="368"/>
      <c r="CW706" s="368"/>
      <c r="CX706" s="368"/>
      <c r="CY706" s="368"/>
      <c r="CZ706" s="368"/>
      <c r="DA706" s="368"/>
      <c r="DB706" s="368"/>
      <c r="DC706" s="368"/>
      <c r="DD706" s="368"/>
      <c r="DE706" s="368"/>
      <c r="DF706" s="368"/>
      <c r="DG706" s="368"/>
      <c r="DH706" s="368"/>
      <c r="DI706" s="368"/>
      <c r="DJ706" s="368"/>
      <c r="DK706" s="368"/>
      <c r="DL706" s="368"/>
      <c r="DM706" s="368"/>
      <c r="DN706" s="368"/>
      <c r="DO706" s="368"/>
      <c r="DP706" s="368"/>
      <c r="DQ706" s="368"/>
      <c r="DR706" s="368"/>
      <c r="DS706" s="368"/>
      <c r="DT706" s="368"/>
      <c r="DU706" s="368"/>
      <c r="DV706" s="368"/>
      <c r="DW706" s="368"/>
      <c r="DX706" s="368"/>
      <c r="DY706" s="368"/>
      <c r="DZ706" s="368"/>
      <c r="EA706" s="368"/>
      <c r="EB706" s="368"/>
      <c r="EC706" s="368"/>
      <c r="ED706" s="368"/>
      <c r="EE706" s="368"/>
      <c r="EF706" s="368"/>
      <c r="EG706" s="368"/>
      <c r="EH706" s="368"/>
      <c r="EI706" s="368"/>
      <c r="EJ706" s="368"/>
      <c r="EK706" s="368"/>
      <c r="EL706" s="368"/>
      <c r="EM706" s="368"/>
      <c r="EN706" s="368"/>
      <c r="EO706" s="368"/>
      <c r="EP706" s="368"/>
      <c r="EQ706" s="368"/>
      <c r="ER706" s="368"/>
      <c r="ES706" s="368"/>
      <c r="ET706" s="368"/>
      <c r="EU706" s="368"/>
      <c r="EV706" s="368"/>
      <c r="EW706" s="368"/>
      <c r="EX706" s="368"/>
      <c r="EY706" s="368"/>
      <c r="EZ706" s="368"/>
      <c r="FA706" s="368"/>
      <c r="FB706" s="368"/>
      <c r="FC706" s="368"/>
      <c r="FD706" s="368"/>
      <c r="FE706" s="368"/>
      <c r="FF706" s="368"/>
      <c r="FG706" s="368"/>
      <c r="FH706" s="368"/>
      <c r="FI706" s="368"/>
      <c r="FJ706" s="368"/>
      <c r="FK706" s="368"/>
      <c r="FL706" s="368"/>
      <c r="FM706" s="368"/>
      <c r="FN706" s="368"/>
      <c r="FO706" s="368"/>
      <c r="FP706" s="368"/>
      <c r="FQ706" s="368"/>
      <c r="FR706" s="368"/>
      <c r="FS706" s="368"/>
      <c r="FT706" s="368"/>
      <c r="FU706" s="368"/>
      <c r="FV706" s="368"/>
      <c r="FW706" s="368"/>
      <c r="FX706" s="368"/>
      <c r="FY706" s="368"/>
      <c r="FZ706" s="368"/>
      <c r="GA706" s="368"/>
      <c r="GB706" s="368"/>
      <c r="GC706" s="368"/>
      <c r="GD706" s="368"/>
      <c r="GE706" s="368"/>
      <c r="GF706" s="368"/>
      <c r="GG706" s="368"/>
      <c r="GH706" s="368"/>
      <c r="GI706" s="368"/>
      <c r="GJ706" s="368"/>
      <c r="GK706" s="368"/>
      <c r="GL706" s="368"/>
      <c r="GM706" s="368"/>
      <c r="GN706" s="368"/>
    </row>
    <row r="707" spans="1:19" ht="15.75">
      <c r="A707" s="234" t="s">
        <v>494</v>
      </c>
      <c r="B707" s="197">
        <v>160</v>
      </c>
      <c r="C707" s="197">
        <v>230</v>
      </c>
      <c r="D707" s="187">
        <f>MAX(J710:K710:L710)/230*100</f>
        <v>41.30434782608695</v>
      </c>
      <c r="E707" s="46"/>
      <c r="F707" s="46"/>
      <c r="G707" s="46"/>
      <c r="H707" s="191">
        <f>(J707+K707+L707)/3</f>
        <v>218.33333333333334</v>
      </c>
      <c r="I707" s="102"/>
      <c r="J707" s="75">
        <v>219</v>
      </c>
      <c r="K707" s="76">
        <v>218</v>
      </c>
      <c r="L707" s="149">
        <v>218</v>
      </c>
      <c r="M707" s="258"/>
      <c r="N707" s="115"/>
      <c r="O707" s="115"/>
      <c r="P707" s="115"/>
      <c r="Q707" s="151"/>
      <c r="R707" s="121"/>
      <c r="S707" s="1"/>
    </row>
    <row r="708" spans="1:19" ht="12.75">
      <c r="A708" s="84" t="s">
        <v>495</v>
      </c>
      <c r="B708" s="540"/>
      <c r="C708" s="540"/>
      <c r="D708" s="540"/>
      <c r="E708" s="541"/>
      <c r="F708" s="541"/>
      <c r="G708" s="541"/>
      <c r="H708" s="102"/>
      <c r="I708" s="102"/>
      <c r="J708" s="107">
        <v>45</v>
      </c>
      <c r="K708" s="106">
        <v>45</v>
      </c>
      <c r="L708" s="157">
        <v>45</v>
      </c>
      <c r="M708" s="258"/>
      <c r="N708" s="115"/>
      <c r="O708" s="115"/>
      <c r="P708" s="115"/>
      <c r="Q708" s="151"/>
      <c r="R708" s="121"/>
      <c r="S708" s="1"/>
    </row>
    <row r="709" spans="1:21" ht="12.75">
      <c r="A709" s="84" t="s">
        <v>496</v>
      </c>
      <c r="B709" s="521"/>
      <c r="C709" s="521"/>
      <c r="D709" s="521"/>
      <c r="E709" s="523"/>
      <c r="F709" s="523"/>
      <c r="G709" s="523"/>
      <c r="H709" s="102"/>
      <c r="I709" s="102"/>
      <c r="J709" s="107">
        <v>48</v>
      </c>
      <c r="K709" s="106">
        <v>50</v>
      </c>
      <c r="L709" s="157">
        <v>48</v>
      </c>
      <c r="M709" s="258"/>
      <c r="N709" s="115"/>
      <c r="O709" s="115"/>
      <c r="P709" s="115"/>
      <c r="Q709" s="151"/>
      <c r="R709" s="124"/>
      <c r="S709" s="47"/>
      <c r="U709" s="368" t="s">
        <v>530</v>
      </c>
    </row>
    <row r="710" spans="1:196" s="274" customFormat="1" ht="15" customHeight="1">
      <c r="A710" s="612" t="s">
        <v>31</v>
      </c>
      <c r="B710" s="331"/>
      <c r="C710" s="331"/>
      <c r="D710" s="331"/>
      <c r="E710" s="331"/>
      <c r="F710" s="331"/>
      <c r="G710" s="331"/>
      <c r="H710" s="267"/>
      <c r="I710" s="267"/>
      <c r="J710" s="361">
        <f>SUM(J708:J709)</f>
        <v>93</v>
      </c>
      <c r="K710" s="276">
        <f>SUM(K708:K709)</f>
        <v>95</v>
      </c>
      <c r="L710" s="334">
        <f>SUM(L708:L709)</f>
        <v>93</v>
      </c>
      <c r="M710" s="280"/>
      <c r="N710" s="289"/>
      <c r="O710" s="289"/>
      <c r="P710" s="289"/>
      <c r="Q710" s="287"/>
      <c r="R710" s="318">
        <f>(J710+K710+L710)/3</f>
        <v>93.66666666666667</v>
      </c>
      <c r="S710" s="281"/>
      <c r="U710" s="368"/>
      <c r="V710" s="368"/>
      <c r="W710" s="368"/>
      <c r="X710" s="368"/>
      <c r="Y710" s="368"/>
      <c r="Z710" s="368"/>
      <c r="AA710" s="368"/>
      <c r="AB710" s="368"/>
      <c r="AC710" s="368"/>
      <c r="AD710" s="368"/>
      <c r="AE710" s="368"/>
      <c r="AF710" s="368"/>
      <c r="AG710" s="368"/>
      <c r="AH710" s="368"/>
      <c r="AI710" s="368"/>
      <c r="AJ710" s="368"/>
      <c r="AK710" s="368"/>
      <c r="AL710" s="368"/>
      <c r="AM710" s="368"/>
      <c r="AN710" s="368"/>
      <c r="AO710" s="368"/>
      <c r="AP710" s="368"/>
      <c r="AQ710" s="368"/>
      <c r="AR710" s="368"/>
      <c r="AS710" s="368"/>
      <c r="AT710" s="368"/>
      <c r="AU710" s="368"/>
      <c r="AV710" s="368"/>
      <c r="AW710" s="368"/>
      <c r="AX710" s="368"/>
      <c r="AY710" s="368"/>
      <c r="AZ710" s="368"/>
      <c r="BA710" s="368"/>
      <c r="BB710" s="368"/>
      <c r="BC710" s="368"/>
      <c r="BD710" s="368"/>
      <c r="BE710" s="368"/>
      <c r="BF710" s="368"/>
      <c r="BG710" s="368"/>
      <c r="BH710" s="368"/>
      <c r="BI710" s="368"/>
      <c r="BJ710" s="368"/>
      <c r="BK710" s="368"/>
      <c r="BL710" s="368"/>
      <c r="BM710" s="368"/>
      <c r="BN710" s="368"/>
      <c r="BO710" s="368"/>
      <c r="BP710" s="368"/>
      <c r="BQ710" s="368"/>
      <c r="BR710" s="368"/>
      <c r="BS710" s="368"/>
      <c r="BT710" s="368"/>
      <c r="BU710" s="368"/>
      <c r="BV710" s="368"/>
      <c r="BW710" s="368"/>
      <c r="BX710" s="368"/>
      <c r="BY710" s="368"/>
      <c r="BZ710" s="368"/>
      <c r="CA710" s="368"/>
      <c r="CB710" s="368"/>
      <c r="CC710" s="368"/>
      <c r="CD710" s="368"/>
      <c r="CE710" s="368"/>
      <c r="CF710" s="368"/>
      <c r="CG710" s="368"/>
      <c r="CH710" s="368"/>
      <c r="CI710" s="368"/>
      <c r="CJ710" s="368"/>
      <c r="CK710" s="368"/>
      <c r="CL710" s="368"/>
      <c r="CM710" s="368"/>
      <c r="CN710" s="368"/>
      <c r="CO710" s="368"/>
      <c r="CP710" s="368"/>
      <c r="CQ710" s="368"/>
      <c r="CR710" s="368"/>
      <c r="CS710" s="368"/>
      <c r="CT710" s="368"/>
      <c r="CU710" s="368"/>
      <c r="CV710" s="368"/>
      <c r="CW710" s="368"/>
      <c r="CX710" s="368"/>
      <c r="CY710" s="368"/>
      <c r="CZ710" s="368"/>
      <c r="DA710" s="368"/>
      <c r="DB710" s="368"/>
      <c r="DC710" s="368"/>
      <c r="DD710" s="368"/>
      <c r="DE710" s="368"/>
      <c r="DF710" s="368"/>
      <c r="DG710" s="368"/>
      <c r="DH710" s="368"/>
      <c r="DI710" s="368"/>
      <c r="DJ710" s="368"/>
      <c r="DK710" s="368"/>
      <c r="DL710" s="368"/>
      <c r="DM710" s="368"/>
      <c r="DN710" s="368"/>
      <c r="DO710" s="368"/>
      <c r="DP710" s="368"/>
      <c r="DQ710" s="368"/>
      <c r="DR710" s="368"/>
      <c r="DS710" s="368"/>
      <c r="DT710" s="368"/>
      <c r="DU710" s="368"/>
      <c r="DV710" s="368"/>
      <c r="DW710" s="368"/>
      <c r="DX710" s="368"/>
      <c r="DY710" s="368"/>
      <c r="DZ710" s="368"/>
      <c r="EA710" s="368"/>
      <c r="EB710" s="368"/>
      <c r="EC710" s="368"/>
      <c r="ED710" s="368"/>
      <c r="EE710" s="368"/>
      <c r="EF710" s="368"/>
      <c r="EG710" s="368"/>
      <c r="EH710" s="368"/>
      <c r="EI710" s="368"/>
      <c r="EJ710" s="368"/>
      <c r="EK710" s="368"/>
      <c r="EL710" s="368"/>
      <c r="EM710" s="368"/>
      <c r="EN710" s="368"/>
      <c r="EO710" s="368"/>
      <c r="EP710" s="368"/>
      <c r="EQ710" s="368"/>
      <c r="ER710" s="368"/>
      <c r="ES710" s="368"/>
      <c r="ET710" s="368"/>
      <c r="EU710" s="368"/>
      <c r="EV710" s="368"/>
      <c r="EW710" s="368"/>
      <c r="EX710" s="368"/>
      <c r="EY710" s="368"/>
      <c r="EZ710" s="368"/>
      <c r="FA710" s="368"/>
      <c r="FB710" s="368"/>
      <c r="FC710" s="368"/>
      <c r="FD710" s="368"/>
      <c r="FE710" s="368"/>
      <c r="FF710" s="368"/>
      <c r="FG710" s="368"/>
      <c r="FH710" s="368"/>
      <c r="FI710" s="368"/>
      <c r="FJ710" s="368"/>
      <c r="FK710" s="368"/>
      <c r="FL710" s="368"/>
      <c r="FM710" s="368"/>
      <c r="FN710" s="368"/>
      <c r="FO710" s="368"/>
      <c r="FP710" s="368"/>
      <c r="FQ710" s="368"/>
      <c r="FR710" s="368"/>
      <c r="FS710" s="368"/>
      <c r="FT710" s="368"/>
      <c r="FU710" s="368"/>
      <c r="FV710" s="368"/>
      <c r="FW710" s="368"/>
      <c r="FX710" s="368"/>
      <c r="FY710" s="368"/>
      <c r="FZ710" s="368"/>
      <c r="GA710" s="368"/>
      <c r="GB710" s="368"/>
      <c r="GC710" s="368"/>
      <c r="GD710" s="368"/>
      <c r="GE710" s="368"/>
      <c r="GF710" s="368"/>
      <c r="GG710" s="368"/>
      <c r="GH710" s="368"/>
      <c r="GI710" s="368"/>
      <c r="GJ710" s="368"/>
      <c r="GK710" s="368"/>
      <c r="GL710" s="368"/>
      <c r="GM710" s="368"/>
      <c r="GN710" s="368"/>
    </row>
    <row r="711" spans="1:23" ht="15.75">
      <c r="A711" s="234" t="s">
        <v>497</v>
      </c>
      <c r="B711" s="186">
        <v>100</v>
      </c>
      <c r="C711" s="186">
        <v>144</v>
      </c>
      <c r="D711" s="187">
        <f>MAX(J713:K713:L713)/144*100</f>
        <v>10.833333333333334</v>
      </c>
      <c r="E711" s="98"/>
      <c r="F711" s="98"/>
      <c r="G711" s="92"/>
      <c r="H711" s="191">
        <f>(J711+K711+L711)/3</f>
        <v>224.33333333333334</v>
      </c>
      <c r="I711" s="104"/>
      <c r="J711" s="95">
        <v>224</v>
      </c>
      <c r="K711" s="89">
        <v>225</v>
      </c>
      <c r="L711" s="158">
        <v>224</v>
      </c>
      <c r="M711" s="136"/>
      <c r="N711" s="365"/>
      <c r="O711" s="365"/>
      <c r="P711" s="365"/>
      <c r="Q711" s="255"/>
      <c r="R711" s="124"/>
      <c r="S711" s="47"/>
      <c r="U711" s="125"/>
      <c r="V711" s="125"/>
      <c r="W711" s="125"/>
    </row>
    <row r="712" spans="1:19" ht="15">
      <c r="A712" s="234"/>
      <c r="B712" s="186"/>
      <c r="C712" s="186"/>
      <c r="D712" s="187"/>
      <c r="E712" s="98"/>
      <c r="F712" s="98"/>
      <c r="G712" s="92"/>
      <c r="H712" s="104"/>
      <c r="I712" s="104"/>
      <c r="J712" s="83">
        <v>15</v>
      </c>
      <c r="K712" s="41">
        <v>15.3</v>
      </c>
      <c r="L712" s="118">
        <v>15.6</v>
      </c>
      <c r="M712" s="136"/>
      <c r="N712" s="365"/>
      <c r="O712" s="365"/>
      <c r="P712" s="365"/>
      <c r="Q712" s="255"/>
      <c r="R712" s="124"/>
      <c r="S712" s="47"/>
    </row>
    <row r="713" spans="1:196" s="352" customFormat="1" ht="12.75">
      <c r="A713" s="612" t="s">
        <v>31</v>
      </c>
      <c r="B713" s="347"/>
      <c r="C713" s="347"/>
      <c r="D713" s="347"/>
      <c r="E713" s="347"/>
      <c r="F713" s="347"/>
      <c r="G713" s="348"/>
      <c r="H713" s="102"/>
      <c r="I713" s="102"/>
      <c r="J713" s="357">
        <f>SUM(J712)</f>
        <v>15</v>
      </c>
      <c r="K713" s="294">
        <f>SUM(K712)</f>
        <v>15.3</v>
      </c>
      <c r="L713" s="649">
        <f>SUM(L712)</f>
        <v>15.6</v>
      </c>
      <c r="M713" s="480"/>
      <c r="N713" s="348"/>
      <c r="O713" s="348"/>
      <c r="P713" s="348"/>
      <c r="Q713" s="491"/>
      <c r="R713" s="296">
        <f>(J713+K713+L713)/3</f>
        <v>15.299999999999999</v>
      </c>
      <c r="S713" s="289"/>
      <c r="U713" s="368"/>
      <c r="V713" s="368"/>
      <c r="W713" s="368"/>
      <c r="X713" s="125"/>
      <c r="Y713" s="125"/>
      <c r="Z713" s="125"/>
      <c r="AA713" s="125"/>
      <c r="AB713" s="125"/>
      <c r="AC713" s="125"/>
      <c r="AD713" s="125"/>
      <c r="AE713" s="125"/>
      <c r="AF713" s="125"/>
      <c r="AG713" s="125"/>
      <c r="AH713" s="125"/>
      <c r="AI713" s="125"/>
      <c r="AJ713" s="125"/>
      <c r="AK713" s="125"/>
      <c r="AL713" s="125"/>
      <c r="AM713" s="125"/>
      <c r="AN713" s="125"/>
      <c r="AO713" s="125"/>
      <c r="AP713" s="125"/>
      <c r="AQ713" s="125"/>
      <c r="AR713" s="125"/>
      <c r="AS713" s="125"/>
      <c r="AT713" s="125"/>
      <c r="AU713" s="125"/>
      <c r="AV713" s="125"/>
      <c r="AW713" s="125"/>
      <c r="AX713" s="125"/>
      <c r="AY713" s="125"/>
      <c r="AZ713" s="125"/>
      <c r="BA713" s="125"/>
      <c r="BB713" s="125"/>
      <c r="BC713" s="125"/>
      <c r="BD713" s="125"/>
      <c r="BE713" s="125"/>
      <c r="BF713" s="125"/>
      <c r="BG713" s="125"/>
      <c r="BH713" s="125"/>
      <c r="BI713" s="125"/>
      <c r="BJ713" s="125"/>
      <c r="BK713" s="125"/>
      <c r="BL713" s="125"/>
      <c r="BM713" s="125"/>
      <c r="BN713" s="125"/>
      <c r="BO713" s="125"/>
      <c r="BP713" s="125"/>
      <c r="BQ713" s="125"/>
      <c r="BR713" s="125"/>
      <c r="BS713" s="125"/>
      <c r="BT713" s="125"/>
      <c r="BU713" s="125"/>
      <c r="BV713" s="125"/>
      <c r="BW713" s="125"/>
      <c r="BX713" s="125"/>
      <c r="BY713" s="125"/>
      <c r="BZ713" s="125"/>
      <c r="CA713" s="125"/>
      <c r="CB713" s="125"/>
      <c r="CC713" s="125"/>
      <c r="CD713" s="125"/>
      <c r="CE713" s="125"/>
      <c r="CF713" s="125"/>
      <c r="CG713" s="125"/>
      <c r="CH713" s="125"/>
      <c r="CI713" s="125"/>
      <c r="CJ713" s="125"/>
      <c r="CK713" s="125"/>
      <c r="CL713" s="125"/>
      <c r="CM713" s="125"/>
      <c r="CN713" s="125"/>
      <c r="CO713" s="125"/>
      <c r="CP713" s="125"/>
      <c r="CQ713" s="125"/>
      <c r="CR713" s="125"/>
      <c r="CS713" s="125"/>
      <c r="CT713" s="125"/>
      <c r="CU713" s="125"/>
      <c r="CV713" s="125"/>
      <c r="CW713" s="125"/>
      <c r="CX713" s="125"/>
      <c r="CY713" s="125"/>
      <c r="CZ713" s="125"/>
      <c r="DA713" s="125"/>
      <c r="DB713" s="125"/>
      <c r="DC713" s="125"/>
      <c r="DD713" s="125"/>
      <c r="DE713" s="125"/>
      <c r="DF713" s="125"/>
      <c r="DG713" s="125"/>
      <c r="DH713" s="125"/>
      <c r="DI713" s="125"/>
      <c r="DJ713" s="125"/>
      <c r="DK713" s="125"/>
      <c r="DL713" s="125"/>
      <c r="DM713" s="125"/>
      <c r="DN713" s="125"/>
      <c r="DO713" s="125"/>
      <c r="DP713" s="125"/>
      <c r="DQ713" s="125"/>
      <c r="DR713" s="125"/>
      <c r="DS713" s="125"/>
      <c r="DT713" s="125"/>
      <c r="DU713" s="125"/>
      <c r="DV713" s="125"/>
      <c r="DW713" s="125"/>
      <c r="DX713" s="125"/>
      <c r="DY713" s="125"/>
      <c r="DZ713" s="125"/>
      <c r="EA713" s="125"/>
      <c r="EB713" s="125"/>
      <c r="EC713" s="125"/>
      <c r="ED713" s="125"/>
      <c r="EE713" s="125"/>
      <c r="EF713" s="125"/>
      <c r="EG713" s="125"/>
      <c r="EH713" s="125"/>
      <c r="EI713" s="125"/>
      <c r="EJ713" s="125"/>
      <c r="EK713" s="125"/>
      <c r="EL713" s="125"/>
      <c r="EM713" s="125"/>
      <c r="EN713" s="125"/>
      <c r="EO713" s="125"/>
      <c r="EP713" s="125"/>
      <c r="EQ713" s="125"/>
      <c r="ER713" s="125"/>
      <c r="ES713" s="125"/>
      <c r="ET713" s="125"/>
      <c r="EU713" s="125"/>
      <c r="EV713" s="125"/>
      <c r="EW713" s="125"/>
      <c r="EX713" s="125"/>
      <c r="EY713" s="125"/>
      <c r="EZ713" s="125"/>
      <c r="FA713" s="125"/>
      <c r="FB713" s="125"/>
      <c r="FC713" s="125"/>
      <c r="FD713" s="125"/>
      <c r="FE713" s="125"/>
      <c r="FF713" s="125"/>
      <c r="FG713" s="125"/>
      <c r="FH713" s="125"/>
      <c r="FI713" s="125"/>
      <c r="FJ713" s="125"/>
      <c r="FK713" s="125"/>
      <c r="FL713" s="125"/>
      <c r="FM713" s="125"/>
      <c r="FN713" s="125"/>
      <c r="FO713" s="125"/>
      <c r="FP713" s="125"/>
      <c r="FQ713" s="125"/>
      <c r="FR713" s="125"/>
      <c r="FS713" s="125"/>
      <c r="FT713" s="125"/>
      <c r="FU713" s="125"/>
      <c r="FV713" s="125"/>
      <c r="FW713" s="125"/>
      <c r="FX713" s="125"/>
      <c r="FY713" s="125"/>
      <c r="FZ713" s="125"/>
      <c r="GA713" s="125"/>
      <c r="GB713" s="125"/>
      <c r="GC713" s="125"/>
      <c r="GD713" s="125"/>
      <c r="GE713" s="125"/>
      <c r="GF713" s="125"/>
      <c r="GG713" s="125"/>
      <c r="GH713" s="125"/>
      <c r="GI713" s="125"/>
      <c r="GJ713" s="125"/>
      <c r="GK713" s="125"/>
      <c r="GL713" s="125"/>
      <c r="GM713" s="125"/>
      <c r="GN713" s="125"/>
    </row>
    <row r="714" spans="1:19" ht="18" customHeight="1">
      <c r="A714" s="84" t="s">
        <v>97</v>
      </c>
      <c r="B714" s="189">
        <f>B660+B666+B669+B673+B677+B682+B685+B690+B707+B711</f>
        <v>2400</v>
      </c>
      <c r="C714" s="97">
        <f>C660+C663+C666+C669+C673+C677+C682+C685+C690+C707+C711</f>
        <v>4368</v>
      </c>
      <c r="D714" s="97"/>
      <c r="E714" s="103">
        <f>E660+E663+E666+E669+E673+E677+E682+E685+E690+E707+E711</f>
        <v>1510</v>
      </c>
      <c r="F714" s="98">
        <f>F660+F663+F666+F669+F673+F677+F682+F685+F690+F707+F711</f>
        <v>2178</v>
      </c>
      <c r="G714" s="92"/>
      <c r="H714" s="102"/>
      <c r="I714" s="102"/>
      <c r="J714" s="68">
        <f>J662+J668+J672+J676+J681+J684+J689+J694+J710+J713</f>
        <v>408.3</v>
      </c>
      <c r="K714" s="141">
        <f>K662+K668+K672+K676+K681+K684+K689+K694+K710+K713</f>
        <v>393.3</v>
      </c>
      <c r="L714" s="668">
        <f>L662+L668+L672+L676+L681+L684+L689+L694+L710+L713</f>
        <v>415.5</v>
      </c>
      <c r="M714" s="136"/>
      <c r="N714" s="365"/>
      <c r="O714" s="365"/>
      <c r="P714" s="365"/>
      <c r="Q714" s="255"/>
      <c r="R714" s="134">
        <f>MAX(J714:K714:L714)</f>
        <v>415.5</v>
      </c>
      <c r="S714" s="1"/>
    </row>
    <row r="715" spans="1:19" ht="23.25" customHeight="1">
      <c r="A715" s="84" t="s">
        <v>498</v>
      </c>
      <c r="B715" s="97">
        <f>B714/1000</f>
        <v>2.4</v>
      </c>
      <c r="C715" s="97"/>
      <c r="D715" s="97"/>
      <c r="E715" s="98"/>
      <c r="F715" s="98"/>
      <c r="G715" s="92"/>
      <c r="H715" s="495"/>
      <c r="I715" s="495"/>
      <c r="J715" s="83"/>
      <c r="K715" s="41"/>
      <c r="L715" s="118"/>
      <c r="M715" s="136"/>
      <c r="N715" s="365"/>
      <c r="O715" s="365"/>
      <c r="P715" s="443"/>
      <c r="Q715" s="93"/>
      <c r="R715" s="516">
        <f>R662+R665+R668+R672+R676+R681+R684+R689+R694+R697+R706+R710+R713</f>
        <v>405.70000000000005</v>
      </c>
      <c r="S715" s="516">
        <f>S662+S665+S668+S672+S676+S681+S684+S689+S694+S697+S706+S710+S713</f>
        <v>0</v>
      </c>
    </row>
    <row r="716" spans="1:19" ht="18.75" customHeight="1">
      <c r="A716" s="251" t="s">
        <v>499</v>
      </c>
      <c r="B716" s="97"/>
      <c r="C716" s="230"/>
      <c r="D716" s="231"/>
      <c r="E716" s="232"/>
      <c r="F716" s="232"/>
      <c r="G716" s="233"/>
      <c r="H716" s="495"/>
      <c r="I716" s="495"/>
      <c r="J716" s="559"/>
      <c r="K716" s="514"/>
      <c r="L716" s="690"/>
      <c r="M716" s="514"/>
      <c r="N716" s="500"/>
      <c r="O716" s="500"/>
      <c r="P716" s="500"/>
      <c r="Q716" s="515"/>
      <c r="S716" s="99">
        <f>R659</f>
        <v>405.70000000000005</v>
      </c>
    </row>
    <row r="717" spans="14:16" ht="12.75">
      <c r="N717" s="113"/>
      <c r="O717" s="113"/>
      <c r="P717" s="113"/>
    </row>
    <row r="718" spans="14:17" ht="12.75">
      <c r="N718" s="113"/>
      <c r="O718" s="113"/>
      <c r="P718" s="113"/>
      <c r="Q718" s="26"/>
    </row>
    <row r="719" spans="14:17" ht="12.75">
      <c r="N719" s="113"/>
      <c r="O719" s="113"/>
      <c r="P719" s="113"/>
      <c r="Q719" s="26"/>
    </row>
    <row r="720" spans="14:17" ht="12.75">
      <c r="N720" s="113"/>
      <c r="O720" s="113"/>
      <c r="P720" s="113"/>
      <c r="Q720" s="26"/>
    </row>
    <row r="721" spans="14:17" ht="12.75">
      <c r="N721" s="113"/>
      <c r="O721" s="113"/>
      <c r="P721" s="113"/>
      <c r="Q721" s="26"/>
    </row>
    <row r="722" spans="14:17" ht="12.75">
      <c r="N722" s="113"/>
      <c r="O722" s="113"/>
      <c r="P722" s="113"/>
      <c r="Q722" s="26"/>
    </row>
    <row r="723" spans="14:17" ht="12.75">
      <c r="N723" s="113"/>
      <c r="O723" s="113"/>
      <c r="P723" s="113"/>
      <c r="Q723" s="26"/>
    </row>
    <row r="724" spans="14:17" ht="12.75">
      <c r="N724" s="113"/>
      <c r="O724" s="113"/>
      <c r="P724" s="113"/>
      <c r="Q724" s="26"/>
    </row>
    <row r="725" spans="14:17" ht="12.75">
      <c r="N725" s="113"/>
      <c r="O725" s="113"/>
      <c r="P725" s="113"/>
      <c r="Q725" s="26"/>
    </row>
    <row r="726" spans="14:17" ht="12.75">
      <c r="N726" s="113"/>
      <c r="O726" s="113"/>
      <c r="P726" s="113"/>
      <c r="Q726" s="26"/>
    </row>
    <row r="727" spans="14:17" ht="12.75">
      <c r="N727" s="113"/>
      <c r="O727" s="113"/>
      <c r="P727" s="113"/>
      <c r="Q727" s="26"/>
    </row>
    <row r="728" spans="14:17" ht="12.75">
      <c r="N728" s="113"/>
      <c r="O728" s="113"/>
      <c r="P728" s="113"/>
      <c r="Q728" s="26"/>
    </row>
    <row r="729" spans="14:17" ht="12.75">
      <c r="N729" s="113"/>
      <c r="O729" s="113"/>
      <c r="P729" s="113"/>
      <c r="Q729" s="26"/>
    </row>
    <row r="730" spans="14:17" ht="12.75">
      <c r="N730" s="113"/>
      <c r="O730" s="113"/>
      <c r="P730" s="113"/>
      <c r="Q730" s="26"/>
    </row>
    <row r="731" spans="14:17" ht="12.75">
      <c r="N731" s="113"/>
      <c r="O731" s="113"/>
      <c r="P731" s="113"/>
      <c r="Q731" s="26"/>
    </row>
    <row r="732" spans="14:17" ht="12.75">
      <c r="N732" s="113"/>
      <c r="O732" s="113"/>
      <c r="P732" s="113"/>
      <c r="Q732" s="26"/>
    </row>
    <row r="733" spans="14:17" ht="12.75">
      <c r="N733" s="113"/>
      <c r="O733" s="113"/>
      <c r="P733" s="113"/>
      <c r="Q733" s="26"/>
    </row>
    <row r="734" spans="14:17" ht="12.75">
      <c r="N734" s="113"/>
      <c r="O734" s="113"/>
      <c r="P734" s="113"/>
      <c r="Q734" s="26"/>
    </row>
    <row r="735" spans="14:17" ht="12.75">
      <c r="N735" s="113"/>
      <c r="O735" s="113"/>
      <c r="P735" s="113"/>
      <c r="Q735" s="26"/>
    </row>
    <row r="736" spans="14:17" ht="12.75">
      <c r="N736" s="113"/>
      <c r="O736" s="113"/>
      <c r="P736" s="113"/>
      <c r="Q736" s="26"/>
    </row>
    <row r="737" spans="14:17" ht="12.75">
      <c r="N737" s="113"/>
      <c r="O737" s="113"/>
      <c r="P737" s="113"/>
      <c r="Q737" s="26"/>
    </row>
    <row r="738" spans="14:17" ht="12.75">
      <c r="N738" s="113"/>
      <c r="O738" s="113"/>
      <c r="P738" s="113"/>
      <c r="Q738" s="26"/>
    </row>
    <row r="739" spans="14:17" ht="12.75">
      <c r="N739" s="113"/>
      <c r="O739" s="113"/>
      <c r="P739" s="113"/>
      <c r="Q739" s="26"/>
    </row>
    <row r="740" spans="14:17" ht="12.75">
      <c r="N740" s="113"/>
      <c r="O740" s="113"/>
      <c r="P740" s="113"/>
      <c r="Q740" s="26"/>
    </row>
    <row r="741" spans="14:17" ht="12.75">
      <c r="N741" s="113"/>
      <c r="O741" s="113"/>
      <c r="P741" s="113"/>
      <c r="Q741" s="26"/>
    </row>
    <row r="742" spans="14:17" ht="12.75">
      <c r="N742" s="113"/>
      <c r="O742" s="113"/>
      <c r="P742" s="113"/>
      <c r="Q742" s="26"/>
    </row>
    <row r="743" spans="14:17" ht="12.75">
      <c r="N743" s="113"/>
      <c r="O743" s="113"/>
      <c r="P743" s="113"/>
      <c r="Q743" s="26"/>
    </row>
    <row r="744" spans="14:17" ht="12.75">
      <c r="N744" s="113"/>
      <c r="O744" s="113"/>
      <c r="P744" s="113"/>
      <c r="Q744" s="26"/>
    </row>
    <row r="745" spans="14:17" ht="12.75">
      <c r="N745" s="113"/>
      <c r="O745" s="113"/>
      <c r="P745" s="113"/>
      <c r="Q745" s="26"/>
    </row>
    <row r="746" spans="14:17" ht="12.75">
      <c r="N746" s="113"/>
      <c r="O746" s="113"/>
      <c r="P746" s="113"/>
      <c r="Q746" s="26"/>
    </row>
    <row r="747" spans="14:17" ht="12.75">
      <c r="N747" s="113"/>
      <c r="O747" s="113"/>
      <c r="P747" s="113"/>
      <c r="Q747" s="26"/>
    </row>
    <row r="748" spans="14:17" ht="12.75">
      <c r="N748" s="113"/>
      <c r="O748" s="113"/>
      <c r="P748" s="113"/>
      <c r="Q748" s="26"/>
    </row>
    <row r="749" spans="14:17" ht="12.75">
      <c r="N749" s="113"/>
      <c r="O749" s="113"/>
      <c r="P749" s="113"/>
      <c r="Q749" s="26"/>
    </row>
    <row r="750" spans="14:17" ht="12.75">
      <c r="N750" s="113"/>
      <c r="O750" s="113"/>
      <c r="P750" s="113"/>
      <c r="Q750" s="26"/>
    </row>
    <row r="751" spans="14:17" ht="12.75">
      <c r="N751" s="113"/>
      <c r="O751" s="113"/>
      <c r="P751" s="113"/>
      <c r="Q751" s="26"/>
    </row>
    <row r="752" spans="14:17" ht="12.75">
      <c r="N752" s="113"/>
      <c r="O752" s="113"/>
      <c r="P752" s="113"/>
      <c r="Q752" s="26"/>
    </row>
    <row r="753" spans="14:17" ht="12.75">
      <c r="N753" s="113"/>
      <c r="O753" s="113"/>
      <c r="P753" s="113"/>
      <c r="Q753" s="26"/>
    </row>
    <row r="754" spans="14:17" ht="12.75">
      <c r="N754" s="113"/>
      <c r="O754" s="113"/>
      <c r="P754" s="113"/>
      <c r="Q754" s="26"/>
    </row>
    <row r="755" spans="14:17" ht="12.75">
      <c r="N755" s="113"/>
      <c r="O755" s="113"/>
      <c r="P755" s="113"/>
      <c r="Q755" s="26"/>
    </row>
    <row r="756" spans="14:17" ht="12.75">
      <c r="N756" s="113"/>
      <c r="O756" s="113"/>
      <c r="P756" s="113"/>
      <c r="Q756" s="26"/>
    </row>
    <row r="757" spans="14:17" ht="12.75">
      <c r="N757" s="113"/>
      <c r="O757" s="113"/>
      <c r="P757" s="113"/>
      <c r="Q757" s="26"/>
    </row>
    <row r="758" spans="14:17" ht="12.75">
      <c r="N758" s="113"/>
      <c r="O758" s="113"/>
      <c r="P758" s="113"/>
      <c r="Q758" s="26"/>
    </row>
    <row r="759" spans="14:17" ht="12.75">
      <c r="N759" s="113"/>
      <c r="O759" s="113"/>
      <c r="P759" s="113"/>
      <c r="Q759" s="26"/>
    </row>
    <row r="760" spans="14:17" ht="12.75">
      <c r="N760" s="113"/>
      <c r="O760" s="113"/>
      <c r="P760" s="113"/>
      <c r="Q760" s="26"/>
    </row>
    <row r="761" spans="14:17" ht="12.75">
      <c r="N761" s="113"/>
      <c r="O761" s="113"/>
      <c r="P761" s="113"/>
      <c r="Q761" s="26"/>
    </row>
    <row r="762" spans="14:17" ht="12.75">
      <c r="N762" s="113"/>
      <c r="O762" s="113"/>
      <c r="P762" s="113"/>
      <c r="Q762" s="26"/>
    </row>
    <row r="763" spans="14:17" ht="12.75">
      <c r="N763" s="113"/>
      <c r="O763" s="113"/>
      <c r="P763" s="113"/>
      <c r="Q763" s="26"/>
    </row>
    <row r="764" spans="14:17" ht="12.75">
      <c r="N764" s="113"/>
      <c r="O764" s="113"/>
      <c r="P764" s="113"/>
      <c r="Q764" s="26"/>
    </row>
    <row r="765" spans="13:17" ht="12.75">
      <c r="M765" s="26"/>
      <c r="N765" s="113"/>
      <c r="O765" s="113"/>
      <c r="P765" s="113"/>
      <c r="Q765" s="26"/>
    </row>
    <row r="766" spans="13:16" ht="12.75">
      <c r="M766" s="26"/>
      <c r="N766" s="113"/>
      <c r="O766" s="113"/>
      <c r="P766" s="113"/>
    </row>
    <row r="767" spans="13:16" ht="12.75">
      <c r="M767" s="26"/>
      <c r="N767" s="113"/>
      <c r="O767" s="113"/>
      <c r="P767" s="113"/>
    </row>
    <row r="768" spans="13:16" ht="12.75">
      <c r="M768" s="26"/>
      <c r="N768" s="113"/>
      <c r="O768" s="113"/>
      <c r="P768" s="113"/>
    </row>
    <row r="769" spans="13:16" ht="12.75">
      <c r="M769" s="26"/>
      <c r="N769" s="113"/>
      <c r="O769" s="113"/>
      <c r="P769" s="113"/>
    </row>
    <row r="770" spans="13:16" ht="12.75">
      <c r="M770" s="26"/>
      <c r="N770" s="113"/>
      <c r="O770" s="113"/>
      <c r="P770" s="113"/>
    </row>
    <row r="771" spans="13:16" ht="12.75">
      <c r="M771" s="26"/>
      <c r="N771" s="113"/>
      <c r="O771" s="113"/>
      <c r="P771" s="113"/>
    </row>
    <row r="772" spans="13:16" ht="12.75">
      <c r="M772" s="26"/>
      <c r="N772" s="113"/>
      <c r="O772" s="113"/>
      <c r="P772" s="113"/>
    </row>
    <row r="773" spans="14:16" ht="12.75">
      <c r="N773" s="113"/>
      <c r="O773" s="113"/>
      <c r="P773" s="113"/>
    </row>
    <row r="774" spans="14:16" ht="12.75">
      <c r="N774" s="113"/>
      <c r="O774" s="113"/>
      <c r="P774" s="113"/>
    </row>
    <row r="775" spans="14:16" ht="12.75">
      <c r="N775" s="113"/>
      <c r="O775" s="113"/>
      <c r="P775" s="113"/>
    </row>
    <row r="776" spans="14:16" ht="12.75">
      <c r="N776" s="113"/>
      <c r="O776" s="113"/>
      <c r="P776" s="113"/>
    </row>
    <row r="777" spans="14:16" ht="12.75">
      <c r="N777" s="113"/>
      <c r="O777" s="113"/>
      <c r="P777" s="113"/>
    </row>
    <row r="778" spans="14:16" ht="12.75">
      <c r="N778" s="113"/>
      <c r="O778" s="113"/>
      <c r="P778" s="113"/>
    </row>
    <row r="779" spans="14:16" ht="12.75">
      <c r="N779" s="113"/>
      <c r="O779" s="113"/>
      <c r="P779" s="113"/>
    </row>
    <row r="780" spans="14:16" ht="12.75">
      <c r="N780" s="113"/>
      <c r="O780" s="113"/>
      <c r="P780" s="113"/>
    </row>
    <row r="781" spans="14:16" ht="12.75">
      <c r="N781" s="113"/>
      <c r="O781" s="113"/>
      <c r="P781" s="113"/>
    </row>
    <row r="782" spans="14:16" ht="12.75">
      <c r="N782" s="113"/>
      <c r="O782" s="113"/>
      <c r="P782" s="113"/>
    </row>
    <row r="783" spans="14:16" ht="12.75">
      <c r="N783" s="113"/>
      <c r="O783" s="113"/>
      <c r="P783" s="113"/>
    </row>
    <row r="784" spans="14:16" ht="12.75">
      <c r="N784" s="113"/>
      <c r="O784" s="113"/>
      <c r="P784" s="113"/>
    </row>
    <row r="785" spans="14:16" ht="12.75">
      <c r="N785" s="113"/>
      <c r="O785" s="113"/>
      <c r="P785" s="113"/>
    </row>
    <row r="786" spans="14:16" ht="12.75">
      <c r="N786" s="113"/>
      <c r="O786" s="113"/>
      <c r="P786" s="113"/>
    </row>
    <row r="787" spans="14:16" ht="12.75">
      <c r="N787" s="113"/>
      <c r="O787" s="113"/>
      <c r="P787" s="113"/>
    </row>
    <row r="788" spans="14:16" ht="12.75">
      <c r="N788" s="113"/>
      <c r="O788" s="113"/>
      <c r="P788" s="113"/>
    </row>
    <row r="789" spans="14:16" ht="12.75">
      <c r="N789" s="113"/>
      <c r="O789" s="113"/>
      <c r="P789" s="113"/>
    </row>
    <row r="790" spans="14:16" ht="12.75">
      <c r="N790" s="113"/>
      <c r="O790" s="113"/>
      <c r="P790" s="113"/>
    </row>
    <row r="791" spans="14:16" ht="12.75">
      <c r="N791" s="113"/>
      <c r="O791" s="113"/>
      <c r="P791" s="113"/>
    </row>
    <row r="792" spans="14:16" ht="12.75">
      <c r="N792" s="113"/>
      <c r="O792" s="113"/>
      <c r="P792" s="113"/>
    </row>
    <row r="793" spans="14:16" ht="12.75">
      <c r="N793" s="113"/>
      <c r="O793" s="113"/>
      <c r="P793" s="113"/>
    </row>
    <row r="794" spans="14:16" ht="12.75">
      <c r="N794" s="113"/>
      <c r="O794" s="113"/>
      <c r="P794" s="113"/>
    </row>
    <row r="795" spans="14:16" ht="12.75">
      <c r="N795" s="113"/>
      <c r="O795" s="113"/>
      <c r="P795" s="113"/>
    </row>
    <row r="796" spans="14:16" ht="12.75">
      <c r="N796" s="113"/>
      <c r="O796" s="113"/>
      <c r="P796" s="113"/>
    </row>
    <row r="797" spans="14:16" ht="12.75">
      <c r="N797" s="113"/>
      <c r="O797" s="113"/>
      <c r="P797" s="113"/>
    </row>
    <row r="798" spans="14:16" ht="12.75">
      <c r="N798" s="113"/>
      <c r="O798" s="113"/>
      <c r="P798" s="113"/>
    </row>
    <row r="799" spans="14:16" ht="12.75">
      <c r="N799" s="113"/>
      <c r="O799" s="113"/>
      <c r="P799" s="113"/>
    </row>
    <row r="800" spans="14:16" ht="12.75">
      <c r="N800" s="113"/>
      <c r="O800" s="113"/>
      <c r="P800" s="113"/>
    </row>
    <row r="801" spans="14:16" ht="12.75">
      <c r="N801" s="113"/>
      <c r="O801" s="113"/>
      <c r="P801" s="113"/>
    </row>
    <row r="802" spans="14:16" ht="12.75">
      <c r="N802" s="113"/>
      <c r="O802" s="113"/>
      <c r="P802" s="113"/>
    </row>
    <row r="803" spans="14:16" ht="12.75">
      <c r="N803" s="113"/>
      <c r="O803" s="113"/>
      <c r="P803" s="113"/>
    </row>
    <row r="804" spans="14:16" ht="12.75">
      <c r="N804" s="113"/>
      <c r="O804" s="113"/>
      <c r="P804" s="113"/>
    </row>
    <row r="805" spans="14:16" ht="12.75">
      <c r="N805" s="113"/>
      <c r="O805" s="113"/>
      <c r="P805" s="113"/>
    </row>
    <row r="806" spans="14:16" ht="12.75">
      <c r="N806" s="113"/>
      <c r="O806" s="113"/>
      <c r="P806" s="113"/>
    </row>
    <row r="807" spans="14:16" ht="12.75">
      <c r="N807" s="113"/>
      <c r="O807" s="113"/>
      <c r="P807" s="113"/>
    </row>
    <row r="808" spans="14:16" ht="12.75">
      <c r="N808" s="113"/>
      <c r="O808" s="113"/>
      <c r="P808" s="113"/>
    </row>
    <row r="809" spans="14:16" ht="12.75">
      <c r="N809" s="113"/>
      <c r="O809" s="113"/>
      <c r="P809" s="113"/>
    </row>
    <row r="810" spans="13:17" ht="12.75">
      <c r="M810" s="26"/>
      <c r="N810" s="113"/>
      <c r="O810" s="113"/>
      <c r="P810" s="113"/>
      <c r="Q810" s="26"/>
    </row>
    <row r="811" spans="13:17" ht="12.75">
      <c r="M811" s="26"/>
      <c r="N811" s="113"/>
      <c r="O811" s="113"/>
      <c r="P811" s="113"/>
      <c r="Q811" s="26"/>
    </row>
    <row r="812" spans="13:17" ht="12.75">
      <c r="M812" s="26"/>
      <c r="N812" s="113"/>
      <c r="O812" s="113"/>
      <c r="P812" s="113"/>
      <c r="Q812" s="26"/>
    </row>
    <row r="813" spans="13:17" ht="12.75">
      <c r="M813" s="26"/>
      <c r="N813" s="113"/>
      <c r="O813" s="113"/>
      <c r="P813" s="113"/>
      <c r="Q813" s="26"/>
    </row>
    <row r="814" spans="13:17" ht="12.75">
      <c r="M814" s="26"/>
      <c r="N814" s="113"/>
      <c r="O814" s="113"/>
      <c r="P814" s="113"/>
      <c r="Q814" s="26"/>
    </row>
    <row r="815" spans="13:17" ht="12.75">
      <c r="M815" s="26"/>
      <c r="N815" s="113"/>
      <c r="O815" s="113"/>
      <c r="P815" s="113"/>
      <c r="Q815" s="26"/>
    </row>
    <row r="816" spans="13:17" ht="12.75">
      <c r="M816" s="26"/>
      <c r="N816" s="113"/>
      <c r="O816" s="113"/>
      <c r="P816" s="113"/>
      <c r="Q816" s="26"/>
    </row>
    <row r="817" spans="13:17" ht="12.75">
      <c r="M817" s="26"/>
      <c r="N817" s="113"/>
      <c r="O817" s="113"/>
      <c r="P817" s="113"/>
      <c r="Q817" s="26"/>
    </row>
    <row r="818" spans="13:17" ht="12.75">
      <c r="M818" s="26"/>
      <c r="N818" s="113"/>
      <c r="O818" s="113"/>
      <c r="P818" s="113"/>
      <c r="Q818" s="26"/>
    </row>
    <row r="819" spans="13:17" ht="12.75">
      <c r="M819" s="26"/>
      <c r="N819" s="113"/>
      <c r="O819" s="113"/>
      <c r="P819" s="113"/>
      <c r="Q819" s="26"/>
    </row>
    <row r="820" spans="13:17" ht="12.75">
      <c r="M820" s="26"/>
      <c r="N820" s="113"/>
      <c r="O820" s="113"/>
      <c r="P820" s="113"/>
      <c r="Q820" s="26"/>
    </row>
    <row r="821" spans="13:17" ht="12.75">
      <c r="M821" s="26"/>
      <c r="N821" s="113"/>
      <c r="O821" s="113"/>
      <c r="P821" s="113"/>
      <c r="Q821" s="26"/>
    </row>
    <row r="822" spans="13:17" ht="12.75">
      <c r="M822" s="26"/>
      <c r="N822" s="113"/>
      <c r="O822" s="113"/>
      <c r="P822" s="113"/>
      <c r="Q822" s="26"/>
    </row>
    <row r="823" spans="13:17" ht="12.75">
      <c r="M823" s="26"/>
      <c r="N823" s="113"/>
      <c r="O823" s="113"/>
      <c r="P823" s="113"/>
      <c r="Q823" s="26"/>
    </row>
    <row r="824" spans="13:17" ht="12.75">
      <c r="M824" s="26"/>
      <c r="N824" s="113"/>
      <c r="O824" s="113"/>
      <c r="P824" s="113"/>
      <c r="Q824" s="26"/>
    </row>
    <row r="825" spans="13:17" ht="12.75">
      <c r="M825" s="26"/>
      <c r="N825" s="113"/>
      <c r="O825" s="113"/>
      <c r="P825" s="113"/>
      <c r="Q825" s="26"/>
    </row>
    <row r="826" spans="13:17" ht="12.75">
      <c r="M826" s="26"/>
      <c r="N826" s="113"/>
      <c r="O826" s="113"/>
      <c r="P826" s="113"/>
      <c r="Q826" s="26"/>
    </row>
    <row r="827" spans="13:17" ht="12.75">
      <c r="M827" s="26"/>
      <c r="N827" s="113"/>
      <c r="O827" s="113"/>
      <c r="P827" s="113"/>
      <c r="Q827" s="26"/>
    </row>
    <row r="828" spans="13:17" ht="12.75">
      <c r="M828" s="26"/>
      <c r="N828" s="113"/>
      <c r="O828" s="113"/>
      <c r="P828" s="113"/>
      <c r="Q828" s="26"/>
    </row>
    <row r="829" spans="13:17" ht="12.75">
      <c r="M829" s="26"/>
      <c r="N829" s="113"/>
      <c r="O829" s="113"/>
      <c r="P829" s="113"/>
      <c r="Q829" s="26"/>
    </row>
    <row r="830" spans="13:17" ht="12.75">
      <c r="M830" s="26"/>
      <c r="N830" s="113"/>
      <c r="O830" s="113"/>
      <c r="P830" s="113"/>
      <c r="Q830" s="26"/>
    </row>
    <row r="831" spans="13:17" ht="12.75">
      <c r="M831" s="26"/>
      <c r="N831" s="113"/>
      <c r="O831" s="113"/>
      <c r="P831" s="113"/>
      <c r="Q831" s="26"/>
    </row>
    <row r="832" spans="13:17" ht="12.75">
      <c r="M832" s="26"/>
      <c r="N832" s="113"/>
      <c r="O832" s="113"/>
      <c r="P832" s="113"/>
      <c r="Q832" s="26"/>
    </row>
    <row r="833" spans="13:17" ht="12.75">
      <c r="M833" s="26"/>
      <c r="N833" s="113"/>
      <c r="O833" s="113"/>
      <c r="P833" s="113"/>
      <c r="Q833" s="26"/>
    </row>
    <row r="834" spans="13:17" ht="12.75">
      <c r="M834" s="26"/>
      <c r="N834" s="113"/>
      <c r="O834" s="113"/>
      <c r="P834" s="113"/>
      <c r="Q834" s="26"/>
    </row>
    <row r="835" spans="13:17" ht="12.75">
      <c r="M835" s="26"/>
      <c r="N835" s="113"/>
      <c r="O835" s="113"/>
      <c r="P835" s="113"/>
      <c r="Q835" s="26"/>
    </row>
    <row r="836" spans="13:17" ht="12.75">
      <c r="M836" s="26"/>
      <c r="N836" s="113"/>
      <c r="O836" s="113"/>
      <c r="P836" s="113"/>
      <c r="Q836" s="26"/>
    </row>
    <row r="837" spans="13:17" ht="12.75">
      <c r="M837" s="26"/>
      <c r="N837" s="113"/>
      <c r="O837" s="113"/>
      <c r="P837" s="113"/>
      <c r="Q837" s="26"/>
    </row>
    <row r="838" spans="13:17" ht="12.75">
      <c r="M838" s="26"/>
      <c r="N838" s="113"/>
      <c r="O838" s="113"/>
      <c r="P838" s="113"/>
      <c r="Q838" s="26"/>
    </row>
    <row r="839" spans="13:17" ht="12.75">
      <c r="M839" s="26"/>
      <c r="N839" s="113"/>
      <c r="O839" s="113"/>
      <c r="P839" s="113"/>
      <c r="Q839" s="26"/>
    </row>
    <row r="840" spans="13:17" ht="12.75">
      <c r="M840" s="26"/>
      <c r="N840" s="113"/>
      <c r="O840" s="113"/>
      <c r="P840" s="113"/>
      <c r="Q840" s="26"/>
    </row>
    <row r="841" spans="13:17" ht="12.75">
      <c r="M841" s="26"/>
      <c r="N841" s="113"/>
      <c r="O841" s="113"/>
      <c r="P841" s="113"/>
      <c r="Q841" s="26"/>
    </row>
    <row r="842" spans="13:17" ht="12.75">
      <c r="M842" s="26"/>
      <c r="N842" s="113"/>
      <c r="O842" s="113"/>
      <c r="P842" s="113"/>
      <c r="Q842" s="26"/>
    </row>
    <row r="843" spans="13:17" ht="12.75">
      <c r="M843" s="26"/>
      <c r="N843" s="113"/>
      <c r="O843" s="113"/>
      <c r="P843" s="113"/>
      <c r="Q843" s="26"/>
    </row>
    <row r="844" spans="13:17" ht="12.75">
      <c r="M844" s="26"/>
      <c r="N844" s="113"/>
      <c r="O844" s="113"/>
      <c r="P844" s="113"/>
      <c r="Q844" s="26"/>
    </row>
    <row r="845" spans="13:17" ht="12.75">
      <c r="M845" s="26"/>
      <c r="N845" s="113"/>
      <c r="O845" s="113"/>
      <c r="P845" s="113"/>
      <c r="Q845" s="26"/>
    </row>
    <row r="846" spans="13:17" ht="12.75">
      <c r="M846" s="26"/>
      <c r="N846" s="113"/>
      <c r="O846" s="113"/>
      <c r="P846" s="113"/>
      <c r="Q846" s="26"/>
    </row>
    <row r="847" spans="13:17" ht="12.75">
      <c r="M847" s="26"/>
      <c r="N847" s="113"/>
      <c r="O847" s="113"/>
      <c r="P847" s="113"/>
      <c r="Q847" s="26"/>
    </row>
    <row r="848" spans="13:17" ht="12.75">
      <c r="M848" s="26"/>
      <c r="N848" s="113"/>
      <c r="O848" s="113"/>
      <c r="P848" s="113"/>
      <c r="Q848" s="26"/>
    </row>
    <row r="849" spans="13:17" ht="12.75">
      <c r="M849" s="26"/>
      <c r="N849" s="113"/>
      <c r="O849" s="113"/>
      <c r="P849" s="113"/>
      <c r="Q849" s="26"/>
    </row>
    <row r="850" spans="13:17" ht="12.75">
      <c r="M850" s="26"/>
      <c r="N850" s="113"/>
      <c r="O850" s="113"/>
      <c r="P850" s="113"/>
      <c r="Q850" s="26"/>
    </row>
    <row r="851" spans="13:17" ht="12.75">
      <c r="M851" s="26"/>
      <c r="N851" s="113"/>
      <c r="O851" s="113"/>
      <c r="P851" s="113"/>
      <c r="Q851" s="26"/>
    </row>
    <row r="852" spans="13:17" ht="12.75">
      <c r="M852" s="26"/>
      <c r="N852" s="113"/>
      <c r="O852" s="113"/>
      <c r="P852" s="113"/>
      <c r="Q852" s="26"/>
    </row>
    <row r="853" spans="13:17" ht="12.75">
      <c r="M853" s="26"/>
      <c r="N853" s="113"/>
      <c r="O853" s="113"/>
      <c r="P853" s="113"/>
      <c r="Q853" s="26"/>
    </row>
    <row r="854" spans="13:17" ht="12.75">
      <c r="M854" s="26"/>
      <c r="N854" s="113"/>
      <c r="O854" s="113"/>
      <c r="P854" s="113"/>
      <c r="Q854" s="26"/>
    </row>
    <row r="855" spans="13:17" ht="12.75">
      <c r="M855" s="26"/>
      <c r="N855" s="113"/>
      <c r="O855" s="113"/>
      <c r="P855" s="113"/>
      <c r="Q855" s="26"/>
    </row>
    <row r="856" spans="13:17" ht="12.75">
      <c r="M856" s="26"/>
      <c r="N856" s="113"/>
      <c r="O856" s="113"/>
      <c r="P856" s="113"/>
      <c r="Q856" s="26"/>
    </row>
    <row r="857" spans="13:17" ht="12.75">
      <c r="M857" s="26"/>
      <c r="N857" s="113"/>
      <c r="O857" s="113"/>
      <c r="P857" s="113"/>
      <c r="Q857" s="26"/>
    </row>
    <row r="858" spans="13:17" ht="12.75">
      <c r="M858" s="26"/>
      <c r="N858" s="113"/>
      <c r="O858" s="113"/>
      <c r="P858" s="113"/>
      <c r="Q858" s="26"/>
    </row>
    <row r="859" spans="13:17" ht="12.75">
      <c r="M859" s="26"/>
      <c r="N859" s="113"/>
      <c r="O859" s="113"/>
      <c r="P859" s="113"/>
      <c r="Q859" s="26"/>
    </row>
    <row r="860" spans="13:17" ht="12.75">
      <c r="M860" s="26"/>
      <c r="N860" s="113"/>
      <c r="O860" s="113"/>
      <c r="P860" s="113"/>
      <c r="Q860" s="26"/>
    </row>
    <row r="861" spans="13:17" ht="12.75">
      <c r="M861" s="26"/>
      <c r="N861" s="113"/>
      <c r="O861" s="113"/>
      <c r="P861" s="113"/>
      <c r="Q861" s="26"/>
    </row>
    <row r="862" spans="13:17" ht="12.75">
      <c r="M862" s="26"/>
      <c r="N862" s="113"/>
      <c r="O862" s="113"/>
      <c r="P862" s="113"/>
      <c r="Q862" s="26"/>
    </row>
    <row r="863" spans="13:17" ht="12.75">
      <c r="M863" s="26"/>
      <c r="N863" s="113"/>
      <c r="O863" s="113"/>
      <c r="P863" s="113"/>
      <c r="Q863" s="26"/>
    </row>
    <row r="864" spans="13:17" ht="12.75">
      <c r="M864" s="26"/>
      <c r="N864" s="113"/>
      <c r="O864" s="113"/>
      <c r="P864" s="113"/>
      <c r="Q864" s="26"/>
    </row>
    <row r="865" spans="13:17" ht="12.75">
      <c r="M865" s="26"/>
      <c r="N865" s="113"/>
      <c r="O865" s="113"/>
      <c r="P865" s="113"/>
      <c r="Q865" s="26"/>
    </row>
    <row r="866" spans="13:17" ht="12.75">
      <c r="M866" s="26"/>
      <c r="N866" s="113"/>
      <c r="O866" s="113"/>
      <c r="P866" s="113"/>
      <c r="Q866" s="26"/>
    </row>
    <row r="867" spans="13:17" ht="12.75">
      <c r="M867" s="26"/>
      <c r="N867" s="113"/>
      <c r="O867" s="113"/>
      <c r="P867" s="113"/>
      <c r="Q867" s="26"/>
    </row>
    <row r="868" spans="13:17" ht="12.75">
      <c r="M868" s="26"/>
      <c r="N868" s="113"/>
      <c r="O868" s="113"/>
      <c r="P868" s="113"/>
      <c r="Q868" s="26"/>
    </row>
    <row r="869" spans="13:17" ht="12.75">
      <c r="M869" s="26"/>
      <c r="N869" s="113"/>
      <c r="O869" s="113"/>
      <c r="P869" s="113"/>
      <c r="Q869" s="26"/>
    </row>
    <row r="870" spans="13:17" ht="12.75">
      <c r="M870" s="26"/>
      <c r="N870" s="113"/>
      <c r="O870" s="113"/>
      <c r="P870" s="113"/>
      <c r="Q870" s="26"/>
    </row>
    <row r="871" spans="13:17" ht="12.75">
      <c r="M871" s="26"/>
      <c r="N871" s="113"/>
      <c r="O871" s="113"/>
      <c r="P871" s="113"/>
      <c r="Q871" s="26"/>
    </row>
    <row r="872" spans="13:17" ht="12.75">
      <c r="M872" s="26"/>
      <c r="N872" s="113"/>
      <c r="O872" s="113"/>
      <c r="P872" s="113"/>
      <c r="Q872" s="26"/>
    </row>
    <row r="873" spans="13:17" ht="12.75">
      <c r="M873" s="26"/>
      <c r="N873" s="113"/>
      <c r="O873" s="113"/>
      <c r="P873" s="113"/>
      <c r="Q873" s="26"/>
    </row>
    <row r="874" spans="13:17" ht="12.75">
      <c r="M874" s="26"/>
      <c r="N874" s="113"/>
      <c r="O874" s="113"/>
      <c r="P874" s="113"/>
      <c r="Q874" s="26"/>
    </row>
    <row r="875" spans="13:17" ht="12.75">
      <c r="M875" s="26"/>
      <c r="N875" s="113"/>
      <c r="O875" s="113"/>
      <c r="P875" s="113"/>
      <c r="Q875" s="26"/>
    </row>
    <row r="876" spans="13:17" ht="12.75">
      <c r="M876" s="26"/>
      <c r="N876" s="113"/>
      <c r="O876" s="113"/>
      <c r="P876" s="113"/>
      <c r="Q876" s="26"/>
    </row>
    <row r="877" spans="13:17" ht="12.75">
      <c r="M877" s="26"/>
      <c r="N877" s="113"/>
      <c r="O877" s="113"/>
      <c r="P877" s="113"/>
      <c r="Q877" s="26"/>
    </row>
    <row r="878" spans="13:17" ht="12.75">
      <c r="M878" s="26"/>
      <c r="N878" s="113"/>
      <c r="O878" s="113"/>
      <c r="P878" s="113"/>
      <c r="Q878" s="26"/>
    </row>
    <row r="879" spans="13:17" ht="12.75">
      <c r="M879" s="26"/>
      <c r="N879" s="113"/>
      <c r="O879" s="113"/>
      <c r="P879" s="113"/>
      <c r="Q879" s="26"/>
    </row>
    <row r="880" spans="13:17" ht="12.75">
      <c r="M880" s="26"/>
      <c r="N880" s="113"/>
      <c r="O880" s="113"/>
      <c r="P880" s="113"/>
      <c r="Q880" s="26"/>
    </row>
    <row r="881" spans="13:17" ht="12.75">
      <c r="M881" s="26"/>
      <c r="N881" s="113"/>
      <c r="O881" s="113"/>
      <c r="P881" s="113"/>
      <c r="Q881" s="26"/>
    </row>
    <row r="882" spans="13:17" ht="12.75">
      <c r="M882" s="26"/>
      <c r="N882" s="113"/>
      <c r="O882" s="113"/>
      <c r="P882" s="113"/>
      <c r="Q882" s="26"/>
    </row>
    <row r="883" spans="13:17" ht="12.75">
      <c r="M883" s="26"/>
      <c r="N883" s="113"/>
      <c r="O883" s="113"/>
      <c r="P883" s="113"/>
      <c r="Q883" s="26"/>
    </row>
    <row r="884" spans="13:17" ht="12.75">
      <c r="M884" s="26"/>
      <c r="N884" s="113"/>
      <c r="O884" s="113"/>
      <c r="P884" s="113"/>
      <c r="Q884" s="26"/>
    </row>
    <row r="885" spans="13:17" ht="12.75">
      <c r="M885" s="26"/>
      <c r="N885" s="113"/>
      <c r="O885" s="113"/>
      <c r="P885" s="113"/>
      <c r="Q885" s="26"/>
    </row>
    <row r="886" spans="13:17" ht="12.75">
      <c r="M886" s="26"/>
      <c r="N886" s="113"/>
      <c r="O886" s="113"/>
      <c r="P886" s="113"/>
      <c r="Q886" s="26"/>
    </row>
    <row r="887" spans="13:17" ht="12.75">
      <c r="M887" s="26"/>
      <c r="N887" s="113"/>
      <c r="O887" s="113"/>
      <c r="P887" s="113"/>
      <c r="Q887" s="26"/>
    </row>
    <row r="888" spans="13:17" ht="12.75">
      <c r="M888" s="26"/>
      <c r="N888" s="113"/>
      <c r="O888" s="113"/>
      <c r="P888" s="113"/>
      <c r="Q888" s="26"/>
    </row>
    <row r="889" spans="13:17" ht="12.75">
      <c r="M889" s="26"/>
      <c r="N889" s="113"/>
      <c r="O889" s="113"/>
      <c r="P889" s="113"/>
      <c r="Q889" s="26"/>
    </row>
    <row r="890" spans="13:17" ht="12.75">
      <c r="M890" s="26"/>
      <c r="N890" s="113"/>
      <c r="O890" s="113"/>
      <c r="P890" s="113"/>
      <c r="Q890" s="26"/>
    </row>
    <row r="891" spans="13:17" ht="12.75">
      <c r="M891" s="26"/>
      <c r="N891" s="113"/>
      <c r="O891" s="113"/>
      <c r="P891" s="113"/>
      <c r="Q891" s="26"/>
    </row>
    <row r="892" spans="13:17" ht="12.75">
      <c r="M892" s="26"/>
      <c r="N892" s="113"/>
      <c r="O892" s="113"/>
      <c r="P892" s="113"/>
      <c r="Q892" s="26"/>
    </row>
    <row r="893" spans="13:17" ht="12.75">
      <c r="M893" s="26"/>
      <c r="N893" s="113"/>
      <c r="O893" s="113"/>
      <c r="P893" s="113"/>
      <c r="Q893" s="26"/>
    </row>
    <row r="894" spans="13:17" ht="12.75">
      <c r="M894" s="26"/>
      <c r="N894" s="113"/>
      <c r="O894" s="113"/>
      <c r="P894" s="113"/>
      <c r="Q894" s="26"/>
    </row>
    <row r="895" spans="13:17" ht="12.75">
      <c r="M895" s="26"/>
      <c r="N895" s="113"/>
      <c r="O895" s="113"/>
      <c r="P895" s="113"/>
      <c r="Q895" s="26"/>
    </row>
    <row r="896" spans="13:17" ht="12.75">
      <c r="M896" s="26"/>
      <c r="N896" s="113"/>
      <c r="O896" s="113"/>
      <c r="P896" s="113"/>
      <c r="Q896" s="26"/>
    </row>
    <row r="897" spans="13:17" ht="12.75">
      <c r="M897" s="26"/>
      <c r="N897" s="113"/>
      <c r="O897" s="113"/>
      <c r="P897" s="113"/>
      <c r="Q897" s="26"/>
    </row>
    <row r="898" spans="13:17" ht="12.75">
      <c r="M898" s="26"/>
      <c r="N898" s="113"/>
      <c r="O898" s="113"/>
      <c r="P898" s="113"/>
      <c r="Q898" s="26"/>
    </row>
    <row r="899" spans="13:17" ht="12.75">
      <c r="M899" s="26"/>
      <c r="N899" s="113"/>
      <c r="O899" s="113"/>
      <c r="P899" s="113"/>
      <c r="Q899" s="26"/>
    </row>
    <row r="900" spans="13:17" ht="12.75">
      <c r="M900" s="26"/>
      <c r="N900" s="113"/>
      <c r="O900" s="113"/>
      <c r="P900" s="113"/>
      <c r="Q900" s="26"/>
    </row>
    <row r="901" spans="13:17" ht="12.75">
      <c r="M901" s="26"/>
      <c r="N901" s="113"/>
      <c r="O901" s="113"/>
      <c r="P901" s="113"/>
      <c r="Q901" s="26"/>
    </row>
    <row r="902" spans="13:17" ht="12.75">
      <c r="M902" s="26"/>
      <c r="N902" s="113"/>
      <c r="O902" s="113"/>
      <c r="P902" s="113"/>
      <c r="Q902" s="26"/>
    </row>
    <row r="903" spans="13:17" ht="12.75">
      <c r="M903" s="26"/>
      <c r="N903" s="113"/>
      <c r="O903" s="113"/>
      <c r="P903" s="113"/>
      <c r="Q903" s="26"/>
    </row>
    <row r="904" spans="13:17" ht="12.75">
      <c r="M904" s="26"/>
      <c r="N904" s="113"/>
      <c r="O904" s="113"/>
      <c r="P904" s="113"/>
      <c r="Q904" s="26"/>
    </row>
    <row r="905" spans="13:17" ht="12.75">
      <c r="M905" s="26"/>
      <c r="N905" s="113"/>
      <c r="O905" s="113"/>
      <c r="P905" s="113"/>
      <c r="Q905" s="26"/>
    </row>
    <row r="906" spans="13:17" ht="12.75">
      <c r="M906" s="26"/>
      <c r="N906" s="113"/>
      <c r="O906" s="113"/>
      <c r="P906" s="113"/>
      <c r="Q906" s="26"/>
    </row>
    <row r="907" spans="13:17" ht="12.75">
      <c r="M907" s="26"/>
      <c r="N907" s="113"/>
      <c r="O907" s="113"/>
      <c r="P907" s="113"/>
      <c r="Q907" s="26"/>
    </row>
    <row r="908" spans="13:17" ht="12.75">
      <c r="M908" s="26"/>
      <c r="N908" s="113"/>
      <c r="O908" s="113"/>
      <c r="P908" s="113"/>
      <c r="Q908" s="26"/>
    </row>
    <row r="909" spans="13:17" ht="12.75">
      <c r="M909" s="26"/>
      <c r="N909" s="113"/>
      <c r="O909" s="113"/>
      <c r="P909" s="113"/>
      <c r="Q909" s="26"/>
    </row>
    <row r="910" spans="13:17" ht="12.75">
      <c r="M910" s="26"/>
      <c r="N910" s="113"/>
      <c r="O910" s="113"/>
      <c r="P910" s="113"/>
      <c r="Q910" s="26"/>
    </row>
    <row r="911" spans="13:17" ht="12.75">
      <c r="M911" s="26"/>
      <c r="N911" s="113"/>
      <c r="O911" s="113"/>
      <c r="P911" s="113"/>
      <c r="Q911" s="26"/>
    </row>
    <row r="912" spans="13:17" ht="12.75">
      <c r="M912" s="26"/>
      <c r="N912" s="113"/>
      <c r="O912" s="113"/>
      <c r="P912" s="113"/>
      <c r="Q912" s="26"/>
    </row>
    <row r="913" spans="13:17" ht="12.75">
      <c r="M913" s="26"/>
      <c r="N913" s="113"/>
      <c r="O913" s="113"/>
      <c r="P913" s="113"/>
      <c r="Q913" s="26"/>
    </row>
    <row r="914" spans="13:17" ht="12.75">
      <c r="M914" s="26"/>
      <c r="N914" s="113"/>
      <c r="O914" s="113"/>
      <c r="P914" s="113"/>
      <c r="Q914" s="26"/>
    </row>
    <row r="915" spans="13:17" ht="12.75">
      <c r="M915" s="26"/>
      <c r="N915" s="113"/>
      <c r="O915" s="113"/>
      <c r="P915" s="113"/>
      <c r="Q915" s="26"/>
    </row>
    <row r="916" spans="13:17" ht="12.75">
      <c r="M916" s="26"/>
      <c r="N916" s="113"/>
      <c r="O916" s="113"/>
      <c r="P916" s="113"/>
      <c r="Q916" s="26"/>
    </row>
    <row r="917" spans="13:17" ht="12.75">
      <c r="M917" s="26"/>
      <c r="N917" s="113"/>
      <c r="O917" s="113"/>
      <c r="P917" s="113"/>
      <c r="Q917" s="26"/>
    </row>
    <row r="918" spans="13:17" ht="12.75">
      <c r="M918" s="26"/>
      <c r="N918" s="113"/>
      <c r="O918" s="113"/>
      <c r="P918" s="113"/>
      <c r="Q918" s="26"/>
    </row>
    <row r="919" spans="13:17" ht="12.75">
      <c r="M919" s="26"/>
      <c r="N919" s="113"/>
      <c r="O919" s="113"/>
      <c r="P919" s="113"/>
      <c r="Q919" s="26"/>
    </row>
    <row r="920" spans="13:17" ht="12.75">
      <c r="M920" s="26"/>
      <c r="N920" s="113"/>
      <c r="O920" s="113"/>
      <c r="P920" s="113"/>
      <c r="Q920" s="26"/>
    </row>
    <row r="921" spans="13:17" ht="12.75">
      <c r="M921" s="26"/>
      <c r="N921" s="113"/>
      <c r="O921" s="113"/>
      <c r="P921" s="113"/>
      <c r="Q921" s="26"/>
    </row>
    <row r="922" spans="13:17" ht="12.75">
      <c r="M922" s="26"/>
      <c r="N922" s="113"/>
      <c r="O922" s="113"/>
      <c r="P922" s="113"/>
      <c r="Q922" s="26"/>
    </row>
    <row r="923" spans="13:17" ht="12.75">
      <c r="M923" s="26"/>
      <c r="N923" s="113"/>
      <c r="O923" s="113"/>
      <c r="P923" s="113"/>
      <c r="Q923" s="26"/>
    </row>
    <row r="924" spans="13:17" ht="12.75">
      <c r="M924" s="26"/>
      <c r="N924" s="113"/>
      <c r="O924" s="113"/>
      <c r="P924" s="113"/>
      <c r="Q924" s="26"/>
    </row>
    <row r="925" spans="13:17" ht="12.75">
      <c r="M925" s="26"/>
      <c r="N925" s="113"/>
      <c r="O925" s="113"/>
      <c r="P925" s="113"/>
      <c r="Q925" s="26"/>
    </row>
    <row r="926" spans="13:17" ht="12.75">
      <c r="M926" s="26"/>
      <c r="N926" s="113"/>
      <c r="O926" s="113"/>
      <c r="P926" s="113"/>
      <c r="Q926" s="26"/>
    </row>
    <row r="927" spans="13:17" ht="12.75">
      <c r="M927" s="26"/>
      <c r="N927" s="113"/>
      <c r="O927" s="113"/>
      <c r="P927" s="113"/>
      <c r="Q927" s="26"/>
    </row>
    <row r="928" spans="13:17" ht="12.75">
      <c r="M928" s="26"/>
      <c r="N928" s="113"/>
      <c r="O928" s="113"/>
      <c r="P928" s="113"/>
      <c r="Q928" s="26"/>
    </row>
    <row r="929" spans="13:17" ht="12.75">
      <c r="M929" s="26"/>
      <c r="N929" s="113"/>
      <c r="O929" s="113"/>
      <c r="P929" s="113"/>
      <c r="Q929" s="26"/>
    </row>
    <row r="930" spans="13:17" ht="12.75">
      <c r="M930" s="26"/>
      <c r="N930" s="113"/>
      <c r="O930" s="113"/>
      <c r="P930" s="113"/>
      <c r="Q930" s="26"/>
    </row>
    <row r="931" spans="13:17" ht="12.75">
      <c r="M931" s="26"/>
      <c r="N931" s="113"/>
      <c r="O931" s="113"/>
      <c r="P931" s="113"/>
      <c r="Q931" s="26"/>
    </row>
    <row r="932" spans="13:17" ht="12.75">
      <c r="M932" s="26"/>
      <c r="N932" s="113"/>
      <c r="O932" s="113"/>
      <c r="P932" s="113"/>
      <c r="Q932" s="26"/>
    </row>
    <row r="933" spans="13:17" ht="12.75">
      <c r="M933" s="26"/>
      <c r="N933" s="113"/>
      <c r="O933" s="113"/>
      <c r="P933" s="113"/>
      <c r="Q933" s="26"/>
    </row>
    <row r="934" spans="13:17" ht="12.75">
      <c r="M934" s="26"/>
      <c r="N934" s="113"/>
      <c r="O934" s="113"/>
      <c r="P934" s="113"/>
      <c r="Q934" s="26"/>
    </row>
    <row r="935" spans="13:17" ht="12.75">
      <c r="M935" s="26"/>
      <c r="N935" s="113"/>
      <c r="O935" s="113"/>
      <c r="P935" s="113"/>
      <c r="Q935" s="26"/>
    </row>
    <row r="936" spans="13:17" ht="12.75">
      <c r="M936" s="26"/>
      <c r="N936" s="113"/>
      <c r="O936" s="113"/>
      <c r="P936" s="113"/>
      <c r="Q936" s="26"/>
    </row>
    <row r="937" spans="13:17" ht="12.75">
      <c r="M937" s="26"/>
      <c r="N937" s="113"/>
      <c r="O937" s="113"/>
      <c r="P937" s="113"/>
      <c r="Q937" s="26"/>
    </row>
    <row r="938" spans="13:17" ht="12.75">
      <c r="M938" s="26"/>
      <c r="N938" s="113"/>
      <c r="O938" s="113"/>
      <c r="P938" s="113"/>
      <c r="Q938" s="26"/>
    </row>
    <row r="939" spans="13:17" ht="12.75">
      <c r="M939" s="26"/>
      <c r="N939" s="113"/>
      <c r="O939" s="113"/>
      <c r="P939" s="113"/>
      <c r="Q939" s="26"/>
    </row>
    <row r="940" spans="13:17" ht="12.75">
      <c r="M940" s="26"/>
      <c r="N940" s="113"/>
      <c r="O940" s="113"/>
      <c r="P940" s="113"/>
      <c r="Q940" s="26"/>
    </row>
    <row r="941" spans="13:17" ht="12.75">
      <c r="M941" s="26"/>
      <c r="N941" s="113"/>
      <c r="O941" s="113"/>
      <c r="P941" s="113"/>
      <c r="Q941" s="26"/>
    </row>
    <row r="942" spans="13:17" ht="12.75">
      <c r="M942" s="26"/>
      <c r="N942" s="113"/>
      <c r="O942" s="113"/>
      <c r="P942" s="113"/>
      <c r="Q942" s="26"/>
    </row>
    <row r="943" spans="13:17" ht="12.75">
      <c r="M943" s="26"/>
      <c r="N943" s="113"/>
      <c r="O943" s="113"/>
      <c r="P943" s="113"/>
      <c r="Q943" s="26"/>
    </row>
    <row r="944" spans="13:17" ht="12.75">
      <c r="M944" s="26"/>
      <c r="N944" s="113"/>
      <c r="O944" s="113"/>
      <c r="P944" s="113"/>
      <c r="Q944" s="26"/>
    </row>
    <row r="945" spans="13:17" ht="12.75">
      <c r="M945" s="26"/>
      <c r="N945" s="113"/>
      <c r="O945" s="113"/>
      <c r="P945" s="113"/>
      <c r="Q945" s="26"/>
    </row>
    <row r="946" spans="13:17" ht="12.75">
      <c r="M946" s="26"/>
      <c r="N946" s="113"/>
      <c r="O946" s="113"/>
      <c r="P946" s="113"/>
      <c r="Q946" s="26"/>
    </row>
    <row r="947" spans="13:17" ht="12.75">
      <c r="M947" s="26"/>
      <c r="N947" s="113"/>
      <c r="O947" s="113"/>
      <c r="P947" s="113"/>
      <c r="Q947" s="26"/>
    </row>
    <row r="948" spans="13:17" ht="12.75">
      <c r="M948" s="26"/>
      <c r="N948" s="113"/>
      <c r="O948" s="113"/>
      <c r="P948" s="113"/>
      <c r="Q948" s="26"/>
    </row>
    <row r="949" spans="13:17" ht="12.75">
      <c r="M949" s="26"/>
      <c r="N949" s="113"/>
      <c r="O949" s="113"/>
      <c r="P949" s="113"/>
      <c r="Q949" s="26"/>
    </row>
    <row r="950" spans="13:17" ht="12.75">
      <c r="M950" s="26"/>
      <c r="N950" s="113"/>
      <c r="O950" s="113"/>
      <c r="P950" s="113"/>
      <c r="Q950" s="26"/>
    </row>
    <row r="951" spans="13:17" ht="12.75">
      <c r="M951" s="26"/>
      <c r="N951" s="113"/>
      <c r="O951" s="113"/>
      <c r="P951" s="113"/>
      <c r="Q951" s="26"/>
    </row>
    <row r="952" spans="13:17" ht="12.75">
      <c r="M952" s="26"/>
      <c r="N952" s="113"/>
      <c r="O952" s="113"/>
      <c r="P952" s="113"/>
      <c r="Q952" s="26"/>
    </row>
    <row r="953" spans="13:17" ht="12.75">
      <c r="M953" s="26"/>
      <c r="N953" s="113"/>
      <c r="O953" s="113"/>
      <c r="P953" s="113"/>
      <c r="Q953" s="26"/>
    </row>
    <row r="954" spans="13:17" ht="12.75">
      <c r="M954" s="26"/>
      <c r="N954" s="113"/>
      <c r="O954" s="113"/>
      <c r="P954" s="113"/>
      <c r="Q954" s="26"/>
    </row>
    <row r="955" spans="13:17" ht="12.75">
      <c r="M955" s="26"/>
      <c r="N955" s="113"/>
      <c r="O955" s="113"/>
      <c r="P955" s="113"/>
      <c r="Q955" s="26"/>
    </row>
    <row r="956" spans="13:17" ht="12.75">
      <c r="M956" s="26"/>
      <c r="N956" s="113"/>
      <c r="O956" s="113"/>
      <c r="P956" s="113"/>
      <c r="Q956" s="26"/>
    </row>
    <row r="957" spans="13:17" ht="12.75">
      <c r="M957" s="26"/>
      <c r="N957" s="113"/>
      <c r="O957" s="113"/>
      <c r="P957" s="113"/>
      <c r="Q957" s="26"/>
    </row>
    <row r="958" spans="13:17" ht="12.75">
      <c r="M958" s="26"/>
      <c r="N958" s="113"/>
      <c r="O958" s="113"/>
      <c r="P958" s="113"/>
      <c r="Q958" s="26"/>
    </row>
    <row r="959" spans="13:17" ht="12.75">
      <c r="M959" s="26"/>
      <c r="N959" s="113"/>
      <c r="O959" s="113"/>
      <c r="P959" s="113"/>
      <c r="Q959" s="26"/>
    </row>
    <row r="960" spans="13:17" ht="12.75">
      <c r="M960" s="26"/>
      <c r="N960" s="113"/>
      <c r="O960" s="113"/>
      <c r="P960" s="113"/>
      <c r="Q960" s="26"/>
    </row>
    <row r="961" spans="13:17" ht="12.75">
      <c r="M961" s="26"/>
      <c r="N961" s="113"/>
      <c r="O961" s="113"/>
      <c r="P961" s="113"/>
      <c r="Q961" s="26"/>
    </row>
    <row r="962" spans="13:17" ht="12.75">
      <c r="M962" s="26"/>
      <c r="N962" s="113"/>
      <c r="O962" s="113"/>
      <c r="P962" s="113"/>
      <c r="Q962" s="26"/>
    </row>
    <row r="963" spans="13:17" ht="12.75">
      <c r="M963" s="26"/>
      <c r="N963" s="113"/>
      <c r="O963" s="113"/>
      <c r="P963" s="113"/>
      <c r="Q963" s="26"/>
    </row>
    <row r="964" spans="13:17" ht="12.75">
      <c r="M964" s="26"/>
      <c r="N964" s="113"/>
      <c r="O964" s="113"/>
      <c r="P964" s="113"/>
      <c r="Q964" s="26"/>
    </row>
    <row r="965" spans="13:17" ht="12.75">
      <c r="M965" s="26"/>
      <c r="N965" s="113"/>
      <c r="O965" s="113"/>
      <c r="P965" s="113"/>
      <c r="Q965" s="26"/>
    </row>
    <row r="966" spans="13:17" ht="12.75">
      <c r="M966" s="26"/>
      <c r="N966" s="113"/>
      <c r="O966" s="113"/>
      <c r="P966" s="113"/>
      <c r="Q966" s="26"/>
    </row>
    <row r="967" spans="13:17" ht="12.75">
      <c r="M967" s="26"/>
      <c r="N967" s="113"/>
      <c r="O967" s="113"/>
      <c r="P967" s="113"/>
      <c r="Q967" s="26"/>
    </row>
    <row r="968" spans="13:17" ht="12.75">
      <c r="M968" s="26"/>
      <c r="N968" s="113"/>
      <c r="O968" s="113"/>
      <c r="P968" s="113"/>
      <c r="Q968" s="26"/>
    </row>
    <row r="969" spans="13:17" ht="12.75">
      <c r="M969" s="26"/>
      <c r="N969" s="113"/>
      <c r="O969" s="113"/>
      <c r="P969" s="113"/>
      <c r="Q969" s="26"/>
    </row>
    <row r="970" spans="13:17" ht="12.75">
      <c r="M970" s="26"/>
      <c r="N970" s="113"/>
      <c r="O970" s="113"/>
      <c r="P970" s="113"/>
      <c r="Q970" s="26"/>
    </row>
    <row r="971" spans="13:17" ht="12.75">
      <c r="M971" s="26"/>
      <c r="N971" s="113"/>
      <c r="O971" s="113"/>
      <c r="P971" s="113"/>
      <c r="Q971" s="26"/>
    </row>
    <row r="972" spans="13:17" ht="12.75">
      <c r="M972" s="26"/>
      <c r="N972" s="113"/>
      <c r="O972" s="113"/>
      <c r="P972" s="113"/>
      <c r="Q972" s="26"/>
    </row>
    <row r="973" spans="13:17" ht="12.75">
      <c r="M973" s="26"/>
      <c r="N973" s="113"/>
      <c r="O973" s="113"/>
      <c r="P973" s="113"/>
      <c r="Q973" s="26"/>
    </row>
    <row r="974" spans="13:17" ht="12.75">
      <c r="M974" s="26"/>
      <c r="N974" s="113"/>
      <c r="O974" s="113"/>
      <c r="P974" s="113"/>
      <c r="Q974" s="26"/>
    </row>
    <row r="975" spans="13:17" ht="12.75">
      <c r="M975" s="26"/>
      <c r="N975" s="113"/>
      <c r="O975" s="113"/>
      <c r="P975" s="113"/>
      <c r="Q975" s="26"/>
    </row>
    <row r="976" spans="13:17" ht="12.75">
      <c r="M976" s="26"/>
      <c r="N976" s="113"/>
      <c r="O976" s="113"/>
      <c r="P976" s="113"/>
      <c r="Q976" s="26"/>
    </row>
    <row r="977" spans="13:17" ht="12.75">
      <c r="M977" s="26"/>
      <c r="N977" s="113"/>
      <c r="O977" s="113"/>
      <c r="P977" s="113"/>
      <c r="Q977" s="26"/>
    </row>
    <row r="978" spans="13:17" ht="12.75">
      <c r="M978" s="26"/>
      <c r="N978" s="113"/>
      <c r="O978" s="113"/>
      <c r="P978" s="113"/>
      <c r="Q978" s="26"/>
    </row>
    <row r="979" spans="13:17" ht="12.75">
      <c r="M979" s="26"/>
      <c r="N979" s="113"/>
      <c r="O979" s="113"/>
      <c r="P979" s="113"/>
      <c r="Q979" s="26"/>
    </row>
    <row r="980" spans="13:17" ht="12.75">
      <c r="M980" s="26"/>
      <c r="N980" s="113"/>
      <c r="O980" s="113"/>
      <c r="P980" s="113"/>
      <c r="Q980" s="26"/>
    </row>
    <row r="981" spans="13:17" ht="12.75">
      <c r="M981" s="26"/>
      <c r="N981" s="113"/>
      <c r="O981" s="113"/>
      <c r="P981" s="113"/>
      <c r="Q981" s="26"/>
    </row>
    <row r="982" spans="13:17" ht="12.75">
      <c r="M982" s="26"/>
      <c r="N982" s="113"/>
      <c r="O982" s="113"/>
      <c r="P982" s="113"/>
      <c r="Q982" s="26"/>
    </row>
    <row r="983" spans="13:17" ht="12.75">
      <c r="M983" s="26"/>
      <c r="N983" s="113"/>
      <c r="O983" s="113"/>
      <c r="P983" s="113"/>
      <c r="Q983" s="26"/>
    </row>
    <row r="984" spans="13:17" ht="12.75">
      <c r="M984" s="26"/>
      <c r="N984" s="113"/>
      <c r="O984" s="113"/>
      <c r="P984" s="113"/>
      <c r="Q984" s="26"/>
    </row>
    <row r="985" spans="13:17" ht="12.75">
      <c r="M985" s="26"/>
      <c r="N985" s="113"/>
      <c r="O985" s="113"/>
      <c r="P985" s="113"/>
      <c r="Q985" s="26"/>
    </row>
    <row r="986" spans="13:17" ht="12.75">
      <c r="M986" s="26"/>
      <c r="N986" s="113"/>
      <c r="O986" s="113"/>
      <c r="P986" s="113"/>
      <c r="Q986" s="26"/>
    </row>
    <row r="987" spans="13:17" ht="12.75">
      <c r="M987" s="26"/>
      <c r="N987" s="113"/>
      <c r="O987" s="113"/>
      <c r="P987" s="113"/>
      <c r="Q987" s="26"/>
    </row>
    <row r="988" spans="13:17" ht="12.75">
      <c r="M988" s="26"/>
      <c r="N988" s="113"/>
      <c r="O988" s="113"/>
      <c r="P988" s="113"/>
      <c r="Q988" s="26"/>
    </row>
    <row r="989" spans="13:17" ht="12.75">
      <c r="M989" s="26"/>
      <c r="N989" s="113"/>
      <c r="O989" s="113"/>
      <c r="P989" s="113"/>
      <c r="Q989" s="26"/>
    </row>
    <row r="990" spans="13:17" ht="12.75">
      <c r="M990" s="26"/>
      <c r="N990" s="113"/>
      <c r="O990" s="113"/>
      <c r="P990" s="113"/>
      <c r="Q990" s="26"/>
    </row>
    <row r="991" spans="13:17" ht="12.75">
      <c r="M991" s="26"/>
      <c r="N991" s="113"/>
      <c r="O991" s="113"/>
      <c r="P991" s="113"/>
      <c r="Q991" s="26"/>
    </row>
    <row r="992" spans="13:17" ht="12.75">
      <c r="M992" s="26"/>
      <c r="N992" s="113"/>
      <c r="O992" s="113"/>
      <c r="P992" s="113"/>
      <c r="Q992" s="26"/>
    </row>
    <row r="993" spans="13:17" ht="12.75">
      <c r="M993" s="26"/>
      <c r="N993" s="113"/>
      <c r="O993" s="113"/>
      <c r="P993" s="113"/>
      <c r="Q993" s="26"/>
    </row>
    <row r="994" spans="13:17" ht="12.75">
      <c r="M994" s="26"/>
      <c r="N994" s="113"/>
      <c r="O994" s="113"/>
      <c r="P994" s="113"/>
      <c r="Q994" s="26"/>
    </row>
    <row r="995" spans="13:17" ht="12.75">
      <c r="M995" s="26"/>
      <c r="N995" s="113"/>
      <c r="O995" s="113"/>
      <c r="P995" s="113"/>
      <c r="Q995" s="26"/>
    </row>
    <row r="996" spans="13:17" ht="12.75">
      <c r="M996" s="26"/>
      <c r="N996" s="113"/>
      <c r="O996" s="113"/>
      <c r="P996" s="113"/>
      <c r="Q996" s="26"/>
    </row>
    <row r="997" spans="13:17" ht="12.75">
      <c r="M997" s="26"/>
      <c r="N997" s="113"/>
      <c r="O997" s="113"/>
      <c r="P997" s="113"/>
      <c r="Q997" s="26"/>
    </row>
    <row r="998" spans="13:17" ht="12.75">
      <c r="M998" s="26"/>
      <c r="N998" s="113"/>
      <c r="O998" s="113"/>
      <c r="P998" s="113"/>
      <c r="Q998" s="26"/>
    </row>
    <row r="999" spans="13:17" ht="12.75">
      <c r="M999" s="26"/>
      <c r="N999" s="113"/>
      <c r="O999" s="113"/>
      <c r="P999" s="113"/>
      <c r="Q999" s="26"/>
    </row>
    <row r="1000" spans="13:17" ht="12.75">
      <c r="M1000" s="26"/>
      <c r="N1000" s="113"/>
      <c r="O1000" s="113"/>
      <c r="P1000" s="113"/>
      <c r="Q1000" s="26"/>
    </row>
    <row r="1001" spans="13:17" ht="12.75">
      <c r="M1001" s="26"/>
      <c r="N1001" s="113"/>
      <c r="O1001" s="113"/>
      <c r="P1001" s="113"/>
      <c r="Q1001" s="26"/>
    </row>
    <row r="1002" spans="13:17" ht="12.75">
      <c r="M1002" s="26"/>
      <c r="N1002" s="113"/>
      <c r="O1002" s="113"/>
      <c r="P1002" s="113"/>
      <c r="Q1002" s="26"/>
    </row>
    <row r="1003" spans="13:17" ht="12.75">
      <c r="M1003" s="26"/>
      <c r="N1003" s="113"/>
      <c r="O1003" s="113"/>
      <c r="P1003" s="113"/>
      <c r="Q1003" s="26"/>
    </row>
    <row r="1004" spans="13:17" ht="12.75">
      <c r="M1004" s="26"/>
      <c r="N1004" s="113"/>
      <c r="O1004" s="113"/>
      <c r="P1004" s="113"/>
      <c r="Q1004" s="26"/>
    </row>
    <row r="1005" spans="13:17" ht="12.75">
      <c r="M1005" s="26"/>
      <c r="N1005" s="113"/>
      <c r="O1005" s="113"/>
      <c r="P1005" s="113"/>
      <c r="Q1005" s="26"/>
    </row>
    <row r="1006" spans="13:17" ht="12.75">
      <c r="M1006" s="26"/>
      <c r="N1006" s="113"/>
      <c r="O1006" s="113"/>
      <c r="P1006" s="113"/>
      <c r="Q1006" s="26"/>
    </row>
    <row r="1007" spans="13:17" ht="12.75">
      <c r="M1007" s="26"/>
      <c r="N1007" s="113"/>
      <c r="O1007" s="113"/>
      <c r="P1007" s="113"/>
      <c r="Q1007" s="26"/>
    </row>
    <row r="1008" spans="13:17" ht="12.75">
      <c r="M1008" s="26"/>
      <c r="N1008" s="113"/>
      <c r="O1008" s="113"/>
      <c r="P1008" s="113"/>
      <c r="Q1008" s="26"/>
    </row>
    <row r="1009" spans="13:17" ht="12.75">
      <c r="M1009" s="26"/>
      <c r="N1009" s="113"/>
      <c r="O1009" s="113"/>
      <c r="P1009" s="113"/>
      <c r="Q1009" s="26"/>
    </row>
    <row r="1010" spans="13:17" ht="12.75">
      <c r="M1010" s="26"/>
      <c r="N1010" s="113"/>
      <c r="O1010" s="113"/>
      <c r="P1010" s="113"/>
      <c r="Q1010" s="26"/>
    </row>
    <row r="1011" spans="13:17" ht="12.75">
      <c r="M1011" s="26"/>
      <c r="N1011" s="113"/>
      <c r="O1011" s="113"/>
      <c r="P1011" s="113"/>
      <c r="Q1011" s="26"/>
    </row>
    <row r="1012" spans="13:17" ht="12.75">
      <c r="M1012" s="26"/>
      <c r="N1012" s="113"/>
      <c r="O1012" s="113"/>
      <c r="P1012" s="113"/>
      <c r="Q1012" s="26"/>
    </row>
    <row r="1013" spans="13:17" ht="12.75">
      <c r="M1013" s="26"/>
      <c r="N1013" s="113"/>
      <c r="O1013" s="113"/>
      <c r="P1013" s="113"/>
      <c r="Q1013" s="26"/>
    </row>
    <row r="1014" spans="13:17" ht="12.75">
      <c r="M1014" s="26"/>
      <c r="N1014" s="113"/>
      <c r="O1014" s="113"/>
      <c r="P1014" s="113"/>
      <c r="Q1014" s="26"/>
    </row>
    <row r="1015" spans="13:17" ht="12.75">
      <c r="M1015" s="26"/>
      <c r="N1015" s="113"/>
      <c r="O1015" s="113"/>
      <c r="P1015" s="113"/>
      <c r="Q1015" s="26"/>
    </row>
    <row r="1016" spans="13:17" ht="12.75">
      <c r="M1016" s="26"/>
      <c r="N1016" s="113"/>
      <c r="O1016" s="113"/>
      <c r="P1016" s="113"/>
      <c r="Q1016" s="26"/>
    </row>
    <row r="1017" spans="13:17" ht="12.75">
      <c r="M1017" s="26"/>
      <c r="N1017" s="113"/>
      <c r="O1017" s="113"/>
      <c r="P1017" s="113"/>
      <c r="Q1017" s="26"/>
    </row>
    <row r="1018" spans="13:17" ht="12.75">
      <c r="M1018" s="26"/>
      <c r="N1018" s="113"/>
      <c r="O1018" s="113"/>
      <c r="P1018" s="113"/>
      <c r="Q1018" s="26"/>
    </row>
    <row r="1019" spans="13:17" ht="12.75">
      <c r="M1019" s="26"/>
      <c r="N1019" s="113"/>
      <c r="O1019" s="113"/>
      <c r="P1019" s="113"/>
      <c r="Q1019" s="26"/>
    </row>
    <row r="1020" spans="13:17" ht="12.75">
      <c r="M1020" s="26"/>
      <c r="N1020" s="113"/>
      <c r="O1020" s="113"/>
      <c r="P1020" s="113"/>
      <c r="Q1020" s="26"/>
    </row>
    <row r="1021" spans="13:17" ht="12.75">
      <c r="M1021" s="26"/>
      <c r="N1021" s="113"/>
      <c r="O1021" s="113"/>
      <c r="P1021" s="113"/>
      <c r="Q1021" s="26"/>
    </row>
    <row r="1022" spans="13:17" ht="12.75">
      <c r="M1022" s="26"/>
      <c r="N1022" s="113"/>
      <c r="O1022" s="113"/>
      <c r="P1022" s="113"/>
      <c r="Q1022" s="26"/>
    </row>
    <row r="1023" spans="13:17" ht="12.75">
      <c r="M1023" s="26"/>
      <c r="N1023" s="113"/>
      <c r="O1023" s="113"/>
      <c r="P1023" s="113"/>
      <c r="Q1023" s="26"/>
    </row>
    <row r="1024" spans="13:17" ht="12.75">
      <c r="M1024" s="26"/>
      <c r="N1024" s="113"/>
      <c r="O1024" s="113"/>
      <c r="P1024" s="113"/>
      <c r="Q1024" s="26"/>
    </row>
    <row r="1025" spans="13:17" ht="12.75">
      <c r="M1025" s="26"/>
      <c r="N1025" s="113"/>
      <c r="O1025" s="113"/>
      <c r="P1025" s="113"/>
      <c r="Q1025" s="26"/>
    </row>
    <row r="1026" spans="13:17" ht="12.75">
      <c r="M1026" s="26"/>
      <c r="N1026" s="113"/>
      <c r="O1026" s="113"/>
      <c r="P1026" s="113"/>
      <c r="Q1026" s="26"/>
    </row>
    <row r="1027" spans="13:17" ht="12.75">
      <c r="M1027" s="26"/>
      <c r="N1027" s="113"/>
      <c r="O1027" s="113"/>
      <c r="P1027" s="113"/>
      <c r="Q1027" s="26"/>
    </row>
    <row r="1028" spans="13:17" ht="12.75">
      <c r="M1028" s="26"/>
      <c r="N1028" s="113"/>
      <c r="O1028" s="113"/>
      <c r="P1028" s="113"/>
      <c r="Q1028" s="26"/>
    </row>
    <row r="1029" spans="13:17" ht="12.75">
      <c r="M1029" s="26"/>
      <c r="N1029" s="113"/>
      <c r="O1029" s="113"/>
      <c r="P1029" s="113"/>
      <c r="Q1029" s="26"/>
    </row>
    <row r="1030" spans="13:17" ht="12.75">
      <c r="M1030" s="26"/>
      <c r="N1030" s="113"/>
      <c r="O1030" s="113"/>
      <c r="P1030" s="113"/>
      <c r="Q1030" s="26"/>
    </row>
    <row r="1031" spans="13:17" ht="12.75">
      <c r="M1031" s="26"/>
      <c r="N1031" s="113"/>
      <c r="O1031" s="113"/>
      <c r="P1031" s="113"/>
      <c r="Q1031" s="26"/>
    </row>
    <row r="1032" spans="13:17" ht="12.75">
      <c r="M1032" s="26"/>
      <c r="N1032" s="113"/>
      <c r="O1032" s="113"/>
      <c r="P1032" s="113"/>
      <c r="Q1032" s="26"/>
    </row>
    <row r="1033" spans="13:17" ht="12.75">
      <c r="M1033" s="26"/>
      <c r="N1033" s="113"/>
      <c r="O1033" s="113"/>
      <c r="P1033" s="113"/>
      <c r="Q1033" s="26"/>
    </row>
    <row r="1034" spans="13:17" ht="12.75">
      <c r="M1034" s="26"/>
      <c r="N1034" s="113"/>
      <c r="O1034" s="113"/>
      <c r="P1034" s="113"/>
      <c r="Q1034" s="26"/>
    </row>
    <row r="1035" spans="13:17" ht="12.75">
      <c r="M1035" s="26"/>
      <c r="N1035" s="113"/>
      <c r="O1035" s="113"/>
      <c r="P1035" s="113"/>
      <c r="Q1035" s="26"/>
    </row>
    <row r="1036" spans="13:17" ht="12.75">
      <c r="M1036" s="26"/>
      <c r="N1036" s="113"/>
      <c r="O1036" s="113"/>
      <c r="P1036" s="113"/>
      <c r="Q1036" s="26"/>
    </row>
    <row r="1037" spans="13:17" ht="12.75">
      <c r="M1037" s="26"/>
      <c r="N1037" s="113"/>
      <c r="O1037" s="113"/>
      <c r="P1037" s="113"/>
      <c r="Q1037" s="26"/>
    </row>
    <row r="1038" spans="13:17" ht="12.75">
      <c r="M1038" s="26"/>
      <c r="N1038" s="113"/>
      <c r="O1038" s="113"/>
      <c r="P1038" s="113"/>
      <c r="Q1038" s="26"/>
    </row>
    <row r="1039" spans="13:17" ht="12.75">
      <c r="M1039" s="26"/>
      <c r="N1039" s="113"/>
      <c r="O1039" s="113"/>
      <c r="P1039" s="113"/>
      <c r="Q1039" s="26"/>
    </row>
    <row r="1040" spans="13:17" ht="12.75">
      <c r="M1040" s="26"/>
      <c r="N1040" s="113"/>
      <c r="O1040" s="113"/>
      <c r="P1040" s="113"/>
      <c r="Q1040" s="26"/>
    </row>
    <row r="1041" spans="13:17" ht="12.75">
      <c r="M1041" s="26"/>
      <c r="N1041" s="113"/>
      <c r="O1041" s="113"/>
      <c r="P1041" s="113"/>
      <c r="Q1041" s="26"/>
    </row>
    <row r="1042" spans="13:17" ht="12.75">
      <c r="M1042" s="26"/>
      <c r="N1042" s="113"/>
      <c r="O1042" s="113"/>
      <c r="P1042" s="113"/>
      <c r="Q1042" s="26"/>
    </row>
    <row r="1043" spans="13:17" ht="12.75">
      <c r="M1043" s="26"/>
      <c r="N1043" s="113"/>
      <c r="O1043" s="113"/>
      <c r="P1043" s="113"/>
      <c r="Q1043" s="26"/>
    </row>
    <row r="1044" spans="13:17" ht="12.75">
      <c r="M1044" s="26"/>
      <c r="N1044" s="113"/>
      <c r="O1044" s="113"/>
      <c r="P1044" s="113"/>
      <c r="Q1044" s="26"/>
    </row>
    <row r="1045" spans="13:17" ht="12.75">
      <c r="M1045" s="26"/>
      <c r="N1045" s="113"/>
      <c r="O1045" s="113"/>
      <c r="P1045" s="113"/>
      <c r="Q1045" s="26"/>
    </row>
    <row r="1046" spans="13:17" ht="12.75">
      <c r="M1046" s="26"/>
      <c r="N1046" s="113"/>
      <c r="O1046" s="113"/>
      <c r="P1046" s="113"/>
      <c r="Q1046" s="26"/>
    </row>
    <row r="1047" spans="13:17" ht="12.75">
      <c r="M1047" s="26"/>
      <c r="N1047" s="113"/>
      <c r="O1047" s="113"/>
      <c r="P1047" s="113"/>
      <c r="Q1047" s="26"/>
    </row>
    <row r="1048" spans="13:17" ht="12.75">
      <c r="M1048" s="26"/>
      <c r="N1048" s="113"/>
      <c r="O1048" s="113"/>
      <c r="P1048" s="113"/>
      <c r="Q1048" s="26"/>
    </row>
    <row r="1049" spans="13:17" ht="12.75">
      <c r="M1049" s="26"/>
      <c r="N1049" s="113"/>
      <c r="O1049" s="113"/>
      <c r="P1049" s="113"/>
      <c r="Q1049" s="26"/>
    </row>
    <row r="1050" spans="13:17" ht="12.75">
      <c r="M1050" s="26"/>
      <c r="N1050" s="113"/>
      <c r="O1050" s="113"/>
      <c r="P1050" s="113"/>
      <c r="Q1050" s="26"/>
    </row>
    <row r="1051" spans="13:17" ht="12.75">
      <c r="M1051" s="26"/>
      <c r="N1051" s="113"/>
      <c r="O1051" s="113"/>
      <c r="P1051" s="113"/>
      <c r="Q1051" s="26"/>
    </row>
    <row r="1052" spans="13:17" ht="12.75">
      <c r="M1052" s="26"/>
      <c r="N1052" s="113"/>
      <c r="O1052" s="113"/>
      <c r="P1052" s="113"/>
      <c r="Q1052" s="26"/>
    </row>
    <row r="1053" spans="13:17" ht="12.75">
      <c r="M1053" s="26"/>
      <c r="N1053" s="113"/>
      <c r="O1053" s="113"/>
      <c r="P1053" s="113"/>
      <c r="Q1053" s="26"/>
    </row>
    <row r="1054" spans="13:17" ht="12.75">
      <c r="M1054" s="26"/>
      <c r="N1054" s="113"/>
      <c r="O1054" s="113"/>
      <c r="P1054" s="113"/>
      <c r="Q1054" s="26"/>
    </row>
    <row r="1055" spans="13:17" ht="12.75">
      <c r="M1055" s="26"/>
      <c r="N1055" s="113"/>
      <c r="O1055" s="113"/>
      <c r="P1055" s="113"/>
      <c r="Q1055" s="26"/>
    </row>
    <row r="1056" spans="13:17" ht="12.75">
      <c r="M1056" s="26"/>
      <c r="N1056" s="113"/>
      <c r="O1056" s="113"/>
      <c r="P1056" s="113"/>
      <c r="Q1056" s="26"/>
    </row>
    <row r="1057" spans="13:17" ht="12.75">
      <c r="M1057" s="26"/>
      <c r="N1057" s="113"/>
      <c r="O1057" s="113"/>
      <c r="P1057" s="113"/>
      <c r="Q1057" s="26"/>
    </row>
    <row r="1058" spans="13:17" ht="12.75">
      <c r="M1058" s="26"/>
      <c r="N1058" s="113"/>
      <c r="O1058" s="113"/>
      <c r="P1058" s="113"/>
      <c r="Q1058" s="26"/>
    </row>
    <row r="1059" spans="13:17" ht="12.75">
      <c r="M1059" s="26"/>
      <c r="N1059" s="113"/>
      <c r="O1059" s="113"/>
      <c r="P1059" s="113"/>
      <c r="Q1059" s="26"/>
    </row>
    <row r="1060" spans="13:17" ht="12.75">
      <c r="M1060" s="26"/>
      <c r="N1060" s="113"/>
      <c r="O1060" s="113"/>
      <c r="P1060" s="113"/>
      <c r="Q1060" s="26"/>
    </row>
    <row r="1061" spans="13:17" ht="12.75">
      <c r="M1061" s="26"/>
      <c r="N1061" s="113"/>
      <c r="O1061" s="113"/>
      <c r="P1061" s="113"/>
      <c r="Q1061" s="26"/>
    </row>
    <row r="1062" spans="13:17" ht="12.75">
      <c r="M1062" s="26"/>
      <c r="N1062" s="113"/>
      <c r="O1062" s="113"/>
      <c r="P1062" s="113"/>
      <c r="Q1062" s="26"/>
    </row>
    <row r="1063" spans="13:17" ht="12.75">
      <c r="M1063" s="26"/>
      <c r="N1063" s="113"/>
      <c r="O1063" s="113"/>
      <c r="P1063" s="113"/>
      <c r="Q1063" s="26"/>
    </row>
    <row r="1064" spans="13:17" ht="12.75">
      <c r="M1064" s="26"/>
      <c r="N1064" s="113"/>
      <c r="O1064" s="113"/>
      <c r="P1064" s="113"/>
      <c r="Q1064" s="26"/>
    </row>
    <row r="1065" spans="13:17" ht="12.75">
      <c r="M1065" s="26"/>
      <c r="N1065" s="113"/>
      <c r="O1065" s="113"/>
      <c r="P1065" s="113"/>
      <c r="Q1065" s="26"/>
    </row>
    <row r="1066" spans="13:17" ht="12.75">
      <c r="M1066" s="26"/>
      <c r="N1066" s="113"/>
      <c r="O1066" s="113"/>
      <c r="P1066" s="113"/>
      <c r="Q1066" s="26"/>
    </row>
    <row r="1067" spans="13:17" ht="12.75">
      <c r="M1067" s="26"/>
      <c r="N1067" s="113"/>
      <c r="O1067" s="113"/>
      <c r="P1067" s="113"/>
      <c r="Q1067" s="26"/>
    </row>
    <row r="1068" spans="13:17" ht="12.75">
      <c r="M1068" s="26"/>
      <c r="N1068" s="113"/>
      <c r="O1068" s="113"/>
      <c r="P1068" s="113"/>
      <c r="Q1068" s="26"/>
    </row>
    <row r="1069" spans="13:17" ht="12.75">
      <c r="M1069" s="26"/>
      <c r="N1069" s="113"/>
      <c r="O1069" s="113"/>
      <c r="P1069" s="113"/>
      <c r="Q1069" s="26"/>
    </row>
    <row r="1070" spans="13:17" ht="12.75">
      <c r="M1070" s="26"/>
      <c r="N1070" s="113"/>
      <c r="O1070" s="113"/>
      <c r="P1070" s="113"/>
      <c r="Q1070" s="26"/>
    </row>
    <row r="1071" spans="13:17" ht="12.75">
      <c r="M1071" s="26"/>
      <c r="N1071" s="113"/>
      <c r="O1071" s="113"/>
      <c r="P1071" s="113"/>
      <c r="Q1071" s="26"/>
    </row>
    <row r="1072" spans="13:17" ht="12.75">
      <c r="M1072" s="26"/>
      <c r="N1072" s="113"/>
      <c r="O1072" s="113"/>
      <c r="P1072" s="113"/>
      <c r="Q1072" s="26"/>
    </row>
    <row r="1073" spans="13:17" ht="12.75">
      <c r="M1073" s="26"/>
      <c r="N1073" s="113"/>
      <c r="O1073" s="113"/>
      <c r="P1073" s="113"/>
      <c r="Q1073" s="26"/>
    </row>
    <row r="1074" spans="13:17" ht="12.75">
      <c r="M1074" s="26"/>
      <c r="N1074" s="113"/>
      <c r="O1074" s="113"/>
      <c r="P1074" s="113"/>
      <c r="Q1074" s="26"/>
    </row>
    <row r="1075" spans="13:17" ht="12.75">
      <c r="M1075" s="26"/>
      <c r="N1075" s="113"/>
      <c r="O1075" s="113"/>
      <c r="P1075" s="113"/>
      <c r="Q1075" s="26"/>
    </row>
    <row r="1076" spans="13:17" ht="12.75">
      <c r="M1076" s="26"/>
      <c r="N1076" s="113"/>
      <c r="O1076" s="113"/>
      <c r="P1076" s="113"/>
      <c r="Q1076" s="26"/>
    </row>
    <row r="1077" spans="13:17" ht="12.75">
      <c r="M1077" s="26"/>
      <c r="N1077" s="113"/>
      <c r="O1077" s="113"/>
      <c r="P1077" s="113"/>
      <c r="Q1077" s="26"/>
    </row>
    <row r="1078" spans="13:17" ht="12.75">
      <c r="M1078" s="26"/>
      <c r="N1078" s="113"/>
      <c r="O1078" s="113"/>
      <c r="P1078" s="113"/>
      <c r="Q1078" s="26"/>
    </row>
    <row r="1079" spans="13:17" ht="12.75">
      <c r="M1079" s="26"/>
      <c r="N1079" s="113"/>
      <c r="O1079" s="113"/>
      <c r="P1079" s="113"/>
      <c r="Q1079" s="26"/>
    </row>
    <row r="1080" spans="13:17" ht="12.75">
      <c r="M1080" s="26"/>
      <c r="N1080" s="113"/>
      <c r="O1080" s="113"/>
      <c r="P1080" s="113"/>
      <c r="Q1080" s="26"/>
    </row>
    <row r="1081" spans="13:17" ht="12.75">
      <c r="M1081" s="26"/>
      <c r="N1081" s="113"/>
      <c r="O1081" s="113"/>
      <c r="P1081" s="113"/>
      <c r="Q1081" s="26"/>
    </row>
    <row r="1082" spans="13:17" ht="12.75">
      <c r="M1082" s="26"/>
      <c r="N1082" s="113"/>
      <c r="O1082" s="113"/>
      <c r="P1082" s="113"/>
      <c r="Q1082" s="26"/>
    </row>
    <row r="1083" spans="13:17" ht="12.75">
      <c r="M1083" s="26"/>
      <c r="N1083" s="113"/>
      <c r="O1083" s="113"/>
      <c r="P1083" s="113"/>
      <c r="Q1083" s="26"/>
    </row>
    <row r="1084" spans="13:17" ht="12.75">
      <c r="M1084" s="26"/>
      <c r="N1084" s="113"/>
      <c r="O1084" s="113"/>
      <c r="P1084" s="113"/>
      <c r="Q1084" s="26"/>
    </row>
    <row r="1085" spans="13:17" ht="12.75">
      <c r="M1085" s="26"/>
      <c r="N1085" s="113"/>
      <c r="O1085" s="113"/>
      <c r="P1085" s="113"/>
      <c r="Q1085" s="26"/>
    </row>
    <row r="1086" spans="13:17" ht="12.75">
      <c r="M1086" s="26"/>
      <c r="N1086" s="113"/>
      <c r="O1086" s="113"/>
      <c r="P1086" s="113"/>
      <c r="Q1086" s="26"/>
    </row>
    <row r="1087" spans="13:17" ht="12.75">
      <c r="M1087" s="26"/>
      <c r="N1087" s="113"/>
      <c r="O1087" s="113"/>
      <c r="P1087" s="113"/>
      <c r="Q1087" s="26"/>
    </row>
    <row r="1088" spans="13:17" ht="12.75">
      <c r="M1088" s="26"/>
      <c r="N1088" s="113"/>
      <c r="O1088" s="113"/>
      <c r="P1088" s="113"/>
      <c r="Q1088" s="26"/>
    </row>
    <row r="1089" spans="13:17" ht="12.75">
      <c r="M1089" s="26"/>
      <c r="N1089" s="113"/>
      <c r="O1089" s="113"/>
      <c r="P1089" s="113"/>
      <c r="Q1089" s="26"/>
    </row>
    <row r="1090" spans="13:17" ht="12.75">
      <c r="M1090" s="26"/>
      <c r="N1090" s="113"/>
      <c r="O1090" s="113"/>
      <c r="P1090" s="113"/>
      <c r="Q1090" s="26"/>
    </row>
    <row r="1091" spans="13:17" ht="12.75">
      <c r="M1091" s="26"/>
      <c r="N1091" s="113"/>
      <c r="O1091" s="113"/>
      <c r="P1091" s="113"/>
      <c r="Q1091" s="26"/>
    </row>
    <row r="1092" spans="13:17" ht="12.75">
      <c r="M1092" s="26"/>
      <c r="N1092" s="113"/>
      <c r="O1092" s="113"/>
      <c r="P1092" s="113"/>
      <c r="Q1092" s="26"/>
    </row>
    <row r="1093" spans="13:17" ht="12.75">
      <c r="M1093" s="26"/>
      <c r="N1093" s="113"/>
      <c r="O1093" s="113"/>
      <c r="P1093" s="113"/>
      <c r="Q1093" s="26"/>
    </row>
    <row r="1094" spans="13:17" ht="12.75">
      <c r="M1094" s="26"/>
      <c r="N1094" s="113"/>
      <c r="O1094" s="113"/>
      <c r="P1094" s="113"/>
      <c r="Q1094" s="26"/>
    </row>
    <row r="1095" spans="13:17" ht="12.75">
      <c r="M1095" s="26"/>
      <c r="N1095" s="113"/>
      <c r="O1095" s="113"/>
      <c r="P1095" s="113"/>
      <c r="Q1095" s="26"/>
    </row>
    <row r="1096" spans="13:17" ht="12.75">
      <c r="M1096" s="26"/>
      <c r="N1096" s="113"/>
      <c r="O1096" s="113"/>
      <c r="P1096" s="113"/>
      <c r="Q1096" s="26"/>
    </row>
    <row r="1097" spans="13:17" ht="12.75">
      <c r="M1097" s="26"/>
      <c r="N1097" s="113"/>
      <c r="O1097" s="113"/>
      <c r="P1097" s="113"/>
      <c r="Q1097" s="26"/>
    </row>
    <row r="1098" spans="13:17" ht="12.75">
      <c r="M1098" s="26"/>
      <c r="N1098" s="113"/>
      <c r="O1098" s="113"/>
      <c r="P1098" s="113"/>
      <c r="Q1098" s="26"/>
    </row>
    <row r="1099" spans="13:17" ht="12.75">
      <c r="M1099" s="26"/>
      <c r="N1099" s="113"/>
      <c r="O1099" s="113"/>
      <c r="P1099" s="113"/>
      <c r="Q1099" s="26"/>
    </row>
    <row r="1100" spans="13:17" ht="12.75">
      <c r="M1100" s="26"/>
      <c r="N1100" s="113"/>
      <c r="O1100" s="113"/>
      <c r="P1100" s="113"/>
      <c r="Q1100" s="26"/>
    </row>
    <row r="1101" spans="13:17" ht="12.75">
      <c r="M1101" s="26"/>
      <c r="N1101" s="113"/>
      <c r="O1101" s="113"/>
      <c r="P1101" s="113"/>
      <c r="Q1101" s="26"/>
    </row>
    <row r="1102" spans="13:17" ht="12.75">
      <c r="M1102" s="26"/>
      <c r="N1102" s="113"/>
      <c r="O1102" s="113"/>
      <c r="P1102" s="113"/>
      <c r="Q1102" s="26"/>
    </row>
    <row r="1103" spans="13:17" ht="12.75">
      <c r="M1103" s="26"/>
      <c r="N1103" s="113"/>
      <c r="O1103" s="113"/>
      <c r="P1103" s="113"/>
      <c r="Q1103" s="26"/>
    </row>
    <row r="1104" spans="13:17" ht="12.75">
      <c r="M1104" s="26"/>
      <c r="N1104" s="113"/>
      <c r="O1104" s="113"/>
      <c r="P1104" s="113"/>
      <c r="Q1104" s="26"/>
    </row>
    <row r="1105" spans="13:17" ht="12.75">
      <c r="M1105" s="26"/>
      <c r="N1105" s="113"/>
      <c r="O1105" s="113"/>
      <c r="P1105" s="113"/>
      <c r="Q1105" s="26"/>
    </row>
    <row r="1106" spans="13:17" ht="12.75">
      <c r="M1106" s="26"/>
      <c r="N1106" s="113"/>
      <c r="O1106" s="113"/>
      <c r="P1106" s="113"/>
      <c r="Q1106" s="26"/>
    </row>
    <row r="1107" spans="13:17" ht="12.75">
      <c r="M1107" s="26"/>
      <c r="N1107" s="113"/>
      <c r="O1107" s="113"/>
      <c r="P1107" s="113"/>
      <c r="Q1107" s="26"/>
    </row>
    <row r="1108" spans="13:17" ht="12.75">
      <c r="M1108" s="26"/>
      <c r="N1108" s="113"/>
      <c r="O1108" s="113"/>
      <c r="P1108" s="113"/>
      <c r="Q1108" s="26"/>
    </row>
    <row r="1109" spans="13:17" ht="12.75">
      <c r="M1109" s="26"/>
      <c r="N1109" s="113"/>
      <c r="O1109" s="113"/>
      <c r="P1109" s="113"/>
      <c r="Q1109" s="26"/>
    </row>
    <row r="1110" spans="13:17" ht="12.75">
      <c r="M1110" s="26"/>
      <c r="N1110" s="113"/>
      <c r="O1110" s="113"/>
      <c r="P1110" s="113"/>
      <c r="Q1110" s="26"/>
    </row>
    <row r="1111" spans="13:17" ht="12.75">
      <c r="M1111" s="26"/>
      <c r="N1111" s="113"/>
      <c r="O1111" s="113"/>
      <c r="P1111" s="113"/>
      <c r="Q1111" s="26"/>
    </row>
    <row r="1112" spans="13:17" ht="12.75">
      <c r="M1112" s="26"/>
      <c r="N1112" s="113"/>
      <c r="O1112" s="113"/>
      <c r="P1112" s="113"/>
      <c r="Q1112" s="26"/>
    </row>
    <row r="1113" spans="13:17" ht="12.75">
      <c r="M1113" s="26"/>
      <c r="N1113" s="113"/>
      <c r="O1113" s="113"/>
      <c r="P1113" s="113"/>
      <c r="Q1113" s="26"/>
    </row>
    <row r="1114" spans="13:17" ht="12.75">
      <c r="M1114" s="26"/>
      <c r="N1114" s="113"/>
      <c r="O1114" s="113"/>
      <c r="P1114" s="113"/>
      <c r="Q1114" s="26"/>
    </row>
    <row r="1115" spans="13:17" ht="12.75">
      <c r="M1115" s="26"/>
      <c r="N1115" s="113"/>
      <c r="O1115" s="113"/>
      <c r="P1115" s="113"/>
      <c r="Q1115" s="26"/>
    </row>
    <row r="1116" spans="13:17" ht="12.75">
      <c r="M1116" s="26"/>
      <c r="N1116" s="113"/>
      <c r="O1116" s="113"/>
      <c r="P1116" s="113"/>
      <c r="Q1116" s="26"/>
    </row>
    <row r="1117" spans="13:17" ht="12.75">
      <c r="M1117" s="26"/>
      <c r="N1117" s="113"/>
      <c r="O1117" s="113"/>
      <c r="P1117" s="113"/>
      <c r="Q1117" s="26"/>
    </row>
    <row r="1118" spans="13:17" ht="12.75">
      <c r="M1118" s="26"/>
      <c r="N1118" s="113"/>
      <c r="O1118" s="113"/>
      <c r="P1118" s="113"/>
      <c r="Q1118" s="26"/>
    </row>
    <row r="1119" spans="13:17" ht="12.75">
      <c r="M1119" s="26"/>
      <c r="N1119" s="113"/>
      <c r="O1119" s="113"/>
      <c r="P1119" s="113"/>
      <c r="Q1119" s="26"/>
    </row>
    <row r="1120" spans="13:17" ht="12.75">
      <c r="M1120" s="26"/>
      <c r="N1120" s="113"/>
      <c r="O1120" s="113"/>
      <c r="P1120" s="113"/>
      <c r="Q1120" s="26"/>
    </row>
    <row r="1121" spans="13:17" ht="12.75">
      <c r="M1121" s="26"/>
      <c r="N1121" s="113"/>
      <c r="O1121" s="113"/>
      <c r="P1121" s="113"/>
      <c r="Q1121" s="26"/>
    </row>
    <row r="1122" spans="13:17" ht="12.75">
      <c r="M1122" s="26"/>
      <c r="N1122" s="113"/>
      <c r="O1122" s="113"/>
      <c r="P1122" s="113"/>
      <c r="Q1122" s="26"/>
    </row>
    <row r="1123" spans="13:17" ht="12.75">
      <c r="M1123" s="26"/>
      <c r="N1123" s="113"/>
      <c r="O1123" s="113"/>
      <c r="P1123" s="113"/>
      <c r="Q1123" s="26"/>
    </row>
    <row r="1124" spans="13:17" ht="12.75">
      <c r="M1124" s="26"/>
      <c r="N1124" s="113"/>
      <c r="O1124" s="113"/>
      <c r="P1124" s="113"/>
      <c r="Q1124" s="26"/>
    </row>
    <row r="1125" spans="13:17" ht="12.75">
      <c r="M1125" s="26"/>
      <c r="N1125" s="113"/>
      <c r="O1125" s="113"/>
      <c r="P1125" s="113"/>
      <c r="Q1125" s="26"/>
    </row>
    <row r="1126" spans="13:17" ht="12.75">
      <c r="M1126" s="26"/>
      <c r="N1126" s="113"/>
      <c r="O1126" s="113"/>
      <c r="P1126" s="113"/>
      <c r="Q1126" s="26"/>
    </row>
    <row r="1127" spans="13:17" ht="12.75">
      <c r="M1127" s="26"/>
      <c r="N1127" s="113"/>
      <c r="O1127" s="113"/>
      <c r="P1127" s="113"/>
      <c r="Q1127" s="26"/>
    </row>
    <row r="1128" spans="13:17" ht="12.75">
      <c r="M1128" s="26"/>
      <c r="N1128" s="113"/>
      <c r="O1128" s="113"/>
      <c r="P1128" s="113"/>
      <c r="Q1128" s="26"/>
    </row>
    <row r="1129" spans="13:17" ht="12.75">
      <c r="M1129" s="26"/>
      <c r="N1129" s="113"/>
      <c r="O1129" s="113"/>
      <c r="P1129" s="113"/>
      <c r="Q1129" s="26"/>
    </row>
    <row r="1130" spans="13:17" ht="12.75">
      <c r="M1130" s="26"/>
      <c r="N1130" s="113"/>
      <c r="O1130" s="113"/>
      <c r="P1130" s="113"/>
      <c r="Q1130" s="26"/>
    </row>
    <row r="1131" spans="13:17" ht="12.75">
      <c r="M1131" s="26"/>
      <c r="N1131" s="113"/>
      <c r="O1131" s="113"/>
      <c r="P1131" s="113"/>
      <c r="Q1131" s="26"/>
    </row>
    <row r="1132" spans="13:17" ht="12.75">
      <c r="M1132" s="26"/>
      <c r="N1132" s="113"/>
      <c r="O1132" s="113"/>
      <c r="P1132" s="113"/>
      <c r="Q1132" s="26"/>
    </row>
    <row r="1133" spans="13:17" ht="12.75">
      <c r="M1133" s="26"/>
      <c r="N1133" s="113"/>
      <c r="O1133" s="113"/>
      <c r="P1133" s="113"/>
      <c r="Q1133" s="26"/>
    </row>
    <row r="1134" spans="13:17" ht="12.75">
      <c r="M1134" s="26"/>
      <c r="N1134" s="113"/>
      <c r="O1134" s="113"/>
      <c r="P1134" s="113"/>
      <c r="Q1134" s="26"/>
    </row>
    <row r="1135" spans="13:17" ht="12.75">
      <c r="M1135" s="26"/>
      <c r="N1135" s="113"/>
      <c r="O1135" s="113"/>
      <c r="P1135" s="113"/>
      <c r="Q1135" s="26"/>
    </row>
    <row r="1136" spans="13:17" ht="12.75">
      <c r="M1136" s="26"/>
      <c r="N1136" s="113"/>
      <c r="O1136" s="113"/>
      <c r="P1136" s="113"/>
      <c r="Q1136" s="26"/>
    </row>
    <row r="1137" spans="13:17" ht="12.75">
      <c r="M1137" s="26"/>
      <c r="N1137" s="113"/>
      <c r="O1137" s="113"/>
      <c r="P1137" s="113"/>
      <c r="Q1137" s="26"/>
    </row>
    <row r="1138" spans="13:17" ht="12.75">
      <c r="M1138" s="26"/>
      <c r="N1138" s="113"/>
      <c r="O1138" s="113"/>
      <c r="P1138" s="113"/>
      <c r="Q1138" s="26"/>
    </row>
    <row r="1139" spans="13:17" ht="12.75">
      <c r="M1139" s="26"/>
      <c r="N1139" s="113"/>
      <c r="O1139" s="113"/>
      <c r="P1139" s="113"/>
      <c r="Q1139" s="26"/>
    </row>
    <row r="1140" spans="13:17" ht="12.75">
      <c r="M1140" s="26"/>
      <c r="N1140" s="113"/>
      <c r="O1140" s="113"/>
      <c r="P1140" s="113"/>
      <c r="Q1140" s="26"/>
    </row>
    <row r="1141" spans="13:17" ht="12.75">
      <c r="M1141" s="26"/>
      <c r="N1141" s="113"/>
      <c r="O1141" s="113"/>
      <c r="P1141" s="113"/>
      <c r="Q1141" s="26"/>
    </row>
    <row r="1142" spans="13:17" ht="12.75">
      <c r="M1142" s="26"/>
      <c r="N1142" s="113"/>
      <c r="O1142" s="113"/>
      <c r="P1142" s="113"/>
      <c r="Q1142" s="26"/>
    </row>
    <row r="1143" spans="13:17" ht="12.75">
      <c r="M1143" s="26"/>
      <c r="N1143" s="113"/>
      <c r="O1143" s="113"/>
      <c r="P1143" s="113"/>
      <c r="Q1143" s="26"/>
    </row>
    <row r="1144" spans="13:17" ht="12.75">
      <c r="M1144" s="26"/>
      <c r="N1144" s="113"/>
      <c r="O1144" s="113"/>
      <c r="P1144" s="113"/>
      <c r="Q1144" s="26"/>
    </row>
    <row r="1145" spans="13:17" ht="12.75">
      <c r="M1145" s="26"/>
      <c r="N1145" s="113"/>
      <c r="O1145" s="113"/>
      <c r="P1145" s="113"/>
      <c r="Q1145" s="26"/>
    </row>
    <row r="1146" spans="13:17" ht="12.75">
      <c r="M1146" s="26"/>
      <c r="N1146" s="113"/>
      <c r="O1146" s="113"/>
      <c r="P1146" s="113"/>
      <c r="Q1146" s="26"/>
    </row>
    <row r="1147" spans="13:17" ht="12.75">
      <c r="M1147" s="26"/>
      <c r="N1147" s="113"/>
      <c r="O1147" s="113"/>
      <c r="P1147" s="113"/>
      <c r="Q1147" s="26"/>
    </row>
    <row r="1148" spans="13:17" ht="12.75">
      <c r="M1148" s="26"/>
      <c r="N1148" s="113"/>
      <c r="O1148" s="113"/>
      <c r="P1148" s="113"/>
      <c r="Q1148" s="26"/>
    </row>
    <row r="1149" spans="13:17" ht="12.75">
      <c r="M1149" s="26"/>
      <c r="N1149" s="113"/>
      <c r="O1149" s="113"/>
      <c r="P1149" s="113"/>
      <c r="Q1149" s="26"/>
    </row>
    <row r="1150" spans="13:17" ht="12.75">
      <c r="M1150" s="26"/>
      <c r="N1150" s="113"/>
      <c r="O1150" s="113"/>
      <c r="P1150" s="113"/>
      <c r="Q1150" s="26"/>
    </row>
    <row r="1151" spans="13:17" ht="12.75">
      <c r="M1151" s="26"/>
      <c r="N1151" s="113"/>
      <c r="O1151" s="113"/>
      <c r="P1151" s="113"/>
      <c r="Q1151" s="26"/>
    </row>
    <row r="1152" spans="13:17" ht="12.75">
      <c r="M1152" s="26"/>
      <c r="N1152" s="113"/>
      <c r="O1152" s="113"/>
      <c r="P1152" s="113"/>
      <c r="Q1152" s="26"/>
    </row>
    <row r="1153" spans="13:17" ht="12.75">
      <c r="M1153" s="26"/>
      <c r="N1153" s="113"/>
      <c r="O1153" s="113"/>
      <c r="P1153" s="113"/>
      <c r="Q1153" s="26"/>
    </row>
    <row r="1154" spans="13:17" ht="12.75">
      <c r="M1154" s="26"/>
      <c r="N1154" s="113"/>
      <c r="O1154" s="113"/>
      <c r="P1154" s="113"/>
      <c r="Q1154" s="26"/>
    </row>
    <row r="1155" spans="13:17" ht="12.75">
      <c r="M1155" s="26"/>
      <c r="N1155" s="113"/>
      <c r="O1155" s="113"/>
      <c r="P1155" s="113"/>
      <c r="Q1155" s="26"/>
    </row>
    <row r="1156" spans="13:17" ht="12.75">
      <c r="M1156" s="26"/>
      <c r="N1156" s="113"/>
      <c r="O1156" s="113"/>
      <c r="P1156" s="113"/>
      <c r="Q1156" s="26"/>
    </row>
    <row r="1157" spans="13:17" ht="12.75">
      <c r="M1157" s="26"/>
      <c r="N1157" s="113"/>
      <c r="O1157" s="113"/>
      <c r="P1157" s="113"/>
      <c r="Q1157" s="26"/>
    </row>
    <row r="1158" spans="13:17" ht="12.75">
      <c r="M1158" s="26"/>
      <c r="N1158" s="113"/>
      <c r="O1158" s="113"/>
      <c r="P1158" s="113"/>
      <c r="Q1158" s="26"/>
    </row>
    <row r="1159" spans="13:17" ht="12.75">
      <c r="M1159" s="26"/>
      <c r="N1159" s="113"/>
      <c r="O1159" s="113"/>
      <c r="P1159" s="113"/>
      <c r="Q1159" s="26"/>
    </row>
    <row r="1160" spans="13:17" ht="12.75">
      <c r="M1160" s="26"/>
      <c r="N1160" s="113"/>
      <c r="O1160" s="113"/>
      <c r="P1160" s="113"/>
      <c r="Q1160" s="26"/>
    </row>
    <row r="1161" spans="13:17" ht="12.75">
      <c r="M1161" s="26"/>
      <c r="N1161" s="113"/>
      <c r="O1161" s="113"/>
      <c r="P1161" s="113"/>
      <c r="Q1161" s="26"/>
    </row>
    <row r="1162" spans="13:17" ht="12.75">
      <c r="M1162" s="26"/>
      <c r="N1162" s="113"/>
      <c r="O1162" s="113"/>
      <c r="P1162" s="113"/>
      <c r="Q1162" s="26"/>
    </row>
    <row r="1163" spans="13:17" ht="12.75">
      <c r="M1163" s="26"/>
      <c r="N1163" s="113"/>
      <c r="O1163" s="113"/>
      <c r="P1163" s="113"/>
      <c r="Q1163" s="26"/>
    </row>
    <row r="1164" spans="13:17" ht="12.75">
      <c r="M1164" s="26"/>
      <c r="N1164" s="113"/>
      <c r="O1164" s="113"/>
      <c r="P1164" s="113"/>
      <c r="Q1164" s="26"/>
    </row>
    <row r="1165" spans="13:17" ht="12.75">
      <c r="M1165" s="26"/>
      <c r="N1165" s="113"/>
      <c r="O1165" s="113"/>
      <c r="P1165" s="113"/>
      <c r="Q1165" s="26"/>
    </row>
    <row r="1166" spans="13:17" ht="12.75">
      <c r="M1166" s="26"/>
      <c r="N1166" s="113"/>
      <c r="O1166" s="113"/>
      <c r="P1166" s="113"/>
      <c r="Q1166" s="26"/>
    </row>
    <row r="1167" spans="13:17" ht="12.75">
      <c r="M1167" s="26"/>
      <c r="N1167" s="113"/>
      <c r="O1167" s="113"/>
      <c r="P1167" s="113"/>
      <c r="Q1167" s="26"/>
    </row>
    <row r="1168" spans="13:17" ht="12.75">
      <c r="M1168" s="26"/>
      <c r="N1168" s="113"/>
      <c r="O1168" s="113"/>
      <c r="P1168" s="113"/>
      <c r="Q1168" s="26"/>
    </row>
    <row r="1169" spans="13:17" ht="12.75">
      <c r="M1169" s="26"/>
      <c r="N1169" s="113"/>
      <c r="O1169" s="113"/>
      <c r="P1169" s="113"/>
      <c r="Q1169" s="26"/>
    </row>
    <row r="1170" spans="13:17" ht="12.75">
      <c r="M1170" s="26"/>
      <c r="N1170" s="113"/>
      <c r="O1170" s="113"/>
      <c r="P1170" s="113"/>
      <c r="Q1170" s="26"/>
    </row>
    <row r="1171" spans="13:17" ht="12.75">
      <c r="M1171" s="26"/>
      <c r="N1171" s="113"/>
      <c r="O1171" s="113"/>
      <c r="P1171" s="113"/>
      <c r="Q1171" s="26"/>
    </row>
    <row r="1172" spans="13:17" ht="12.75">
      <c r="M1172" s="26"/>
      <c r="N1172" s="113"/>
      <c r="O1172" s="113"/>
      <c r="P1172" s="113"/>
      <c r="Q1172" s="26"/>
    </row>
    <row r="1173" spans="13:17" ht="12.75">
      <c r="M1173" s="26"/>
      <c r="N1173" s="113"/>
      <c r="O1173" s="113"/>
      <c r="P1173" s="113"/>
      <c r="Q1173" s="26"/>
    </row>
    <row r="1174" spans="13:17" ht="12.75">
      <c r="M1174" s="26"/>
      <c r="N1174" s="113"/>
      <c r="O1174" s="113"/>
      <c r="P1174" s="113"/>
      <c r="Q1174" s="26"/>
    </row>
    <row r="1175" spans="13:17" ht="12.75">
      <c r="M1175" s="26"/>
      <c r="N1175" s="113"/>
      <c r="O1175" s="113"/>
      <c r="P1175" s="113"/>
      <c r="Q1175" s="26"/>
    </row>
    <row r="1176" spans="13:17" ht="12.75">
      <c r="M1176" s="26"/>
      <c r="N1176" s="113"/>
      <c r="O1176" s="113"/>
      <c r="P1176" s="113"/>
      <c r="Q1176" s="26"/>
    </row>
    <row r="1177" spans="13:17" ht="12.75">
      <c r="M1177" s="26"/>
      <c r="N1177" s="113"/>
      <c r="O1177" s="113"/>
      <c r="P1177" s="113"/>
      <c r="Q1177" s="26"/>
    </row>
    <row r="1178" spans="13:17" ht="12.75">
      <c r="M1178" s="26"/>
      <c r="N1178" s="113"/>
      <c r="O1178" s="113"/>
      <c r="P1178" s="113"/>
      <c r="Q1178" s="26"/>
    </row>
    <row r="1179" spans="13:17" ht="12.75">
      <c r="M1179" s="26"/>
      <c r="N1179" s="113"/>
      <c r="O1179" s="113"/>
      <c r="P1179" s="113"/>
      <c r="Q1179" s="26"/>
    </row>
    <row r="1180" spans="13:17" ht="12.75">
      <c r="M1180" s="26"/>
      <c r="N1180" s="113"/>
      <c r="O1180" s="113"/>
      <c r="P1180" s="113"/>
      <c r="Q1180" s="26"/>
    </row>
    <row r="1181" spans="13:17" ht="12.75">
      <c r="M1181" s="26"/>
      <c r="N1181" s="113"/>
      <c r="O1181" s="113"/>
      <c r="P1181" s="113"/>
      <c r="Q1181" s="26"/>
    </row>
    <row r="1182" spans="13:17" ht="12.75">
      <c r="M1182" s="26"/>
      <c r="N1182" s="113"/>
      <c r="O1182" s="113"/>
      <c r="P1182" s="113"/>
      <c r="Q1182" s="26"/>
    </row>
    <row r="1183" spans="13:17" ht="12.75">
      <c r="M1183" s="26"/>
      <c r="N1183" s="113"/>
      <c r="O1183" s="113"/>
      <c r="P1183" s="113"/>
      <c r="Q1183" s="26"/>
    </row>
    <row r="1184" spans="13:17" ht="12.75">
      <c r="M1184" s="26"/>
      <c r="N1184" s="113"/>
      <c r="O1184" s="113"/>
      <c r="P1184" s="113"/>
      <c r="Q1184" s="26"/>
    </row>
    <row r="1185" spans="13:17" ht="12.75">
      <c r="M1185" s="26"/>
      <c r="N1185" s="113"/>
      <c r="O1185" s="113"/>
      <c r="P1185" s="113"/>
      <c r="Q1185" s="26"/>
    </row>
    <row r="1186" spans="13:17" ht="12.75">
      <c r="M1186" s="26"/>
      <c r="N1186" s="113"/>
      <c r="O1186" s="113"/>
      <c r="P1186" s="113"/>
      <c r="Q1186" s="26"/>
    </row>
    <row r="1187" spans="13:17" ht="12.75">
      <c r="M1187" s="26"/>
      <c r="N1187" s="113"/>
      <c r="O1187" s="113"/>
      <c r="P1187" s="113"/>
      <c r="Q1187" s="26"/>
    </row>
    <row r="1188" spans="13:17" ht="12.75">
      <c r="M1188" s="26"/>
      <c r="N1188" s="113"/>
      <c r="O1188" s="113"/>
      <c r="P1188" s="113"/>
      <c r="Q1188" s="26"/>
    </row>
    <row r="1189" spans="13:17" ht="12.75">
      <c r="M1189" s="26"/>
      <c r="N1189" s="113"/>
      <c r="O1189" s="113"/>
      <c r="P1189" s="113"/>
      <c r="Q1189" s="26"/>
    </row>
    <row r="1190" spans="13:17" ht="12.75">
      <c r="M1190" s="26"/>
      <c r="N1190" s="113"/>
      <c r="O1190" s="113"/>
      <c r="P1190" s="113"/>
      <c r="Q1190" s="26"/>
    </row>
    <row r="1191" spans="13:17" ht="12.75">
      <c r="M1191" s="26"/>
      <c r="N1191" s="113"/>
      <c r="O1191" s="113"/>
      <c r="P1191" s="113"/>
      <c r="Q1191" s="26"/>
    </row>
    <row r="1192" spans="13:17" ht="12.75">
      <c r="M1192" s="26"/>
      <c r="N1192" s="113"/>
      <c r="O1192" s="113"/>
      <c r="P1192" s="113"/>
      <c r="Q1192" s="26"/>
    </row>
    <row r="1193" spans="13:17" ht="12.75">
      <c r="M1193" s="26"/>
      <c r="N1193" s="113"/>
      <c r="O1193" s="113"/>
      <c r="P1193" s="113"/>
      <c r="Q1193" s="26"/>
    </row>
    <row r="1194" spans="13:17" ht="12.75">
      <c r="M1194" s="26"/>
      <c r="N1194" s="113"/>
      <c r="O1194" s="113"/>
      <c r="P1194" s="113"/>
      <c r="Q1194" s="26"/>
    </row>
    <row r="1195" spans="13:17" ht="12.75">
      <c r="M1195" s="26"/>
      <c r="N1195" s="113"/>
      <c r="O1195" s="113"/>
      <c r="P1195" s="113"/>
      <c r="Q1195" s="26"/>
    </row>
    <row r="1196" spans="13:17" ht="12.75">
      <c r="M1196" s="26"/>
      <c r="N1196" s="113"/>
      <c r="O1196" s="113"/>
      <c r="P1196" s="113"/>
      <c r="Q1196" s="26"/>
    </row>
    <row r="1197" spans="13:17" ht="12.75">
      <c r="M1197" s="26"/>
      <c r="N1197" s="113"/>
      <c r="O1197" s="113"/>
      <c r="P1197" s="113"/>
      <c r="Q1197" s="26"/>
    </row>
    <row r="1198" spans="13:17" ht="12.75">
      <c r="M1198" s="26"/>
      <c r="N1198" s="113"/>
      <c r="O1198" s="113"/>
      <c r="P1198" s="113"/>
      <c r="Q1198" s="26"/>
    </row>
    <row r="1199" spans="13:17" ht="12.75">
      <c r="M1199" s="26"/>
      <c r="N1199" s="113"/>
      <c r="O1199" s="113"/>
      <c r="P1199" s="113"/>
      <c r="Q1199" s="26"/>
    </row>
    <row r="1200" spans="13:17" ht="12.75">
      <c r="M1200" s="26"/>
      <c r="N1200" s="113"/>
      <c r="O1200" s="113"/>
      <c r="P1200" s="113"/>
      <c r="Q1200" s="26"/>
    </row>
    <row r="1201" spans="13:17" ht="12.75">
      <c r="M1201" s="26"/>
      <c r="N1201" s="113"/>
      <c r="O1201" s="113"/>
      <c r="P1201" s="113"/>
      <c r="Q1201" s="26"/>
    </row>
    <row r="1202" spans="13:17" ht="12.75">
      <c r="M1202" s="26"/>
      <c r="N1202" s="113"/>
      <c r="O1202" s="113"/>
      <c r="P1202" s="113"/>
      <c r="Q1202" s="26"/>
    </row>
    <row r="1203" spans="13:17" ht="12.75">
      <c r="M1203" s="26"/>
      <c r="N1203" s="113"/>
      <c r="O1203" s="113"/>
      <c r="P1203" s="113"/>
      <c r="Q1203" s="26"/>
    </row>
    <row r="1204" spans="13:17" ht="12.75">
      <c r="M1204" s="26"/>
      <c r="N1204" s="113"/>
      <c r="O1204" s="113"/>
      <c r="P1204" s="113"/>
      <c r="Q1204" s="26"/>
    </row>
    <row r="1205" spans="13:17" ht="12.75">
      <c r="M1205" s="26"/>
      <c r="N1205" s="113"/>
      <c r="O1205" s="113"/>
      <c r="P1205" s="113"/>
      <c r="Q1205" s="26"/>
    </row>
    <row r="1206" spans="13:17" ht="12.75">
      <c r="M1206" s="26"/>
      <c r="N1206" s="113"/>
      <c r="O1206" s="113"/>
      <c r="P1206" s="113"/>
      <c r="Q1206" s="26"/>
    </row>
    <row r="1207" spans="13:17" ht="12.75">
      <c r="M1207" s="26"/>
      <c r="N1207" s="113"/>
      <c r="O1207" s="113"/>
      <c r="P1207" s="113"/>
      <c r="Q1207" s="26"/>
    </row>
    <row r="1208" spans="13:17" ht="12.75">
      <c r="M1208" s="26"/>
      <c r="N1208" s="113"/>
      <c r="O1208" s="113"/>
      <c r="P1208" s="113"/>
      <c r="Q1208" s="26"/>
    </row>
    <row r="1209" spans="13:17" ht="12.75">
      <c r="M1209" s="26"/>
      <c r="N1209" s="113"/>
      <c r="O1209" s="113"/>
      <c r="P1209" s="113"/>
      <c r="Q1209" s="26"/>
    </row>
    <row r="1210" spans="13:17" ht="12.75">
      <c r="M1210" s="26"/>
      <c r="N1210" s="113"/>
      <c r="O1210" s="113"/>
      <c r="P1210" s="113"/>
      <c r="Q1210" s="26"/>
    </row>
    <row r="1211" spans="13:17" ht="12.75">
      <c r="M1211" s="26"/>
      <c r="N1211" s="113"/>
      <c r="O1211" s="113"/>
      <c r="P1211" s="113"/>
      <c r="Q1211" s="26"/>
    </row>
    <row r="1212" spans="13:17" ht="12.75">
      <c r="M1212" s="26"/>
      <c r="N1212" s="113"/>
      <c r="O1212" s="113"/>
      <c r="P1212" s="113"/>
      <c r="Q1212" s="26"/>
    </row>
    <row r="1213" spans="13:17" ht="12.75">
      <c r="M1213" s="26"/>
      <c r="N1213" s="113"/>
      <c r="O1213" s="113"/>
      <c r="P1213" s="113"/>
      <c r="Q1213" s="26"/>
    </row>
    <row r="1214" spans="13:17" ht="12.75">
      <c r="M1214" s="26"/>
      <c r="N1214" s="113"/>
      <c r="O1214" s="113"/>
      <c r="P1214" s="113"/>
      <c r="Q1214" s="26"/>
    </row>
    <row r="1215" spans="13:17" ht="12.75">
      <c r="M1215" s="26"/>
      <c r="N1215" s="113"/>
      <c r="O1215" s="113"/>
      <c r="P1215" s="113"/>
      <c r="Q1215" s="26"/>
    </row>
    <row r="1216" spans="13:17" ht="12.75">
      <c r="M1216" s="26"/>
      <c r="N1216" s="113"/>
      <c r="O1216" s="113"/>
      <c r="P1216" s="113"/>
      <c r="Q1216" s="26"/>
    </row>
    <row r="1217" spans="13:17" ht="12.75">
      <c r="M1217" s="26"/>
      <c r="N1217" s="113"/>
      <c r="O1217" s="113"/>
      <c r="P1217" s="113"/>
      <c r="Q1217" s="26"/>
    </row>
    <row r="1218" spans="13:17" ht="12.75">
      <c r="M1218" s="26"/>
      <c r="N1218" s="113"/>
      <c r="O1218" s="113"/>
      <c r="P1218" s="113"/>
      <c r="Q1218" s="26"/>
    </row>
    <row r="1219" spans="13:17" ht="12.75">
      <c r="M1219" s="26"/>
      <c r="N1219" s="113"/>
      <c r="O1219" s="113"/>
      <c r="P1219" s="113"/>
      <c r="Q1219" s="26"/>
    </row>
    <row r="1220" spans="13:17" ht="12.75">
      <c r="M1220" s="26"/>
      <c r="N1220" s="113"/>
      <c r="O1220" s="113"/>
      <c r="P1220" s="113"/>
      <c r="Q1220" s="26"/>
    </row>
    <row r="1221" spans="13:17" ht="12.75">
      <c r="M1221" s="26"/>
      <c r="N1221" s="113"/>
      <c r="O1221" s="113"/>
      <c r="P1221" s="113"/>
      <c r="Q1221" s="26"/>
    </row>
    <row r="1222" spans="13:17" ht="12.75">
      <c r="M1222" s="26"/>
      <c r="N1222" s="113"/>
      <c r="O1222" s="113"/>
      <c r="P1222" s="113"/>
      <c r="Q1222" s="26"/>
    </row>
    <row r="1223" spans="13:17" ht="12.75">
      <c r="M1223" s="26"/>
      <c r="N1223" s="113"/>
      <c r="O1223" s="113"/>
      <c r="P1223" s="113"/>
      <c r="Q1223" s="26"/>
    </row>
    <row r="1224" spans="13:17" ht="12.75">
      <c r="M1224" s="26"/>
      <c r="N1224" s="113"/>
      <c r="O1224" s="113"/>
      <c r="P1224" s="113"/>
      <c r="Q1224" s="26"/>
    </row>
    <row r="1225" spans="13:17" ht="12.75">
      <c r="M1225" s="26"/>
      <c r="N1225" s="113"/>
      <c r="O1225" s="113"/>
      <c r="P1225" s="113"/>
      <c r="Q1225" s="26"/>
    </row>
    <row r="1226" spans="13:17" ht="12.75">
      <c r="M1226" s="26"/>
      <c r="N1226" s="113"/>
      <c r="O1226" s="113"/>
      <c r="P1226" s="113"/>
      <c r="Q1226" s="26"/>
    </row>
    <row r="1227" spans="13:17" ht="12.75">
      <c r="M1227" s="26"/>
      <c r="N1227" s="113"/>
      <c r="O1227" s="113"/>
      <c r="P1227" s="113"/>
      <c r="Q1227" s="26"/>
    </row>
    <row r="1228" spans="13:17" ht="12.75">
      <c r="M1228" s="26"/>
      <c r="N1228" s="113"/>
      <c r="O1228" s="113"/>
      <c r="P1228" s="113"/>
      <c r="Q1228" s="26"/>
    </row>
    <row r="1229" spans="13:17" ht="12.75">
      <c r="M1229" s="26"/>
      <c r="N1229" s="113"/>
      <c r="O1229" s="113"/>
      <c r="P1229" s="113"/>
      <c r="Q1229" s="26"/>
    </row>
    <row r="1230" spans="13:17" ht="12.75">
      <c r="M1230" s="26"/>
      <c r="N1230" s="113"/>
      <c r="O1230" s="113"/>
      <c r="P1230" s="113"/>
      <c r="Q1230" s="26"/>
    </row>
    <row r="1231" spans="13:17" ht="12.75">
      <c r="M1231" s="26"/>
      <c r="N1231" s="113"/>
      <c r="O1231" s="113"/>
      <c r="P1231" s="113"/>
      <c r="Q1231" s="26"/>
    </row>
    <row r="1232" spans="13:17" ht="12.75">
      <c r="M1232" s="26"/>
      <c r="N1232" s="113"/>
      <c r="O1232" s="113"/>
      <c r="P1232" s="113"/>
      <c r="Q1232" s="26"/>
    </row>
    <row r="1233" spans="13:17" ht="12.75">
      <c r="M1233" s="26"/>
      <c r="N1233" s="113"/>
      <c r="O1233" s="113"/>
      <c r="P1233" s="113"/>
      <c r="Q1233" s="26"/>
    </row>
    <row r="1234" spans="13:17" ht="12.75">
      <c r="M1234" s="26"/>
      <c r="N1234" s="113"/>
      <c r="O1234" s="113"/>
      <c r="P1234" s="113"/>
      <c r="Q1234" s="26"/>
    </row>
    <row r="1235" spans="13:17" ht="12.75">
      <c r="M1235" s="26"/>
      <c r="N1235" s="113"/>
      <c r="O1235" s="113"/>
      <c r="P1235" s="113"/>
      <c r="Q1235" s="26"/>
    </row>
    <row r="1236" spans="13:17" ht="12.75">
      <c r="M1236" s="26"/>
      <c r="N1236" s="113"/>
      <c r="O1236" s="113"/>
      <c r="P1236" s="113"/>
      <c r="Q1236" s="26"/>
    </row>
    <row r="1237" spans="13:17" ht="12.75">
      <c r="M1237" s="26"/>
      <c r="N1237" s="113"/>
      <c r="O1237" s="113"/>
      <c r="P1237" s="113"/>
      <c r="Q1237" s="26"/>
    </row>
    <row r="1238" spans="13:17" ht="12.75">
      <c r="M1238" s="26"/>
      <c r="N1238" s="113"/>
      <c r="O1238" s="113"/>
      <c r="P1238" s="113"/>
      <c r="Q1238" s="26"/>
    </row>
    <row r="1239" spans="13:17" ht="12.75">
      <c r="M1239" s="26"/>
      <c r="N1239" s="113"/>
      <c r="O1239" s="113"/>
      <c r="P1239" s="113"/>
      <c r="Q1239" s="26"/>
    </row>
    <row r="1240" spans="13:17" ht="12.75">
      <c r="M1240" s="26"/>
      <c r="N1240" s="113"/>
      <c r="O1240" s="113"/>
      <c r="P1240" s="113"/>
      <c r="Q1240" s="26"/>
    </row>
    <row r="1241" spans="13:17" ht="12.75">
      <c r="M1241" s="26"/>
      <c r="N1241" s="113"/>
      <c r="O1241" s="113"/>
      <c r="P1241" s="113"/>
      <c r="Q1241" s="26"/>
    </row>
    <row r="1242" spans="13:17" ht="12.75">
      <c r="M1242" s="26"/>
      <c r="N1242" s="113"/>
      <c r="O1242" s="113"/>
      <c r="P1242" s="113"/>
      <c r="Q1242" s="26"/>
    </row>
    <row r="1243" spans="13:17" ht="12.75">
      <c r="M1243" s="26"/>
      <c r="N1243" s="113"/>
      <c r="O1243" s="113"/>
      <c r="P1243" s="113"/>
      <c r="Q1243" s="26"/>
    </row>
    <row r="1244" spans="13:17" ht="12.75">
      <c r="M1244" s="26"/>
      <c r="N1244" s="113"/>
      <c r="O1244" s="113"/>
      <c r="P1244" s="113"/>
      <c r="Q1244" s="26"/>
    </row>
    <row r="1245" spans="13:17" ht="12.75">
      <c r="M1245" s="26"/>
      <c r="N1245" s="113"/>
      <c r="O1245" s="113"/>
      <c r="P1245" s="113"/>
      <c r="Q1245" s="26"/>
    </row>
    <row r="1246" spans="13:17" ht="12.75">
      <c r="M1246" s="26"/>
      <c r="N1246" s="113"/>
      <c r="O1246" s="113"/>
      <c r="P1246" s="113"/>
      <c r="Q1246" s="26"/>
    </row>
    <row r="1247" spans="13:17" ht="12.75">
      <c r="M1247" s="26"/>
      <c r="N1247" s="113"/>
      <c r="O1247" s="113"/>
      <c r="P1247" s="113"/>
      <c r="Q1247" s="26"/>
    </row>
    <row r="1248" spans="13:17" ht="12.75">
      <c r="M1248" s="26"/>
      <c r="N1248" s="113"/>
      <c r="O1248" s="113"/>
      <c r="P1248" s="113"/>
      <c r="Q1248" s="26"/>
    </row>
    <row r="1249" spans="13:17" ht="12.75">
      <c r="M1249" s="26"/>
      <c r="N1249" s="113"/>
      <c r="O1249" s="113"/>
      <c r="P1249" s="113"/>
      <c r="Q1249" s="26"/>
    </row>
    <row r="1250" spans="13:17" ht="12.75">
      <c r="M1250" s="26"/>
      <c r="N1250" s="113"/>
      <c r="O1250" s="113"/>
      <c r="P1250" s="113"/>
      <c r="Q1250" s="26"/>
    </row>
    <row r="1251" spans="13:17" ht="12.75">
      <c r="M1251" s="26"/>
      <c r="N1251" s="113"/>
      <c r="O1251" s="113"/>
      <c r="P1251" s="113"/>
      <c r="Q1251" s="26"/>
    </row>
    <row r="1252" spans="13:17" ht="12.75">
      <c r="M1252" s="26"/>
      <c r="N1252" s="113"/>
      <c r="O1252" s="113"/>
      <c r="P1252" s="113"/>
      <c r="Q1252" s="26"/>
    </row>
    <row r="1253" spans="13:17" ht="12.75">
      <c r="M1253" s="26"/>
      <c r="N1253" s="113"/>
      <c r="O1253" s="113"/>
      <c r="P1253" s="113"/>
      <c r="Q1253" s="26"/>
    </row>
    <row r="1254" spans="13:17" ht="12.75">
      <c r="M1254" s="26"/>
      <c r="N1254" s="113"/>
      <c r="O1254" s="113"/>
      <c r="P1254" s="113"/>
      <c r="Q1254" s="26"/>
    </row>
    <row r="1255" spans="13:17" ht="12.75">
      <c r="M1255" s="26"/>
      <c r="N1255" s="113"/>
      <c r="O1255" s="113"/>
      <c r="P1255" s="113"/>
      <c r="Q1255" s="26"/>
    </row>
    <row r="1256" spans="13:17" ht="12.75">
      <c r="M1256" s="26"/>
      <c r="N1256" s="113"/>
      <c r="O1256" s="113"/>
      <c r="P1256" s="113"/>
      <c r="Q1256" s="26"/>
    </row>
    <row r="1257" spans="13:17" ht="12.75">
      <c r="M1257" s="26"/>
      <c r="N1257" s="113"/>
      <c r="O1257" s="113"/>
      <c r="P1257" s="113"/>
      <c r="Q1257" s="26"/>
    </row>
    <row r="1258" spans="13:17" ht="12.75">
      <c r="M1258" s="26"/>
      <c r="N1258" s="113"/>
      <c r="O1258" s="113"/>
      <c r="P1258" s="113"/>
      <c r="Q1258" s="26"/>
    </row>
    <row r="1259" spans="13:17" ht="12.75">
      <c r="M1259" s="26"/>
      <c r="N1259" s="113"/>
      <c r="O1259" s="113"/>
      <c r="P1259" s="113"/>
      <c r="Q1259" s="26"/>
    </row>
    <row r="1260" spans="13:17" ht="12.75">
      <c r="M1260" s="26"/>
      <c r="N1260" s="113"/>
      <c r="O1260" s="113"/>
      <c r="P1260" s="113"/>
      <c r="Q1260" s="26"/>
    </row>
    <row r="1261" spans="13:17" ht="12.75">
      <c r="M1261" s="26"/>
      <c r="N1261" s="113"/>
      <c r="O1261" s="113"/>
      <c r="P1261" s="113"/>
      <c r="Q1261" s="26"/>
    </row>
    <row r="1262" spans="13:17" ht="12.75">
      <c r="M1262" s="26"/>
      <c r="N1262" s="113"/>
      <c r="O1262" s="113"/>
      <c r="P1262" s="113"/>
      <c r="Q1262" s="26"/>
    </row>
    <row r="1263" spans="13:17" ht="12.75">
      <c r="M1263" s="26"/>
      <c r="N1263" s="113"/>
      <c r="O1263" s="113"/>
      <c r="P1263" s="113"/>
      <c r="Q1263" s="26"/>
    </row>
    <row r="1264" spans="13:17" ht="12.75">
      <c r="M1264" s="26"/>
      <c r="N1264" s="113"/>
      <c r="O1264" s="113"/>
      <c r="P1264" s="113"/>
      <c r="Q1264" s="26"/>
    </row>
    <row r="1265" spans="13:17" ht="12.75">
      <c r="M1265" s="26"/>
      <c r="N1265" s="113"/>
      <c r="O1265" s="113"/>
      <c r="P1265" s="113"/>
      <c r="Q1265" s="26"/>
    </row>
    <row r="1266" spans="13:17" ht="12.75">
      <c r="M1266" s="26"/>
      <c r="N1266" s="113"/>
      <c r="O1266" s="113"/>
      <c r="P1266" s="113"/>
      <c r="Q1266" s="26"/>
    </row>
    <row r="1267" spans="13:17" ht="12.75">
      <c r="M1267" s="26"/>
      <c r="N1267" s="113"/>
      <c r="O1267" s="113"/>
      <c r="P1267" s="113"/>
      <c r="Q1267" s="26"/>
    </row>
    <row r="1268" spans="13:17" ht="12.75">
      <c r="M1268" s="26"/>
      <c r="N1268" s="113"/>
      <c r="O1268" s="113"/>
      <c r="P1268" s="113"/>
      <c r="Q1268" s="26"/>
    </row>
    <row r="1269" spans="13:17" ht="12.75">
      <c r="M1269" s="26"/>
      <c r="N1269" s="113"/>
      <c r="O1269" s="113"/>
      <c r="P1269" s="113"/>
      <c r="Q1269" s="26"/>
    </row>
    <row r="1270" spans="13:17" ht="12.75">
      <c r="M1270" s="26"/>
      <c r="N1270" s="113"/>
      <c r="O1270" s="113"/>
      <c r="P1270" s="113"/>
      <c r="Q1270" s="26"/>
    </row>
    <row r="1271" spans="13:17" ht="12.75">
      <c r="M1271" s="26"/>
      <c r="N1271" s="113"/>
      <c r="O1271" s="113"/>
      <c r="P1271" s="113"/>
      <c r="Q1271" s="26"/>
    </row>
    <row r="1272" spans="13:17" ht="12.75">
      <c r="M1272" s="26"/>
      <c r="N1272" s="113"/>
      <c r="O1272" s="113"/>
      <c r="P1272" s="113"/>
      <c r="Q1272" s="26"/>
    </row>
    <row r="1273" spans="13:17" ht="12.75">
      <c r="M1273" s="26"/>
      <c r="N1273" s="113"/>
      <c r="O1273" s="113"/>
      <c r="P1273" s="113"/>
      <c r="Q1273" s="26"/>
    </row>
    <row r="1274" spans="13:17" ht="12.75">
      <c r="M1274" s="26"/>
      <c r="N1274" s="113"/>
      <c r="O1274" s="113"/>
      <c r="P1274" s="113"/>
      <c r="Q1274" s="26"/>
    </row>
    <row r="1275" spans="13:17" ht="12.75">
      <c r="M1275" s="26"/>
      <c r="N1275" s="113"/>
      <c r="O1275" s="113"/>
      <c r="P1275" s="113"/>
      <c r="Q1275" s="26"/>
    </row>
    <row r="1276" spans="13:17" ht="12.75">
      <c r="M1276" s="26"/>
      <c r="N1276" s="113"/>
      <c r="O1276" s="113"/>
      <c r="P1276" s="113"/>
      <c r="Q1276" s="26"/>
    </row>
    <row r="1277" spans="13:17" ht="12.75">
      <c r="M1277" s="26"/>
      <c r="N1277" s="113"/>
      <c r="O1277" s="113"/>
      <c r="P1277" s="113"/>
      <c r="Q1277" s="26"/>
    </row>
    <row r="1278" spans="13:17" ht="12.75">
      <c r="M1278" s="26"/>
      <c r="N1278" s="113"/>
      <c r="O1278" s="113"/>
      <c r="P1278" s="113"/>
      <c r="Q1278" s="26"/>
    </row>
    <row r="1279" spans="13:17" ht="12.75">
      <c r="M1279" s="26"/>
      <c r="N1279" s="113"/>
      <c r="O1279" s="113"/>
      <c r="P1279" s="113"/>
      <c r="Q1279" s="26"/>
    </row>
    <row r="1280" spans="13:17" ht="12.75">
      <c r="M1280" s="26"/>
      <c r="N1280" s="113"/>
      <c r="O1280" s="113"/>
      <c r="P1280" s="113"/>
      <c r="Q1280" s="26"/>
    </row>
    <row r="1281" spans="13:17" ht="12.75">
      <c r="M1281" s="26"/>
      <c r="N1281" s="113"/>
      <c r="O1281" s="113"/>
      <c r="P1281" s="113"/>
      <c r="Q1281" s="26"/>
    </row>
    <row r="1282" spans="13:17" ht="12.75">
      <c r="M1282" s="26"/>
      <c r="N1282" s="113"/>
      <c r="O1282" s="113"/>
      <c r="P1282" s="113"/>
      <c r="Q1282" s="26"/>
    </row>
    <row r="1283" spans="13:17" ht="12.75">
      <c r="M1283" s="26"/>
      <c r="N1283" s="113"/>
      <c r="O1283" s="113"/>
      <c r="P1283" s="113"/>
      <c r="Q1283" s="26"/>
    </row>
    <row r="1284" spans="13:17" ht="12.75">
      <c r="M1284" s="26"/>
      <c r="N1284" s="113"/>
      <c r="O1284" s="113"/>
      <c r="P1284" s="113"/>
      <c r="Q1284" s="26"/>
    </row>
    <row r="1285" spans="13:17" ht="12.75">
      <c r="M1285" s="26"/>
      <c r="N1285" s="113"/>
      <c r="O1285" s="113"/>
      <c r="P1285" s="113"/>
      <c r="Q1285" s="26"/>
    </row>
    <row r="1286" spans="13:17" ht="12.75">
      <c r="M1286" s="26"/>
      <c r="N1286" s="113"/>
      <c r="O1286" s="113"/>
      <c r="P1286" s="113"/>
      <c r="Q1286" s="26"/>
    </row>
    <row r="1287" spans="13:17" ht="12.75">
      <c r="M1287" s="26"/>
      <c r="N1287" s="113"/>
      <c r="O1287" s="113"/>
      <c r="P1287" s="113"/>
      <c r="Q1287" s="26"/>
    </row>
    <row r="1288" spans="13:17" ht="12.75">
      <c r="M1288" s="26"/>
      <c r="N1288" s="113"/>
      <c r="O1288" s="113"/>
      <c r="P1288" s="113"/>
      <c r="Q1288" s="26"/>
    </row>
    <row r="1289" spans="13:17" ht="12.75">
      <c r="M1289" s="26"/>
      <c r="N1289" s="113"/>
      <c r="O1289" s="113"/>
      <c r="P1289" s="113"/>
      <c r="Q1289" s="26"/>
    </row>
    <row r="1290" spans="13:17" ht="12.75">
      <c r="M1290" s="26"/>
      <c r="N1290" s="113"/>
      <c r="O1290" s="113"/>
      <c r="P1290" s="113"/>
      <c r="Q1290" s="26"/>
    </row>
    <row r="1291" spans="13:17" ht="12.75">
      <c r="M1291" s="26"/>
      <c r="N1291" s="113"/>
      <c r="O1291" s="113"/>
      <c r="P1291" s="113"/>
      <c r="Q1291" s="26"/>
    </row>
    <row r="1292" spans="13:17" ht="12.75">
      <c r="M1292" s="26"/>
      <c r="N1292" s="113"/>
      <c r="O1292" s="113"/>
      <c r="P1292" s="113"/>
      <c r="Q1292" s="26"/>
    </row>
    <row r="1293" spans="13:17" ht="12.75">
      <c r="M1293" s="26"/>
      <c r="N1293" s="113"/>
      <c r="O1293" s="113"/>
      <c r="P1293" s="113"/>
      <c r="Q1293" s="26"/>
    </row>
    <row r="1294" spans="13:17" ht="12.75">
      <c r="M1294" s="26"/>
      <c r="N1294" s="113"/>
      <c r="O1294" s="113"/>
      <c r="P1294" s="113"/>
      <c r="Q1294" s="26"/>
    </row>
    <row r="1295" spans="13:17" ht="12.75">
      <c r="M1295" s="26"/>
      <c r="N1295" s="113"/>
      <c r="O1295" s="113"/>
      <c r="P1295" s="113"/>
      <c r="Q1295" s="26"/>
    </row>
    <row r="1296" spans="13:17" ht="12.75">
      <c r="M1296" s="26"/>
      <c r="N1296" s="113"/>
      <c r="O1296" s="113"/>
      <c r="P1296" s="113"/>
      <c r="Q1296" s="26"/>
    </row>
    <row r="1297" spans="13:17" ht="12.75">
      <c r="M1297" s="26"/>
      <c r="N1297" s="113"/>
      <c r="O1297" s="113"/>
      <c r="P1297" s="113"/>
      <c r="Q1297" s="26"/>
    </row>
    <row r="1298" spans="13:17" ht="12.75">
      <c r="M1298" s="26"/>
      <c r="N1298" s="113"/>
      <c r="O1298" s="113"/>
      <c r="P1298" s="113"/>
      <c r="Q1298" s="26"/>
    </row>
    <row r="1299" spans="13:17" ht="12.75">
      <c r="M1299" s="26"/>
      <c r="N1299" s="113"/>
      <c r="O1299" s="113"/>
      <c r="P1299" s="113"/>
      <c r="Q1299" s="26"/>
    </row>
    <row r="1300" spans="13:17" ht="12.75">
      <c r="M1300" s="26"/>
      <c r="N1300" s="113"/>
      <c r="O1300" s="113"/>
      <c r="P1300" s="113"/>
      <c r="Q1300" s="26"/>
    </row>
    <row r="1301" spans="13:17" ht="12.75">
      <c r="M1301" s="26"/>
      <c r="N1301" s="113"/>
      <c r="O1301" s="113"/>
      <c r="P1301" s="113"/>
      <c r="Q1301" s="26"/>
    </row>
    <row r="1302" spans="13:17" ht="12.75">
      <c r="M1302" s="26"/>
      <c r="N1302" s="113"/>
      <c r="O1302" s="113"/>
      <c r="P1302" s="113"/>
      <c r="Q1302" s="26"/>
    </row>
    <row r="1303" spans="13:17" ht="12.75">
      <c r="M1303" s="26"/>
      <c r="N1303" s="113"/>
      <c r="O1303" s="113"/>
      <c r="P1303" s="113"/>
      <c r="Q1303" s="26"/>
    </row>
    <row r="1304" spans="13:17" ht="12.75">
      <c r="M1304" s="26"/>
      <c r="N1304" s="113"/>
      <c r="O1304" s="113"/>
      <c r="P1304" s="113"/>
      <c r="Q1304" s="26"/>
    </row>
    <row r="1305" spans="13:17" ht="12.75">
      <c r="M1305" s="26"/>
      <c r="N1305" s="113"/>
      <c r="O1305" s="113"/>
      <c r="P1305" s="113"/>
      <c r="Q1305" s="26"/>
    </row>
    <row r="1306" spans="13:17" ht="12.75">
      <c r="M1306" s="26"/>
      <c r="N1306" s="113"/>
      <c r="O1306" s="113"/>
      <c r="P1306" s="113"/>
      <c r="Q1306" s="26"/>
    </row>
    <row r="1307" spans="13:17" ht="12.75">
      <c r="M1307" s="26"/>
      <c r="N1307" s="113"/>
      <c r="O1307" s="113"/>
      <c r="P1307" s="113"/>
      <c r="Q1307" s="26"/>
    </row>
    <row r="1308" spans="13:17" ht="12.75">
      <c r="M1308" s="26"/>
      <c r="N1308" s="113"/>
      <c r="O1308" s="113"/>
      <c r="P1308" s="113"/>
      <c r="Q1308" s="26"/>
    </row>
    <row r="1309" spans="13:17" ht="12.75">
      <c r="M1309" s="26"/>
      <c r="N1309" s="113"/>
      <c r="O1309" s="113"/>
      <c r="P1309" s="113"/>
      <c r="Q1309" s="26"/>
    </row>
    <row r="1310" spans="13:17" ht="12.75">
      <c r="M1310" s="26"/>
      <c r="N1310" s="113"/>
      <c r="O1310" s="113"/>
      <c r="P1310" s="113"/>
      <c r="Q1310" s="26"/>
    </row>
    <row r="1311" spans="13:17" ht="12.75">
      <c r="M1311" s="26"/>
      <c r="N1311" s="113"/>
      <c r="O1311" s="113"/>
      <c r="P1311" s="113"/>
      <c r="Q1311" s="26"/>
    </row>
    <row r="1312" spans="13:17" ht="12.75">
      <c r="M1312" s="26"/>
      <c r="N1312" s="113"/>
      <c r="O1312" s="113"/>
      <c r="P1312" s="113"/>
      <c r="Q1312" s="26"/>
    </row>
    <row r="1313" spans="13:17" ht="12.75">
      <c r="M1313" s="26"/>
      <c r="N1313" s="113"/>
      <c r="O1313" s="113"/>
      <c r="P1313" s="113"/>
      <c r="Q1313" s="26"/>
    </row>
    <row r="1314" spans="13:17" ht="12.75">
      <c r="M1314" s="26"/>
      <c r="N1314" s="113"/>
      <c r="O1314" s="113"/>
      <c r="P1314" s="113"/>
      <c r="Q1314" s="26"/>
    </row>
    <row r="1315" spans="13:17" ht="12.75">
      <c r="M1315" s="26"/>
      <c r="N1315" s="113"/>
      <c r="O1315" s="113"/>
      <c r="P1315" s="113"/>
      <c r="Q1315" s="26"/>
    </row>
    <row r="1316" spans="13:17" ht="12.75">
      <c r="M1316" s="26"/>
      <c r="N1316" s="113"/>
      <c r="O1316" s="113"/>
      <c r="P1316" s="113"/>
      <c r="Q1316" s="26"/>
    </row>
    <row r="1317" spans="13:17" ht="12.75">
      <c r="M1317" s="26"/>
      <c r="N1317" s="113"/>
      <c r="O1317" s="113"/>
      <c r="P1317" s="113"/>
      <c r="Q1317" s="26"/>
    </row>
    <row r="1318" spans="13:17" ht="12.75">
      <c r="M1318" s="26"/>
      <c r="N1318" s="113"/>
      <c r="O1318" s="113"/>
      <c r="P1318" s="113"/>
      <c r="Q1318" s="26"/>
    </row>
    <row r="1319" spans="13:17" ht="12.75">
      <c r="M1319" s="26"/>
      <c r="N1319" s="113"/>
      <c r="O1319" s="113"/>
      <c r="P1319" s="113"/>
      <c r="Q1319" s="26"/>
    </row>
    <row r="1320" spans="13:17" ht="12.75">
      <c r="M1320" s="26"/>
      <c r="N1320" s="113"/>
      <c r="O1320" s="113"/>
      <c r="P1320" s="113"/>
      <c r="Q1320" s="26"/>
    </row>
    <row r="1321" spans="13:17" ht="12.75">
      <c r="M1321" s="26"/>
      <c r="N1321" s="113"/>
      <c r="O1321" s="113"/>
      <c r="P1321" s="113"/>
      <c r="Q1321" s="26"/>
    </row>
    <row r="1322" spans="13:17" ht="12.75">
      <c r="M1322" s="26"/>
      <c r="N1322" s="113"/>
      <c r="O1322" s="113"/>
      <c r="P1322" s="113"/>
      <c r="Q1322" s="26"/>
    </row>
    <row r="1323" spans="13:17" ht="12.75">
      <c r="M1323" s="26"/>
      <c r="N1323" s="113"/>
      <c r="O1323" s="113"/>
      <c r="P1323" s="113"/>
      <c r="Q1323" s="26"/>
    </row>
    <row r="1324" spans="13:17" ht="12.75">
      <c r="M1324" s="26"/>
      <c r="N1324" s="113"/>
      <c r="O1324" s="113"/>
      <c r="P1324" s="113"/>
      <c r="Q1324" s="26"/>
    </row>
    <row r="1325" spans="13:17" ht="12.75">
      <c r="M1325" s="26"/>
      <c r="N1325" s="113"/>
      <c r="O1325" s="113"/>
      <c r="P1325" s="113"/>
      <c r="Q1325" s="26"/>
    </row>
    <row r="1326" spans="13:17" ht="12.75">
      <c r="M1326" s="26"/>
      <c r="N1326" s="113"/>
      <c r="O1326" s="113"/>
      <c r="P1326" s="113"/>
      <c r="Q1326" s="26"/>
    </row>
    <row r="1327" spans="13:17" ht="12.75">
      <c r="M1327" s="26"/>
      <c r="N1327" s="113"/>
      <c r="O1327" s="113"/>
      <c r="P1327" s="113"/>
      <c r="Q1327" s="26"/>
    </row>
    <row r="1328" spans="13:17" ht="12.75">
      <c r="M1328" s="26"/>
      <c r="N1328" s="113"/>
      <c r="O1328" s="113"/>
      <c r="P1328" s="113"/>
      <c r="Q1328" s="26"/>
    </row>
    <row r="1329" spans="13:17" ht="12.75">
      <c r="M1329" s="26"/>
      <c r="N1329" s="113"/>
      <c r="O1329" s="113"/>
      <c r="P1329" s="113"/>
      <c r="Q1329" s="26"/>
    </row>
    <row r="1330" spans="13:17" ht="12.75">
      <c r="M1330" s="26"/>
      <c r="N1330" s="113"/>
      <c r="O1330" s="113"/>
      <c r="P1330" s="113"/>
      <c r="Q1330" s="26"/>
    </row>
    <row r="1331" spans="13:17" ht="12.75">
      <c r="M1331" s="26"/>
      <c r="N1331" s="113"/>
      <c r="O1331" s="113"/>
      <c r="P1331" s="113"/>
      <c r="Q1331" s="26"/>
    </row>
    <row r="1332" spans="13:17" ht="12.75">
      <c r="M1332" s="26"/>
      <c r="N1332" s="113"/>
      <c r="O1332" s="113"/>
      <c r="P1332" s="113"/>
      <c r="Q1332" s="26"/>
    </row>
    <row r="1333" spans="13:17" ht="12.75">
      <c r="M1333" s="26"/>
      <c r="N1333" s="113"/>
      <c r="O1333" s="113"/>
      <c r="P1333" s="113"/>
      <c r="Q1333" s="26"/>
    </row>
    <row r="1334" spans="13:17" ht="12.75">
      <c r="M1334" s="26"/>
      <c r="N1334" s="113"/>
      <c r="O1334" s="113"/>
      <c r="P1334" s="113"/>
      <c r="Q1334" s="26"/>
    </row>
    <row r="1335" spans="13:17" ht="12.75">
      <c r="M1335" s="26"/>
      <c r="N1335" s="113"/>
      <c r="O1335" s="113"/>
      <c r="P1335" s="113"/>
      <c r="Q1335" s="26"/>
    </row>
    <row r="1336" spans="13:17" ht="12.75">
      <c r="M1336" s="26"/>
      <c r="N1336" s="113"/>
      <c r="O1336" s="113"/>
      <c r="P1336" s="113"/>
      <c r="Q1336" s="26"/>
    </row>
    <row r="1337" spans="13:17" ht="12.75">
      <c r="M1337" s="26"/>
      <c r="N1337" s="113"/>
      <c r="O1337" s="113"/>
      <c r="P1337" s="113"/>
      <c r="Q1337" s="26"/>
    </row>
    <row r="1338" spans="13:17" ht="12.75">
      <c r="M1338" s="26"/>
      <c r="N1338" s="113"/>
      <c r="O1338" s="113"/>
      <c r="P1338" s="113"/>
      <c r="Q1338" s="26"/>
    </row>
    <row r="1339" spans="13:17" ht="12.75">
      <c r="M1339" s="26"/>
      <c r="N1339" s="113"/>
      <c r="O1339" s="113"/>
      <c r="P1339" s="113"/>
      <c r="Q1339" s="26"/>
    </row>
    <row r="1340" spans="13:17" ht="12.75">
      <c r="M1340" s="26"/>
      <c r="N1340" s="113"/>
      <c r="O1340" s="113"/>
      <c r="P1340" s="113"/>
      <c r="Q1340" s="26"/>
    </row>
    <row r="1341" spans="13:17" ht="12.75">
      <c r="M1341" s="26"/>
      <c r="N1341" s="113"/>
      <c r="O1341" s="113"/>
      <c r="P1341" s="113"/>
      <c r="Q1341" s="26"/>
    </row>
    <row r="1342" spans="13:17" ht="12.75">
      <c r="M1342" s="26"/>
      <c r="N1342" s="113"/>
      <c r="O1342" s="113"/>
      <c r="P1342" s="113"/>
      <c r="Q1342" s="26"/>
    </row>
    <row r="1343" spans="13:17" ht="12.75">
      <c r="M1343" s="26"/>
      <c r="N1343" s="113"/>
      <c r="O1343" s="113"/>
      <c r="P1343" s="113"/>
      <c r="Q1343" s="26"/>
    </row>
    <row r="1344" spans="13:17" ht="12.75">
      <c r="M1344" s="26"/>
      <c r="N1344" s="113"/>
      <c r="O1344" s="113"/>
      <c r="P1344" s="113"/>
      <c r="Q1344" s="26"/>
    </row>
    <row r="1345" spans="13:17" ht="12.75">
      <c r="M1345" s="26"/>
      <c r="N1345" s="113"/>
      <c r="O1345" s="113"/>
      <c r="P1345" s="113"/>
      <c r="Q1345" s="26"/>
    </row>
    <row r="1346" spans="13:17" ht="12.75">
      <c r="M1346" s="26"/>
      <c r="N1346" s="113"/>
      <c r="O1346" s="113"/>
      <c r="P1346" s="113"/>
      <c r="Q1346" s="26"/>
    </row>
    <row r="1347" spans="13:17" ht="12.75">
      <c r="M1347" s="26"/>
      <c r="N1347" s="113"/>
      <c r="O1347" s="113"/>
      <c r="P1347" s="113"/>
      <c r="Q1347" s="26"/>
    </row>
    <row r="1348" spans="13:17" ht="12.75">
      <c r="M1348" s="26"/>
      <c r="N1348" s="113"/>
      <c r="O1348" s="113"/>
      <c r="P1348" s="113"/>
      <c r="Q1348" s="26"/>
    </row>
    <row r="1349" spans="13:17" ht="12.75">
      <c r="M1349" s="26"/>
      <c r="N1349" s="113"/>
      <c r="O1349" s="113"/>
      <c r="P1349" s="113"/>
      <c r="Q1349" s="26"/>
    </row>
    <row r="1350" spans="13:17" ht="12.75">
      <c r="M1350" s="26"/>
      <c r="N1350" s="113"/>
      <c r="O1350" s="113"/>
      <c r="P1350" s="113"/>
      <c r="Q1350" s="26"/>
    </row>
    <row r="1351" spans="13:17" ht="12.75">
      <c r="M1351" s="26"/>
      <c r="N1351" s="113"/>
      <c r="O1351" s="113"/>
      <c r="P1351" s="113"/>
      <c r="Q1351" s="26"/>
    </row>
    <row r="1352" spans="13:17" ht="12.75">
      <c r="M1352" s="26"/>
      <c r="N1352" s="113"/>
      <c r="O1352" s="113"/>
      <c r="P1352" s="113"/>
      <c r="Q1352" s="26"/>
    </row>
    <row r="1353" spans="13:17" ht="12.75">
      <c r="M1353" s="26"/>
      <c r="N1353" s="113"/>
      <c r="O1353" s="113"/>
      <c r="P1353" s="113"/>
      <c r="Q1353" s="26"/>
    </row>
    <row r="1354" spans="13:17" ht="12.75">
      <c r="M1354" s="26"/>
      <c r="N1354" s="113"/>
      <c r="O1354" s="113"/>
      <c r="P1354" s="113"/>
      <c r="Q1354" s="26"/>
    </row>
    <row r="1355" spans="13:17" ht="12.75">
      <c r="M1355" s="26"/>
      <c r="N1355" s="113"/>
      <c r="O1355" s="113"/>
      <c r="P1355" s="113"/>
      <c r="Q1355" s="26"/>
    </row>
    <row r="1356" spans="13:17" ht="12.75">
      <c r="M1356" s="26"/>
      <c r="N1356" s="113"/>
      <c r="O1356" s="113"/>
      <c r="P1356" s="113"/>
      <c r="Q1356" s="26"/>
    </row>
    <row r="1357" spans="13:17" ht="12.75">
      <c r="M1357" s="26"/>
      <c r="N1357" s="113"/>
      <c r="O1357" s="113"/>
      <c r="P1357" s="113"/>
      <c r="Q1357" s="26"/>
    </row>
    <row r="1358" spans="13:17" ht="12.75">
      <c r="M1358" s="26"/>
      <c r="N1358" s="113"/>
      <c r="O1358" s="113"/>
      <c r="P1358" s="113"/>
      <c r="Q1358" s="26"/>
    </row>
    <row r="1359" spans="13:17" ht="12.75">
      <c r="M1359" s="26"/>
      <c r="N1359" s="113"/>
      <c r="O1359" s="113"/>
      <c r="P1359" s="113"/>
      <c r="Q1359" s="26"/>
    </row>
    <row r="1360" spans="13:17" ht="12.75">
      <c r="M1360" s="26"/>
      <c r="N1360" s="113"/>
      <c r="O1360" s="113"/>
      <c r="P1360" s="113"/>
      <c r="Q1360" s="26"/>
    </row>
    <row r="1361" spans="13:17" ht="12.75">
      <c r="M1361" s="26"/>
      <c r="N1361" s="113"/>
      <c r="O1361" s="113"/>
      <c r="P1361" s="113"/>
      <c r="Q1361" s="26"/>
    </row>
    <row r="1362" spans="13:17" ht="12.75">
      <c r="M1362" s="26"/>
      <c r="N1362" s="113"/>
      <c r="O1362" s="113"/>
      <c r="P1362" s="113"/>
      <c r="Q1362" s="26"/>
    </row>
    <row r="1363" spans="13:17" ht="12.75">
      <c r="M1363" s="26"/>
      <c r="N1363" s="113"/>
      <c r="O1363" s="113"/>
      <c r="P1363" s="113"/>
      <c r="Q1363" s="26"/>
    </row>
    <row r="1364" spans="13:17" ht="12.75">
      <c r="M1364" s="26"/>
      <c r="N1364" s="113"/>
      <c r="O1364" s="113"/>
      <c r="P1364" s="113"/>
      <c r="Q1364" s="26"/>
    </row>
    <row r="1365" spans="13:17" ht="12.75">
      <c r="M1365" s="26"/>
      <c r="N1365" s="113"/>
      <c r="O1365" s="113"/>
      <c r="P1365" s="113"/>
      <c r="Q1365" s="26"/>
    </row>
    <row r="1366" spans="13:17" ht="12.75">
      <c r="M1366" s="26"/>
      <c r="N1366" s="113"/>
      <c r="O1366" s="113"/>
      <c r="P1366" s="113"/>
      <c r="Q1366" s="26"/>
    </row>
    <row r="1367" spans="13:17" ht="12.75">
      <c r="M1367" s="26"/>
      <c r="N1367" s="113"/>
      <c r="O1367" s="113"/>
      <c r="P1367" s="113"/>
      <c r="Q1367" s="26"/>
    </row>
    <row r="1368" spans="13:17" ht="12.75">
      <c r="M1368" s="26"/>
      <c r="N1368" s="113"/>
      <c r="O1368" s="113"/>
      <c r="P1368" s="113"/>
      <c r="Q1368" s="26"/>
    </row>
    <row r="1369" spans="13:17" ht="12.75">
      <c r="M1369" s="26"/>
      <c r="N1369" s="113"/>
      <c r="O1369" s="113"/>
      <c r="P1369" s="113"/>
      <c r="Q1369" s="26"/>
    </row>
    <row r="1370" spans="13:17" ht="12.75">
      <c r="M1370" s="26"/>
      <c r="N1370" s="113"/>
      <c r="O1370" s="113"/>
      <c r="P1370" s="113"/>
      <c r="Q1370" s="26"/>
    </row>
    <row r="1371" spans="13:17" ht="12.75">
      <c r="M1371" s="26"/>
      <c r="N1371" s="113"/>
      <c r="O1371" s="113"/>
      <c r="P1371" s="113"/>
      <c r="Q1371" s="26"/>
    </row>
    <row r="1372" spans="13:17" ht="12.75">
      <c r="M1372" s="26"/>
      <c r="N1372" s="113"/>
      <c r="O1372" s="113"/>
      <c r="P1372" s="113"/>
      <c r="Q1372" s="26"/>
    </row>
    <row r="1373" spans="13:17" ht="12.75">
      <c r="M1373" s="26"/>
      <c r="N1373" s="113"/>
      <c r="O1373" s="113"/>
      <c r="P1373" s="113"/>
      <c r="Q1373" s="26"/>
    </row>
    <row r="1374" spans="13:17" ht="12.75">
      <c r="M1374" s="26"/>
      <c r="N1374" s="113"/>
      <c r="O1374" s="113"/>
      <c r="P1374" s="113"/>
      <c r="Q1374" s="26"/>
    </row>
    <row r="1375" spans="13:17" ht="12.75">
      <c r="M1375" s="26"/>
      <c r="N1375" s="113"/>
      <c r="O1375" s="113"/>
      <c r="P1375" s="113"/>
      <c r="Q1375" s="26"/>
    </row>
    <row r="1376" spans="13:17" ht="12.75">
      <c r="M1376" s="26"/>
      <c r="N1376" s="113"/>
      <c r="O1376" s="113"/>
      <c r="P1376" s="113"/>
      <c r="Q1376" s="26"/>
    </row>
    <row r="1377" spans="13:17" ht="12.75">
      <c r="M1377" s="26"/>
      <c r="N1377" s="113"/>
      <c r="O1377" s="113"/>
      <c r="P1377" s="113"/>
      <c r="Q1377" s="26"/>
    </row>
    <row r="1378" spans="13:17" ht="12.75">
      <c r="M1378" s="26"/>
      <c r="N1378" s="113"/>
      <c r="O1378" s="113"/>
      <c r="P1378" s="113"/>
      <c r="Q1378" s="26"/>
    </row>
    <row r="1379" spans="13:17" ht="12.75">
      <c r="M1379" s="26"/>
      <c r="N1379" s="113"/>
      <c r="O1379" s="113"/>
      <c r="P1379" s="113"/>
      <c r="Q1379" s="26"/>
    </row>
    <row r="1380" spans="13:17" ht="12.75">
      <c r="M1380" s="26"/>
      <c r="N1380" s="113"/>
      <c r="O1380" s="113"/>
      <c r="P1380" s="113"/>
      <c r="Q1380" s="26"/>
    </row>
    <row r="1381" spans="13:17" ht="12.75">
      <c r="M1381" s="26"/>
      <c r="N1381" s="113"/>
      <c r="O1381" s="113"/>
      <c r="P1381" s="113"/>
      <c r="Q1381" s="26"/>
    </row>
    <row r="1382" spans="13:17" ht="12.75">
      <c r="M1382" s="26"/>
      <c r="N1382" s="113"/>
      <c r="O1382" s="113"/>
      <c r="P1382" s="113"/>
      <c r="Q1382" s="26"/>
    </row>
    <row r="1383" spans="13:17" ht="12.75">
      <c r="M1383" s="26"/>
      <c r="N1383" s="113"/>
      <c r="O1383" s="113"/>
      <c r="P1383" s="113"/>
      <c r="Q1383" s="26"/>
    </row>
    <row r="1384" spans="13:17" ht="12.75">
      <c r="M1384" s="26"/>
      <c r="N1384" s="113"/>
      <c r="O1384" s="113"/>
      <c r="P1384" s="113"/>
      <c r="Q1384" s="26"/>
    </row>
    <row r="1385" spans="13:17" ht="12.75">
      <c r="M1385" s="26"/>
      <c r="N1385" s="113"/>
      <c r="O1385" s="113"/>
      <c r="P1385" s="113"/>
      <c r="Q1385" s="26"/>
    </row>
    <row r="1386" spans="13:17" ht="12.75">
      <c r="M1386" s="26"/>
      <c r="N1386" s="113"/>
      <c r="O1386" s="113"/>
      <c r="P1386" s="113"/>
      <c r="Q1386" s="26"/>
    </row>
    <row r="1387" spans="13:17" ht="12.75">
      <c r="M1387" s="26"/>
      <c r="N1387" s="113"/>
      <c r="O1387" s="113"/>
      <c r="P1387" s="113"/>
      <c r="Q1387" s="26"/>
    </row>
    <row r="1388" spans="13:17" ht="12.75">
      <c r="M1388" s="26"/>
      <c r="N1388" s="113"/>
      <c r="O1388" s="113"/>
      <c r="P1388" s="113"/>
      <c r="Q1388" s="26"/>
    </row>
    <row r="1389" spans="13:17" ht="12.75">
      <c r="M1389" s="26"/>
      <c r="N1389" s="113"/>
      <c r="O1389" s="113"/>
      <c r="P1389" s="113"/>
      <c r="Q1389" s="26"/>
    </row>
    <row r="1390" spans="13:17" ht="12.75">
      <c r="M1390" s="26"/>
      <c r="N1390" s="113"/>
      <c r="O1390" s="113"/>
      <c r="P1390" s="113"/>
      <c r="Q1390" s="26"/>
    </row>
    <row r="1391" spans="13:17" ht="12.75">
      <c r="M1391" s="26"/>
      <c r="N1391" s="113"/>
      <c r="O1391" s="113"/>
      <c r="P1391" s="113"/>
      <c r="Q1391" s="26"/>
    </row>
    <row r="1392" spans="13:17" ht="12.75">
      <c r="M1392" s="26"/>
      <c r="N1392" s="113"/>
      <c r="O1392" s="113"/>
      <c r="P1392" s="113"/>
      <c r="Q1392" s="26"/>
    </row>
    <row r="1393" spans="13:17" ht="12.75">
      <c r="M1393" s="26"/>
      <c r="N1393" s="113"/>
      <c r="O1393" s="113"/>
      <c r="P1393" s="113"/>
      <c r="Q1393" s="26"/>
    </row>
    <row r="1394" spans="13:17" ht="12.75">
      <c r="M1394" s="26"/>
      <c r="N1394" s="113"/>
      <c r="O1394" s="113"/>
      <c r="P1394" s="113"/>
      <c r="Q1394" s="26"/>
    </row>
    <row r="1395" spans="13:17" ht="12.75">
      <c r="M1395" s="26"/>
      <c r="N1395" s="113"/>
      <c r="O1395" s="113"/>
      <c r="P1395" s="113"/>
      <c r="Q1395" s="26"/>
    </row>
    <row r="1396" spans="13:17" ht="12.75">
      <c r="M1396" s="26"/>
      <c r="N1396" s="113"/>
      <c r="O1396" s="113"/>
      <c r="P1396" s="113"/>
      <c r="Q1396" s="26"/>
    </row>
    <row r="1397" spans="13:17" ht="12.75">
      <c r="M1397" s="26"/>
      <c r="N1397" s="113"/>
      <c r="O1397" s="113"/>
      <c r="P1397" s="113"/>
      <c r="Q1397" s="26"/>
    </row>
    <row r="1398" spans="13:17" ht="12.75">
      <c r="M1398" s="26"/>
      <c r="N1398" s="113"/>
      <c r="O1398" s="113"/>
      <c r="P1398" s="113"/>
      <c r="Q1398" s="26"/>
    </row>
    <row r="1399" spans="13:17" ht="12.75">
      <c r="M1399" s="26"/>
      <c r="N1399" s="113"/>
      <c r="O1399" s="113"/>
      <c r="P1399" s="113"/>
      <c r="Q1399" s="26"/>
    </row>
    <row r="1400" spans="13:17" ht="12.75">
      <c r="M1400" s="26"/>
      <c r="N1400" s="113"/>
      <c r="O1400" s="113"/>
      <c r="P1400" s="113"/>
      <c r="Q1400" s="26"/>
    </row>
    <row r="1401" spans="13:17" ht="12.75">
      <c r="M1401" s="26"/>
      <c r="N1401" s="113"/>
      <c r="O1401" s="113"/>
      <c r="P1401" s="113"/>
      <c r="Q1401" s="26"/>
    </row>
    <row r="1402" spans="13:17" ht="12.75">
      <c r="M1402" s="26"/>
      <c r="N1402" s="113"/>
      <c r="O1402" s="113"/>
      <c r="P1402" s="113"/>
      <c r="Q1402" s="26"/>
    </row>
    <row r="1403" spans="13:17" ht="12.75">
      <c r="M1403" s="26"/>
      <c r="N1403" s="113"/>
      <c r="O1403" s="113"/>
      <c r="P1403" s="113"/>
      <c r="Q1403" s="26"/>
    </row>
    <row r="1404" spans="13:17" ht="12.75">
      <c r="M1404" s="26"/>
      <c r="N1404" s="113"/>
      <c r="O1404" s="113"/>
      <c r="P1404" s="113"/>
      <c r="Q1404" s="26"/>
    </row>
    <row r="1405" spans="13:17" ht="12.75">
      <c r="M1405" s="26"/>
      <c r="N1405" s="113"/>
      <c r="O1405" s="113"/>
      <c r="P1405" s="113"/>
      <c r="Q1405" s="26"/>
    </row>
    <row r="1406" spans="13:17" ht="12.75">
      <c r="M1406" s="26"/>
      <c r="N1406" s="113"/>
      <c r="O1406" s="113"/>
      <c r="P1406" s="113"/>
      <c r="Q1406" s="26"/>
    </row>
    <row r="1407" spans="13:17" ht="12.75">
      <c r="M1407" s="26"/>
      <c r="N1407" s="113"/>
      <c r="O1407" s="113"/>
      <c r="P1407" s="113"/>
      <c r="Q1407" s="26"/>
    </row>
    <row r="1408" spans="13:17" ht="12.75">
      <c r="M1408" s="26"/>
      <c r="N1408" s="113"/>
      <c r="O1408" s="113"/>
      <c r="P1408" s="113"/>
      <c r="Q1408" s="26"/>
    </row>
    <row r="1409" spans="13:17" ht="12.75">
      <c r="M1409" s="26"/>
      <c r="N1409" s="113"/>
      <c r="O1409" s="113"/>
      <c r="P1409" s="113"/>
      <c r="Q1409" s="26"/>
    </row>
    <row r="1410" spans="13:17" ht="12.75">
      <c r="M1410" s="26"/>
      <c r="N1410" s="113"/>
      <c r="O1410" s="113"/>
      <c r="P1410" s="113"/>
      <c r="Q1410" s="26"/>
    </row>
    <row r="1411" spans="13:17" ht="12.75">
      <c r="M1411" s="26"/>
      <c r="N1411" s="113"/>
      <c r="O1411" s="113"/>
      <c r="P1411" s="113"/>
      <c r="Q1411" s="26"/>
    </row>
    <row r="1412" spans="13:17" ht="12.75">
      <c r="M1412" s="26"/>
      <c r="N1412" s="113"/>
      <c r="O1412" s="113"/>
      <c r="P1412" s="113"/>
      <c r="Q1412" s="26"/>
    </row>
    <row r="1413" spans="13:17" ht="12.75">
      <c r="M1413" s="26"/>
      <c r="N1413" s="113"/>
      <c r="O1413" s="113"/>
      <c r="P1413" s="113"/>
      <c r="Q1413" s="26"/>
    </row>
    <row r="1414" spans="13:17" ht="12.75">
      <c r="M1414" s="26"/>
      <c r="N1414" s="113"/>
      <c r="O1414" s="113"/>
      <c r="P1414" s="113"/>
      <c r="Q1414" s="26"/>
    </row>
    <row r="1415" spans="13:17" ht="12.75">
      <c r="M1415" s="26"/>
      <c r="N1415" s="113"/>
      <c r="O1415" s="113"/>
      <c r="P1415" s="113"/>
      <c r="Q1415" s="26"/>
    </row>
    <row r="1416" spans="13:17" ht="12.75">
      <c r="M1416" s="26"/>
      <c r="N1416" s="113"/>
      <c r="O1416" s="113"/>
      <c r="P1416" s="113"/>
      <c r="Q1416" s="26"/>
    </row>
    <row r="1417" spans="13:17" ht="12.75">
      <c r="M1417" s="26"/>
      <c r="N1417" s="113"/>
      <c r="O1417" s="113"/>
      <c r="P1417" s="113"/>
      <c r="Q1417" s="26"/>
    </row>
    <row r="1418" spans="13:17" ht="12.75">
      <c r="M1418" s="26"/>
      <c r="N1418" s="113"/>
      <c r="O1418" s="113"/>
      <c r="P1418" s="113"/>
      <c r="Q1418" s="26"/>
    </row>
    <row r="1419" spans="13:17" ht="12.75">
      <c r="M1419" s="26"/>
      <c r="N1419" s="113"/>
      <c r="O1419" s="113"/>
      <c r="P1419" s="113"/>
      <c r="Q1419" s="26"/>
    </row>
    <row r="1420" spans="13:17" ht="12.75">
      <c r="M1420" s="26"/>
      <c r="N1420" s="113"/>
      <c r="O1420" s="113"/>
      <c r="P1420" s="113"/>
      <c r="Q1420" s="26"/>
    </row>
    <row r="1421" spans="13:17" ht="12.75">
      <c r="M1421" s="26"/>
      <c r="N1421" s="113"/>
      <c r="O1421" s="113"/>
      <c r="P1421" s="113"/>
      <c r="Q1421" s="26"/>
    </row>
    <row r="1422" spans="13:17" ht="12.75">
      <c r="M1422" s="26"/>
      <c r="N1422" s="113"/>
      <c r="O1422" s="113"/>
      <c r="P1422" s="113"/>
      <c r="Q1422" s="26"/>
    </row>
    <row r="1423" spans="13:17" ht="12.75">
      <c r="M1423" s="26"/>
      <c r="N1423" s="113"/>
      <c r="O1423" s="113"/>
      <c r="P1423" s="113"/>
      <c r="Q1423" s="26"/>
    </row>
    <row r="1424" spans="13:17" ht="12.75">
      <c r="M1424" s="26"/>
      <c r="N1424" s="113"/>
      <c r="O1424" s="113"/>
      <c r="P1424" s="113"/>
      <c r="Q1424" s="26"/>
    </row>
    <row r="1425" spans="13:17" ht="12.75">
      <c r="M1425" s="26"/>
      <c r="N1425" s="113"/>
      <c r="O1425" s="113"/>
      <c r="P1425" s="113"/>
      <c r="Q1425" s="26"/>
    </row>
    <row r="1426" spans="13:17" ht="12.75">
      <c r="M1426" s="26"/>
      <c r="N1426" s="113"/>
      <c r="O1426" s="113"/>
      <c r="P1426" s="113"/>
      <c r="Q1426" s="26"/>
    </row>
    <row r="1427" spans="13:17" ht="12.75">
      <c r="M1427" s="26"/>
      <c r="N1427" s="113"/>
      <c r="O1427" s="113"/>
      <c r="P1427" s="113"/>
      <c r="Q1427" s="26"/>
    </row>
    <row r="1428" spans="13:17" ht="12.75">
      <c r="M1428" s="26"/>
      <c r="N1428" s="113"/>
      <c r="O1428" s="113"/>
      <c r="P1428" s="113"/>
      <c r="Q1428" s="26"/>
    </row>
    <row r="1429" spans="13:17" ht="12.75">
      <c r="M1429" s="26"/>
      <c r="N1429" s="113"/>
      <c r="O1429" s="113"/>
      <c r="P1429" s="113"/>
      <c r="Q1429" s="26"/>
    </row>
    <row r="1430" spans="13:17" ht="12.75">
      <c r="M1430" s="26"/>
      <c r="N1430" s="113"/>
      <c r="O1430" s="113"/>
      <c r="P1430" s="113"/>
      <c r="Q1430" s="26"/>
    </row>
    <row r="1431" spans="13:17" ht="12.75">
      <c r="M1431" s="26"/>
      <c r="N1431" s="113"/>
      <c r="O1431" s="113"/>
      <c r="P1431" s="113"/>
      <c r="Q1431" s="26"/>
    </row>
    <row r="1432" spans="13:17" ht="12.75">
      <c r="M1432" s="26"/>
      <c r="N1432" s="113"/>
      <c r="O1432" s="113"/>
      <c r="P1432" s="113"/>
      <c r="Q1432" s="26"/>
    </row>
    <row r="1433" spans="13:17" ht="12.75">
      <c r="M1433" s="26"/>
      <c r="N1433" s="113"/>
      <c r="O1433" s="113"/>
      <c r="P1433" s="113"/>
      <c r="Q1433" s="26"/>
    </row>
    <row r="1434" spans="13:17" ht="12.75">
      <c r="M1434" s="26"/>
      <c r="N1434" s="113"/>
      <c r="O1434" s="113"/>
      <c r="P1434" s="113"/>
      <c r="Q1434" s="26"/>
    </row>
    <row r="1435" spans="13:17" ht="12.75">
      <c r="M1435" s="26"/>
      <c r="N1435" s="113"/>
      <c r="O1435" s="113"/>
      <c r="P1435" s="113"/>
      <c r="Q1435" s="26"/>
    </row>
    <row r="1436" spans="13:17" ht="12.75">
      <c r="M1436" s="26"/>
      <c r="N1436" s="113"/>
      <c r="O1436" s="113"/>
      <c r="P1436" s="113"/>
      <c r="Q1436" s="26"/>
    </row>
    <row r="1437" spans="13:17" ht="12.75">
      <c r="M1437" s="26"/>
      <c r="N1437" s="113"/>
      <c r="O1437" s="113"/>
      <c r="P1437" s="113"/>
      <c r="Q1437" s="26"/>
    </row>
    <row r="1438" spans="13:17" ht="12.75">
      <c r="M1438" s="26"/>
      <c r="N1438" s="113"/>
      <c r="O1438" s="113"/>
      <c r="P1438" s="113"/>
      <c r="Q1438" s="26"/>
    </row>
    <row r="1439" spans="13:17" ht="12.75">
      <c r="M1439" s="26"/>
      <c r="N1439" s="113"/>
      <c r="O1439" s="113"/>
      <c r="P1439" s="113"/>
      <c r="Q1439" s="26"/>
    </row>
    <row r="1440" spans="13:17" ht="12.75">
      <c r="M1440" s="26"/>
      <c r="N1440" s="113"/>
      <c r="O1440" s="113"/>
      <c r="P1440" s="113"/>
      <c r="Q1440" s="26"/>
    </row>
    <row r="1441" spans="13:17" ht="12.75">
      <c r="M1441" s="26"/>
      <c r="N1441" s="113"/>
      <c r="O1441" s="113"/>
      <c r="P1441" s="113"/>
      <c r="Q1441" s="26"/>
    </row>
    <row r="1442" spans="13:17" ht="12.75">
      <c r="M1442" s="26"/>
      <c r="N1442" s="113"/>
      <c r="O1442" s="113"/>
      <c r="P1442" s="113"/>
      <c r="Q1442" s="26"/>
    </row>
    <row r="1443" spans="13:17" ht="12.75">
      <c r="M1443" s="26"/>
      <c r="N1443" s="113"/>
      <c r="O1443" s="113"/>
      <c r="P1443" s="113"/>
      <c r="Q1443" s="26"/>
    </row>
    <row r="1444" spans="13:17" ht="12.75">
      <c r="M1444" s="26"/>
      <c r="N1444" s="113"/>
      <c r="O1444" s="113"/>
      <c r="P1444" s="113"/>
      <c r="Q1444" s="26"/>
    </row>
    <row r="1445" spans="13:17" ht="12.75">
      <c r="M1445" s="26"/>
      <c r="N1445" s="113"/>
      <c r="O1445" s="113"/>
      <c r="P1445" s="113"/>
      <c r="Q1445" s="26"/>
    </row>
    <row r="1446" spans="13:17" ht="12.75">
      <c r="M1446" s="26"/>
      <c r="N1446" s="113"/>
      <c r="O1446" s="113"/>
      <c r="P1446" s="113"/>
      <c r="Q1446" s="26"/>
    </row>
    <row r="1447" spans="13:17" ht="12.75">
      <c r="M1447" s="26"/>
      <c r="N1447" s="113"/>
      <c r="O1447" s="113"/>
      <c r="P1447" s="113"/>
      <c r="Q1447" s="26"/>
    </row>
    <row r="1448" spans="13:17" ht="12.75">
      <c r="M1448" s="26"/>
      <c r="N1448" s="113"/>
      <c r="O1448" s="113"/>
      <c r="P1448" s="113"/>
      <c r="Q1448" s="26"/>
    </row>
    <row r="1449" spans="13:17" ht="12.75">
      <c r="M1449" s="26"/>
      <c r="N1449" s="113"/>
      <c r="O1449" s="113"/>
      <c r="P1449" s="113"/>
      <c r="Q1449" s="26"/>
    </row>
    <row r="1450" spans="13:17" ht="12.75">
      <c r="M1450" s="26"/>
      <c r="N1450" s="113"/>
      <c r="O1450" s="113"/>
      <c r="P1450" s="113"/>
      <c r="Q1450" s="26"/>
    </row>
    <row r="1451" spans="13:17" ht="12.75">
      <c r="M1451" s="26"/>
      <c r="N1451" s="113"/>
      <c r="O1451" s="113"/>
      <c r="P1451" s="113"/>
      <c r="Q1451" s="26"/>
    </row>
    <row r="1452" spans="13:17" ht="12.75">
      <c r="M1452" s="26"/>
      <c r="N1452" s="113"/>
      <c r="O1452" s="113"/>
      <c r="P1452" s="113"/>
      <c r="Q1452" s="26"/>
    </row>
    <row r="1453" spans="13:17" ht="12.75">
      <c r="M1453" s="26"/>
      <c r="N1453" s="113"/>
      <c r="O1453" s="113"/>
      <c r="P1453" s="113"/>
      <c r="Q1453" s="26"/>
    </row>
    <row r="1454" spans="13:17" ht="12.75">
      <c r="M1454" s="26"/>
      <c r="N1454" s="113"/>
      <c r="O1454" s="113"/>
      <c r="P1454" s="113"/>
      <c r="Q1454" s="26"/>
    </row>
    <row r="1455" spans="13:17" ht="12.75">
      <c r="M1455" s="26"/>
      <c r="N1455" s="113"/>
      <c r="O1455" s="113"/>
      <c r="P1455" s="113"/>
      <c r="Q1455" s="26"/>
    </row>
    <row r="1456" spans="13:17" ht="12.75">
      <c r="M1456" s="26"/>
      <c r="N1456" s="113"/>
      <c r="O1456" s="113"/>
      <c r="P1456" s="113"/>
      <c r="Q1456" s="26"/>
    </row>
    <row r="1457" spans="13:17" ht="12.75">
      <c r="M1457" s="26"/>
      <c r="N1457" s="113"/>
      <c r="O1457" s="113"/>
      <c r="P1457" s="113"/>
      <c r="Q1457" s="26"/>
    </row>
    <row r="1458" spans="13:17" ht="12.75">
      <c r="M1458" s="26"/>
      <c r="N1458" s="113"/>
      <c r="O1458" s="113"/>
      <c r="P1458" s="113"/>
      <c r="Q1458" s="26"/>
    </row>
    <row r="1459" spans="13:17" ht="12.75">
      <c r="M1459" s="26"/>
      <c r="N1459" s="113"/>
      <c r="O1459" s="113"/>
      <c r="P1459" s="113"/>
      <c r="Q1459" s="26"/>
    </row>
    <row r="1460" spans="13:17" ht="12.75">
      <c r="M1460" s="26"/>
      <c r="N1460" s="113"/>
      <c r="O1460" s="113"/>
      <c r="P1460" s="113"/>
      <c r="Q1460" s="26"/>
    </row>
    <row r="1461" spans="13:17" ht="12.75">
      <c r="M1461" s="26"/>
      <c r="N1461" s="113"/>
      <c r="O1461" s="113"/>
      <c r="P1461" s="113"/>
      <c r="Q1461" s="26"/>
    </row>
    <row r="1462" spans="13:17" ht="12.75">
      <c r="M1462" s="26"/>
      <c r="N1462" s="113"/>
      <c r="O1462" s="113"/>
      <c r="P1462" s="113"/>
      <c r="Q1462" s="26"/>
    </row>
    <row r="1463" spans="13:17" ht="12.75">
      <c r="M1463" s="26"/>
      <c r="N1463" s="113"/>
      <c r="O1463" s="113"/>
      <c r="P1463" s="113"/>
      <c r="Q1463" s="26"/>
    </row>
    <row r="1464" spans="13:17" ht="12.75">
      <c r="M1464" s="26"/>
      <c r="N1464" s="113"/>
      <c r="O1464" s="113"/>
      <c r="P1464" s="113"/>
      <c r="Q1464" s="26"/>
    </row>
    <row r="1465" spans="13:17" ht="12.75">
      <c r="M1465" s="26"/>
      <c r="N1465" s="113"/>
      <c r="O1465" s="113"/>
      <c r="P1465" s="113"/>
      <c r="Q1465" s="26"/>
    </row>
    <row r="1466" spans="13:17" ht="12.75">
      <c r="M1466" s="26"/>
      <c r="N1466" s="113"/>
      <c r="O1466" s="113"/>
      <c r="P1466" s="113"/>
      <c r="Q1466" s="26"/>
    </row>
    <row r="1467" spans="13:17" ht="12.75">
      <c r="M1467" s="26"/>
      <c r="N1467" s="113"/>
      <c r="O1467" s="113"/>
      <c r="P1467" s="113"/>
      <c r="Q1467" s="26"/>
    </row>
    <row r="1468" spans="13:17" ht="12.75">
      <c r="M1468" s="26"/>
      <c r="N1468" s="113"/>
      <c r="O1468" s="113"/>
      <c r="P1468" s="113"/>
      <c r="Q1468" s="26"/>
    </row>
    <row r="1469" spans="13:17" ht="12.75">
      <c r="M1469" s="26"/>
      <c r="N1469" s="113"/>
      <c r="O1469" s="113"/>
      <c r="P1469" s="113"/>
      <c r="Q1469" s="26"/>
    </row>
    <row r="1470" spans="13:17" ht="12.75">
      <c r="M1470" s="26"/>
      <c r="N1470" s="113"/>
      <c r="O1470" s="113"/>
      <c r="P1470" s="113"/>
      <c r="Q1470" s="26"/>
    </row>
    <row r="1471" spans="13:17" ht="12.75">
      <c r="M1471" s="26"/>
      <c r="N1471" s="113"/>
      <c r="O1471" s="113"/>
      <c r="P1471" s="113"/>
      <c r="Q1471" s="26"/>
    </row>
    <row r="1472" spans="13:17" ht="12.75">
      <c r="M1472" s="26"/>
      <c r="N1472" s="113"/>
      <c r="O1472" s="113"/>
      <c r="P1472" s="113"/>
      <c r="Q1472" s="26"/>
    </row>
    <row r="1473" spans="13:17" ht="12.75">
      <c r="M1473" s="26"/>
      <c r="N1473" s="113"/>
      <c r="O1473" s="113"/>
      <c r="P1473" s="113"/>
      <c r="Q1473" s="26"/>
    </row>
    <row r="1474" spans="13:17" ht="12.75">
      <c r="M1474" s="26"/>
      <c r="N1474" s="113"/>
      <c r="O1474" s="113"/>
      <c r="P1474" s="113"/>
      <c r="Q1474" s="26"/>
    </row>
    <row r="1475" spans="13:17" ht="12.75">
      <c r="M1475" s="26"/>
      <c r="N1475" s="113"/>
      <c r="O1475" s="113"/>
      <c r="P1475" s="113"/>
      <c r="Q1475" s="26"/>
    </row>
    <row r="1476" spans="13:17" ht="12.75">
      <c r="M1476" s="26"/>
      <c r="N1476" s="113"/>
      <c r="O1476" s="113"/>
      <c r="P1476" s="113"/>
      <c r="Q1476" s="26"/>
    </row>
    <row r="1477" spans="13:17" ht="12.75">
      <c r="M1477" s="26"/>
      <c r="N1477" s="113"/>
      <c r="O1477" s="113"/>
      <c r="P1477" s="113"/>
      <c r="Q1477" s="26"/>
    </row>
    <row r="1478" spans="13:17" ht="12.75">
      <c r="M1478" s="26"/>
      <c r="N1478" s="113"/>
      <c r="O1478" s="113"/>
      <c r="P1478" s="113"/>
      <c r="Q1478" s="26"/>
    </row>
    <row r="1479" spans="13:17" ht="12.75">
      <c r="M1479" s="26"/>
      <c r="N1479" s="113"/>
      <c r="O1479" s="113"/>
      <c r="P1479" s="113"/>
      <c r="Q1479" s="26"/>
    </row>
    <row r="1480" spans="13:17" ht="12.75">
      <c r="M1480" s="26"/>
      <c r="N1480" s="113"/>
      <c r="O1480" s="113"/>
      <c r="P1480" s="113"/>
      <c r="Q1480" s="26"/>
    </row>
    <row r="1481" spans="13:17" ht="12.75">
      <c r="M1481" s="26"/>
      <c r="N1481" s="113"/>
      <c r="O1481" s="113"/>
      <c r="P1481" s="113"/>
      <c r="Q1481" s="26"/>
    </row>
    <row r="1482" spans="13:17" ht="12.75">
      <c r="M1482" s="26"/>
      <c r="N1482" s="113"/>
      <c r="O1482" s="113"/>
      <c r="P1482" s="113"/>
      <c r="Q1482" s="26"/>
    </row>
    <row r="1483" spans="13:17" ht="12.75">
      <c r="M1483" s="26"/>
      <c r="N1483" s="113"/>
      <c r="O1483" s="113"/>
      <c r="P1483" s="113"/>
      <c r="Q1483" s="26"/>
    </row>
    <row r="1484" spans="13:17" ht="12.75">
      <c r="M1484" s="26"/>
      <c r="N1484" s="113"/>
      <c r="O1484" s="113"/>
      <c r="P1484" s="113"/>
      <c r="Q1484" s="26"/>
    </row>
    <row r="1485" spans="13:17" ht="12.75">
      <c r="M1485" s="26"/>
      <c r="N1485" s="113"/>
      <c r="O1485" s="113"/>
      <c r="P1485" s="113"/>
      <c r="Q1485" s="26"/>
    </row>
    <row r="1486" spans="13:17" ht="12.75">
      <c r="M1486" s="26"/>
      <c r="N1486" s="113"/>
      <c r="O1486" s="113"/>
      <c r="P1486" s="113"/>
      <c r="Q1486" s="26"/>
    </row>
    <row r="1487" spans="13:17" ht="12.75">
      <c r="M1487" s="26"/>
      <c r="N1487" s="113"/>
      <c r="O1487" s="113"/>
      <c r="P1487" s="113"/>
      <c r="Q1487" s="26"/>
    </row>
    <row r="1488" spans="13:17" ht="12.75">
      <c r="M1488" s="26"/>
      <c r="N1488" s="113"/>
      <c r="O1488" s="113"/>
      <c r="P1488" s="113"/>
      <c r="Q1488" s="26"/>
    </row>
    <row r="1489" spans="13:17" ht="12.75">
      <c r="M1489" s="26"/>
      <c r="N1489" s="113"/>
      <c r="O1489" s="113"/>
      <c r="P1489" s="113"/>
      <c r="Q1489" s="26"/>
    </row>
    <row r="1490" spans="13:17" ht="12.75">
      <c r="M1490" s="26"/>
      <c r="N1490" s="113"/>
      <c r="O1490" s="113"/>
      <c r="P1490" s="113"/>
      <c r="Q1490" s="26"/>
    </row>
    <row r="1491" spans="13:17" ht="12.75">
      <c r="M1491" s="26"/>
      <c r="N1491" s="113"/>
      <c r="O1491" s="113"/>
      <c r="P1491" s="113"/>
      <c r="Q1491" s="26"/>
    </row>
    <row r="1492" spans="13:17" ht="12.75">
      <c r="M1492" s="26"/>
      <c r="N1492" s="113"/>
      <c r="O1492" s="113"/>
      <c r="P1492" s="113"/>
      <c r="Q1492" s="26"/>
    </row>
    <row r="1493" spans="13:17" ht="12.75">
      <c r="M1493" s="26"/>
      <c r="N1493" s="113"/>
      <c r="O1493" s="113"/>
      <c r="P1493" s="113"/>
      <c r="Q1493" s="26"/>
    </row>
    <row r="1494" spans="13:17" ht="12.75">
      <c r="M1494" s="26"/>
      <c r="N1494" s="113"/>
      <c r="O1494" s="113"/>
      <c r="P1494" s="113"/>
      <c r="Q1494" s="26"/>
    </row>
    <row r="1495" spans="13:17" ht="12.75">
      <c r="M1495" s="26"/>
      <c r="N1495" s="113"/>
      <c r="O1495" s="113"/>
      <c r="P1495" s="113"/>
      <c r="Q1495" s="26"/>
    </row>
    <row r="1496" spans="13:17" ht="12.75">
      <c r="M1496" s="26"/>
      <c r="N1496" s="113"/>
      <c r="O1496" s="113"/>
      <c r="P1496" s="113"/>
      <c r="Q1496" s="26"/>
    </row>
    <row r="1497" spans="13:17" ht="12.75">
      <c r="M1497" s="26"/>
      <c r="N1497" s="113"/>
      <c r="O1497" s="113"/>
      <c r="P1497" s="113"/>
      <c r="Q1497" s="26"/>
    </row>
    <row r="1498" spans="13:17" ht="12.75">
      <c r="M1498" s="26"/>
      <c r="N1498" s="113"/>
      <c r="O1498" s="113"/>
      <c r="P1498" s="113"/>
      <c r="Q1498" s="26"/>
    </row>
    <row r="1499" spans="13:17" ht="12.75">
      <c r="M1499" s="26"/>
      <c r="N1499" s="113"/>
      <c r="O1499" s="113"/>
      <c r="P1499" s="113"/>
      <c r="Q1499" s="26"/>
    </row>
    <row r="1500" spans="13:17" ht="12.75">
      <c r="M1500" s="26"/>
      <c r="N1500" s="113"/>
      <c r="O1500" s="113"/>
      <c r="P1500" s="113"/>
      <c r="Q1500" s="26"/>
    </row>
    <row r="1501" spans="13:17" ht="12.75">
      <c r="M1501" s="26"/>
      <c r="N1501" s="113"/>
      <c r="O1501" s="113"/>
      <c r="P1501" s="113"/>
      <c r="Q1501" s="26"/>
    </row>
    <row r="1502" spans="13:17" ht="12.75">
      <c r="M1502" s="26"/>
      <c r="N1502" s="113"/>
      <c r="O1502" s="113"/>
      <c r="P1502" s="113"/>
      <c r="Q1502" s="26"/>
    </row>
    <row r="1503" spans="13:17" ht="12.75">
      <c r="M1503" s="26"/>
      <c r="N1503" s="113"/>
      <c r="O1503" s="113"/>
      <c r="P1503" s="113"/>
      <c r="Q1503" s="26"/>
    </row>
    <row r="1504" spans="13:17" ht="12.75">
      <c r="M1504" s="26"/>
      <c r="N1504" s="113"/>
      <c r="O1504" s="113"/>
      <c r="P1504" s="113"/>
      <c r="Q1504" s="26"/>
    </row>
    <row r="1505" spans="13:17" ht="12.75">
      <c r="M1505" s="26"/>
      <c r="N1505" s="113"/>
      <c r="O1505" s="113"/>
      <c r="P1505" s="113"/>
      <c r="Q1505" s="26"/>
    </row>
    <row r="1506" spans="13:17" ht="12.75">
      <c r="M1506" s="26"/>
      <c r="N1506" s="113"/>
      <c r="O1506" s="113"/>
      <c r="P1506" s="113"/>
      <c r="Q1506" s="26"/>
    </row>
    <row r="1507" spans="13:17" ht="12.75">
      <c r="M1507" s="26"/>
      <c r="N1507" s="113"/>
      <c r="O1507" s="113"/>
      <c r="P1507" s="113"/>
      <c r="Q1507" s="26"/>
    </row>
    <row r="1508" spans="13:17" ht="12.75">
      <c r="M1508" s="26"/>
      <c r="N1508" s="113"/>
      <c r="O1508" s="113"/>
      <c r="P1508" s="113"/>
      <c r="Q1508" s="26"/>
    </row>
    <row r="1509" spans="13:17" ht="12.75">
      <c r="M1509" s="26"/>
      <c r="N1509" s="113"/>
      <c r="O1509" s="113"/>
      <c r="P1509" s="113"/>
      <c r="Q1509" s="26"/>
    </row>
    <row r="1510" spans="13:17" ht="12.75">
      <c r="M1510" s="26"/>
      <c r="N1510" s="113"/>
      <c r="O1510" s="113"/>
      <c r="P1510" s="113"/>
      <c r="Q1510" s="26"/>
    </row>
    <row r="1511" spans="13:17" ht="12.75">
      <c r="M1511" s="26"/>
      <c r="N1511" s="113"/>
      <c r="O1511" s="113"/>
      <c r="P1511" s="113"/>
      <c r="Q1511" s="26"/>
    </row>
    <row r="1512" spans="13:17" ht="12.75">
      <c r="M1512" s="26"/>
      <c r="N1512" s="113"/>
      <c r="O1512" s="113"/>
      <c r="P1512" s="113"/>
      <c r="Q1512" s="26"/>
    </row>
    <row r="1513" spans="13:17" ht="12.75">
      <c r="M1513" s="26"/>
      <c r="N1513" s="113"/>
      <c r="O1513" s="113"/>
      <c r="P1513" s="113"/>
      <c r="Q1513" s="26"/>
    </row>
    <row r="1514" spans="13:17" ht="12.75">
      <c r="M1514" s="26"/>
      <c r="N1514" s="113"/>
      <c r="O1514" s="113"/>
      <c r="P1514" s="113"/>
      <c r="Q1514" s="26"/>
    </row>
    <row r="1515" spans="13:17" ht="12.75">
      <c r="M1515" s="26"/>
      <c r="N1515" s="113"/>
      <c r="O1515" s="113"/>
      <c r="P1515" s="113"/>
      <c r="Q1515" s="26"/>
    </row>
    <row r="1516" spans="13:17" ht="12.75">
      <c r="M1516" s="26"/>
      <c r="N1516" s="113"/>
      <c r="O1516" s="113"/>
      <c r="P1516" s="113"/>
      <c r="Q1516" s="26"/>
    </row>
    <row r="1517" spans="13:17" ht="12.75">
      <c r="M1517" s="26"/>
      <c r="N1517" s="113"/>
      <c r="O1517" s="113"/>
      <c r="P1517" s="113"/>
      <c r="Q1517" s="26"/>
    </row>
    <row r="1518" spans="13:17" ht="12.75">
      <c r="M1518" s="26"/>
      <c r="N1518" s="113"/>
      <c r="O1518" s="113"/>
      <c r="P1518" s="113"/>
      <c r="Q1518" s="26"/>
    </row>
    <row r="1519" spans="13:17" ht="12.75">
      <c r="M1519" s="26"/>
      <c r="N1519" s="113"/>
      <c r="O1519" s="113"/>
      <c r="P1519" s="113"/>
      <c r="Q1519" s="26"/>
    </row>
    <row r="1520" spans="13:17" ht="12.75">
      <c r="M1520" s="26"/>
      <c r="N1520" s="113"/>
      <c r="O1520" s="113"/>
      <c r="P1520" s="113"/>
      <c r="Q1520" s="26"/>
    </row>
    <row r="1521" spans="13:17" ht="12.75">
      <c r="M1521" s="26"/>
      <c r="N1521" s="113"/>
      <c r="O1521" s="113"/>
      <c r="P1521" s="113"/>
      <c r="Q1521" s="26"/>
    </row>
    <row r="1522" spans="13:17" ht="12.75">
      <c r="M1522" s="26"/>
      <c r="N1522" s="113"/>
      <c r="O1522" s="113"/>
      <c r="P1522" s="113"/>
      <c r="Q1522" s="26"/>
    </row>
    <row r="1523" spans="13:17" ht="12.75">
      <c r="M1523" s="26"/>
      <c r="N1523" s="113"/>
      <c r="O1523" s="113"/>
      <c r="P1523" s="113"/>
      <c r="Q1523" s="26"/>
    </row>
    <row r="1524" spans="13:17" ht="12.75">
      <c r="M1524" s="26"/>
      <c r="N1524" s="113"/>
      <c r="O1524" s="113"/>
      <c r="P1524" s="113"/>
      <c r="Q1524" s="26"/>
    </row>
    <row r="1525" spans="13:17" ht="12.75">
      <c r="M1525" s="26"/>
      <c r="N1525" s="113"/>
      <c r="O1525" s="113"/>
      <c r="P1525" s="113"/>
      <c r="Q1525" s="26"/>
    </row>
    <row r="1526" spans="13:17" ht="12.75">
      <c r="M1526" s="26"/>
      <c r="N1526" s="113"/>
      <c r="O1526" s="113"/>
      <c r="P1526" s="113"/>
      <c r="Q1526" s="26"/>
    </row>
    <row r="1527" spans="13:17" ht="12.75">
      <c r="M1527" s="26"/>
      <c r="N1527" s="113"/>
      <c r="O1527" s="113"/>
      <c r="P1527" s="113"/>
      <c r="Q1527" s="26"/>
    </row>
    <row r="1528" spans="13:17" ht="12.75">
      <c r="M1528" s="26"/>
      <c r="N1528" s="113"/>
      <c r="O1528" s="113"/>
      <c r="P1528" s="113"/>
      <c r="Q1528" s="26"/>
    </row>
    <row r="1529" spans="13:17" ht="12.75">
      <c r="M1529" s="26"/>
      <c r="N1529" s="113"/>
      <c r="O1529" s="113"/>
      <c r="P1529" s="113"/>
      <c r="Q1529" s="26"/>
    </row>
    <row r="1530" spans="13:17" ht="12.75">
      <c r="M1530" s="26"/>
      <c r="N1530" s="113"/>
      <c r="O1530" s="113"/>
      <c r="P1530" s="113"/>
      <c r="Q1530" s="26"/>
    </row>
    <row r="1531" spans="13:17" ht="12.75">
      <c r="M1531" s="26"/>
      <c r="N1531" s="113"/>
      <c r="O1531" s="113"/>
      <c r="P1531" s="113"/>
      <c r="Q1531" s="26"/>
    </row>
    <row r="1532" spans="13:17" ht="12.75">
      <c r="M1532" s="26"/>
      <c r="N1532" s="113"/>
      <c r="O1532" s="113"/>
      <c r="P1532" s="113"/>
      <c r="Q1532" s="26"/>
    </row>
    <row r="1533" spans="13:17" ht="12.75">
      <c r="M1533" s="26"/>
      <c r="N1533" s="113"/>
      <c r="O1533" s="113"/>
      <c r="P1533" s="113"/>
      <c r="Q1533" s="26"/>
    </row>
    <row r="1534" spans="13:17" ht="12.75">
      <c r="M1534" s="26"/>
      <c r="N1534" s="113"/>
      <c r="O1534" s="113"/>
      <c r="P1534" s="113"/>
      <c r="Q1534" s="26"/>
    </row>
    <row r="1535" spans="13:17" ht="12.75">
      <c r="M1535" s="26"/>
      <c r="N1535" s="113"/>
      <c r="O1535" s="113"/>
      <c r="P1535" s="113"/>
      <c r="Q1535" s="26"/>
    </row>
    <row r="1536" spans="13:17" ht="12.75">
      <c r="M1536" s="26"/>
      <c r="N1536" s="113"/>
      <c r="O1536" s="113"/>
      <c r="P1536" s="113"/>
      <c r="Q1536" s="26"/>
    </row>
    <row r="1537" spans="13:17" ht="12.75">
      <c r="M1537" s="26"/>
      <c r="N1537" s="113"/>
      <c r="O1537" s="113"/>
      <c r="P1537" s="113"/>
      <c r="Q1537" s="26"/>
    </row>
    <row r="1538" spans="13:17" ht="12.75">
      <c r="M1538" s="26"/>
      <c r="N1538" s="113"/>
      <c r="O1538" s="113"/>
      <c r="P1538" s="113"/>
      <c r="Q1538" s="26"/>
    </row>
    <row r="1539" spans="13:17" ht="12.75">
      <c r="M1539" s="26"/>
      <c r="N1539" s="113"/>
      <c r="O1539" s="113"/>
      <c r="P1539" s="113"/>
      <c r="Q1539" s="26"/>
    </row>
    <row r="1540" spans="13:17" ht="12.75">
      <c r="M1540" s="26"/>
      <c r="N1540" s="113"/>
      <c r="O1540" s="113"/>
      <c r="P1540" s="113"/>
      <c r="Q1540" s="26"/>
    </row>
    <row r="1541" spans="13:17" ht="12.75">
      <c r="M1541" s="26"/>
      <c r="N1541" s="113"/>
      <c r="O1541" s="113"/>
      <c r="P1541" s="113"/>
      <c r="Q1541" s="26"/>
    </row>
    <row r="1542" spans="13:17" ht="12.75">
      <c r="M1542" s="26"/>
      <c r="N1542" s="113"/>
      <c r="O1542" s="113"/>
      <c r="P1542" s="113"/>
      <c r="Q1542" s="26"/>
    </row>
    <row r="1543" spans="13:17" ht="12.75">
      <c r="M1543" s="26"/>
      <c r="N1543" s="113"/>
      <c r="O1543" s="113"/>
      <c r="P1543" s="113"/>
      <c r="Q1543" s="26"/>
    </row>
    <row r="1544" spans="13:17" ht="12.75">
      <c r="M1544" s="26"/>
      <c r="N1544" s="113"/>
      <c r="O1544" s="113"/>
      <c r="P1544" s="113"/>
      <c r="Q1544" s="26"/>
    </row>
    <row r="1545" spans="13:17" ht="12.75">
      <c r="M1545" s="26"/>
      <c r="N1545" s="113"/>
      <c r="O1545" s="113"/>
      <c r="P1545" s="113"/>
      <c r="Q1545" s="26"/>
    </row>
    <row r="1546" spans="13:17" ht="12.75">
      <c r="M1546" s="26"/>
      <c r="N1546" s="113"/>
      <c r="O1546" s="113"/>
      <c r="P1546" s="113"/>
      <c r="Q1546" s="26"/>
    </row>
    <row r="1547" spans="13:17" ht="12.75">
      <c r="M1547" s="26"/>
      <c r="N1547" s="113"/>
      <c r="O1547" s="113"/>
      <c r="P1547" s="113"/>
      <c r="Q1547" s="26"/>
    </row>
    <row r="1548" spans="13:17" ht="12.75">
      <c r="M1548" s="26"/>
      <c r="N1548" s="113"/>
      <c r="O1548" s="113"/>
      <c r="P1548" s="113"/>
      <c r="Q1548" s="26"/>
    </row>
    <row r="1549" spans="13:17" ht="12.75">
      <c r="M1549" s="26"/>
      <c r="N1549" s="113"/>
      <c r="O1549" s="113"/>
      <c r="P1549" s="113"/>
      <c r="Q1549" s="26"/>
    </row>
    <row r="1550" spans="13:17" ht="12.75">
      <c r="M1550" s="26"/>
      <c r="N1550" s="113"/>
      <c r="O1550" s="113"/>
      <c r="P1550" s="113"/>
      <c r="Q1550" s="26"/>
    </row>
    <row r="1551" spans="13:17" ht="12.75">
      <c r="M1551" s="26"/>
      <c r="N1551" s="113"/>
      <c r="O1551" s="113"/>
      <c r="P1551" s="113"/>
      <c r="Q1551" s="26"/>
    </row>
    <row r="1552" spans="13:17" ht="12.75">
      <c r="M1552" s="26"/>
      <c r="N1552" s="113"/>
      <c r="O1552" s="113"/>
      <c r="P1552" s="113"/>
      <c r="Q1552" s="26"/>
    </row>
    <row r="1553" spans="13:17" ht="12.75">
      <c r="M1553" s="26"/>
      <c r="N1553" s="113"/>
      <c r="O1553" s="113"/>
      <c r="P1553" s="113"/>
      <c r="Q1553" s="26"/>
    </row>
    <row r="1554" spans="13:17" ht="12.75">
      <c r="M1554" s="26"/>
      <c r="N1554" s="113"/>
      <c r="O1554" s="113"/>
      <c r="P1554" s="113"/>
      <c r="Q1554" s="26"/>
    </row>
    <row r="1555" spans="13:17" ht="12.75">
      <c r="M1555" s="26"/>
      <c r="N1555" s="113"/>
      <c r="O1555" s="113"/>
      <c r="P1555" s="113"/>
      <c r="Q1555" s="26"/>
    </row>
    <row r="1556" spans="13:17" ht="12.75">
      <c r="M1556" s="26"/>
      <c r="N1556" s="113"/>
      <c r="O1556" s="113"/>
      <c r="P1556" s="113"/>
      <c r="Q1556" s="26"/>
    </row>
    <row r="1557" spans="13:17" ht="12.75">
      <c r="M1557" s="26"/>
      <c r="N1557" s="113"/>
      <c r="O1557" s="113"/>
      <c r="P1557" s="113"/>
      <c r="Q1557" s="26"/>
    </row>
    <row r="1558" spans="13:17" ht="12.75">
      <c r="M1558" s="26"/>
      <c r="N1558" s="113"/>
      <c r="O1558" s="113"/>
      <c r="P1558" s="113"/>
      <c r="Q1558" s="26"/>
    </row>
    <row r="1559" spans="13:17" ht="12.75">
      <c r="M1559" s="26"/>
      <c r="N1559" s="113"/>
      <c r="O1559" s="113"/>
      <c r="P1559" s="113"/>
      <c r="Q1559" s="26"/>
    </row>
    <row r="1560" spans="13:17" ht="12.75">
      <c r="M1560" s="26"/>
      <c r="N1560" s="113"/>
      <c r="O1560" s="113"/>
      <c r="P1560" s="113"/>
      <c r="Q1560" s="26"/>
    </row>
    <row r="1561" spans="13:17" ht="12.75">
      <c r="M1561" s="26"/>
      <c r="N1561" s="113"/>
      <c r="O1561" s="113"/>
      <c r="P1561" s="113"/>
      <c r="Q1561" s="26"/>
    </row>
    <row r="1562" spans="13:17" ht="12.75">
      <c r="M1562" s="26"/>
      <c r="N1562" s="113"/>
      <c r="O1562" s="113"/>
      <c r="P1562" s="113"/>
      <c r="Q1562" s="26"/>
    </row>
    <row r="1563" spans="13:17" ht="12.75">
      <c r="M1563" s="26"/>
      <c r="N1563" s="113"/>
      <c r="O1563" s="113"/>
      <c r="P1563" s="113"/>
      <c r="Q1563" s="26"/>
    </row>
    <row r="1564" spans="13:17" ht="12.75">
      <c r="M1564" s="26"/>
      <c r="N1564" s="113"/>
      <c r="O1564" s="113"/>
      <c r="P1564" s="113"/>
      <c r="Q1564" s="26"/>
    </row>
    <row r="1565" spans="13:17" ht="12.75">
      <c r="M1565" s="26"/>
      <c r="N1565" s="113"/>
      <c r="O1565" s="113"/>
      <c r="P1565" s="113"/>
      <c r="Q1565" s="26"/>
    </row>
    <row r="1566" spans="13:17" ht="12.75">
      <c r="M1566" s="26"/>
      <c r="N1566" s="113"/>
      <c r="O1566" s="113"/>
      <c r="P1566" s="113"/>
      <c r="Q1566" s="26"/>
    </row>
    <row r="1567" spans="13:17" ht="12.75">
      <c r="M1567" s="26"/>
      <c r="N1567" s="113"/>
      <c r="O1567" s="113"/>
      <c r="P1567" s="113"/>
      <c r="Q1567" s="26"/>
    </row>
    <row r="1568" spans="13:17" ht="12.75">
      <c r="M1568" s="26"/>
      <c r="N1568" s="113"/>
      <c r="O1568" s="113"/>
      <c r="P1568" s="113"/>
      <c r="Q1568" s="26"/>
    </row>
    <row r="1569" spans="13:17" ht="12.75">
      <c r="M1569" s="26"/>
      <c r="N1569" s="113"/>
      <c r="O1569" s="113"/>
      <c r="P1569" s="113"/>
      <c r="Q1569" s="26"/>
    </row>
    <row r="1570" spans="13:17" ht="12.75">
      <c r="M1570" s="26"/>
      <c r="N1570" s="113"/>
      <c r="O1570" s="113"/>
      <c r="P1570" s="113"/>
      <c r="Q1570" s="26"/>
    </row>
    <row r="1571" spans="13:17" ht="12.75">
      <c r="M1571" s="26"/>
      <c r="N1571" s="113"/>
      <c r="O1571" s="113"/>
      <c r="P1571" s="113"/>
      <c r="Q1571" s="26"/>
    </row>
    <row r="1572" spans="13:17" ht="12.75">
      <c r="M1572" s="26"/>
      <c r="N1572" s="113"/>
      <c r="O1572" s="113"/>
      <c r="P1572" s="113"/>
      <c r="Q1572" s="26"/>
    </row>
    <row r="1573" spans="13:17" ht="12.75">
      <c r="M1573" s="26"/>
      <c r="N1573" s="113"/>
      <c r="O1573" s="113"/>
      <c r="P1573" s="113"/>
      <c r="Q1573" s="26"/>
    </row>
    <row r="1574" spans="13:17" ht="12.75">
      <c r="M1574" s="26"/>
      <c r="N1574" s="113"/>
      <c r="O1574" s="113"/>
      <c r="P1574" s="113"/>
      <c r="Q1574" s="26"/>
    </row>
    <row r="1575" spans="13:17" ht="12.75">
      <c r="M1575" s="26"/>
      <c r="N1575" s="113"/>
      <c r="O1575" s="113"/>
      <c r="P1575" s="113"/>
      <c r="Q1575" s="26"/>
    </row>
    <row r="1576" spans="13:17" ht="12.75">
      <c r="M1576" s="26"/>
      <c r="N1576" s="113"/>
      <c r="O1576" s="113"/>
      <c r="P1576" s="113"/>
      <c r="Q1576" s="26"/>
    </row>
    <row r="1577" spans="13:17" ht="12.75">
      <c r="M1577" s="26"/>
      <c r="N1577" s="113"/>
      <c r="O1577" s="113"/>
      <c r="P1577" s="113"/>
      <c r="Q1577" s="26"/>
    </row>
    <row r="1578" spans="13:17" ht="12.75">
      <c r="M1578" s="26"/>
      <c r="N1578" s="113"/>
      <c r="O1578" s="113"/>
      <c r="P1578" s="113"/>
      <c r="Q1578" s="26"/>
    </row>
    <row r="1579" spans="13:17" ht="12.75">
      <c r="M1579" s="26"/>
      <c r="N1579" s="113"/>
      <c r="O1579" s="113"/>
      <c r="P1579" s="113"/>
      <c r="Q1579" s="26"/>
    </row>
    <row r="1580" spans="13:17" ht="12.75">
      <c r="M1580" s="26"/>
      <c r="N1580" s="113"/>
      <c r="O1580" s="113"/>
      <c r="P1580" s="113"/>
      <c r="Q1580" s="26"/>
    </row>
    <row r="1581" spans="13:17" ht="12.75">
      <c r="M1581" s="26"/>
      <c r="N1581" s="113"/>
      <c r="O1581" s="113"/>
      <c r="P1581" s="113"/>
      <c r="Q1581" s="26"/>
    </row>
    <row r="1582" spans="13:17" ht="12.75">
      <c r="M1582" s="26"/>
      <c r="N1582" s="113"/>
      <c r="O1582" s="113"/>
      <c r="P1582" s="113"/>
      <c r="Q1582" s="26"/>
    </row>
    <row r="1583" spans="13:17" ht="12.75">
      <c r="M1583" s="26"/>
      <c r="N1583" s="113"/>
      <c r="O1583" s="113"/>
      <c r="P1583" s="113"/>
      <c r="Q1583" s="26"/>
    </row>
    <row r="1584" spans="13:17" ht="12.75">
      <c r="M1584" s="26"/>
      <c r="N1584" s="113"/>
      <c r="O1584" s="113"/>
      <c r="P1584" s="113"/>
      <c r="Q1584" s="26"/>
    </row>
    <row r="1585" spans="13:17" ht="12.75">
      <c r="M1585" s="26"/>
      <c r="N1585" s="113"/>
      <c r="O1585" s="113"/>
      <c r="P1585" s="113"/>
      <c r="Q1585" s="26"/>
    </row>
    <row r="1586" spans="13:17" ht="12.75">
      <c r="M1586" s="26"/>
      <c r="N1586" s="113"/>
      <c r="O1586" s="113"/>
      <c r="P1586" s="113"/>
      <c r="Q1586" s="26"/>
    </row>
    <row r="1587" spans="13:17" ht="12.75">
      <c r="M1587" s="26"/>
      <c r="N1587" s="113"/>
      <c r="O1587" s="113"/>
      <c r="P1587" s="113"/>
      <c r="Q1587" s="26"/>
    </row>
    <row r="1588" spans="13:17" ht="12.75">
      <c r="M1588" s="26"/>
      <c r="N1588" s="113"/>
      <c r="O1588" s="113"/>
      <c r="P1588" s="113"/>
      <c r="Q1588" s="26"/>
    </row>
    <row r="1589" spans="13:17" ht="12.75">
      <c r="M1589" s="26"/>
      <c r="N1589" s="113"/>
      <c r="O1589" s="113"/>
      <c r="P1589" s="113"/>
      <c r="Q1589" s="26"/>
    </row>
    <row r="1590" spans="13:17" ht="12.75">
      <c r="M1590" s="26"/>
      <c r="N1590" s="113"/>
      <c r="O1590" s="113"/>
      <c r="P1590" s="113"/>
      <c r="Q1590" s="26"/>
    </row>
    <row r="1591" spans="13:17" ht="12.75">
      <c r="M1591" s="26"/>
      <c r="N1591" s="113"/>
      <c r="O1591" s="113"/>
      <c r="P1591" s="113"/>
      <c r="Q1591" s="26"/>
    </row>
    <row r="1592" spans="13:17" ht="12.75">
      <c r="M1592" s="26"/>
      <c r="N1592" s="113"/>
      <c r="O1592" s="113"/>
      <c r="P1592" s="113"/>
      <c r="Q1592" s="26"/>
    </row>
    <row r="1593" spans="13:17" ht="12.75">
      <c r="M1593" s="26"/>
      <c r="N1593" s="113"/>
      <c r="O1593" s="113"/>
      <c r="P1593" s="113"/>
      <c r="Q1593" s="26"/>
    </row>
    <row r="1594" spans="13:17" ht="12.75">
      <c r="M1594" s="26"/>
      <c r="N1594" s="113"/>
      <c r="O1594" s="113"/>
      <c r="P1594" s="113"/>
      <c r="Q1594" s="26"/>
    </row>
    <row r="1595" spans="13:17" ht="12.75">
      <c r="M1595" s="26"/>
      <c r="N1595" s="113"/>
      <c r="O1595" s="113"/>
      <c r="P1595" s="113"/>
      <c r="Q1595" s="26"/>
    </row>
    <row r="1596" spans="13:17" ht="12.75">
      <c r="M1596" s="26"/>
      <c r="N1596" s="113"/>
      <c r="O1596" s="113"/>
      <c r="P1596" s="113"/>
      <c r="Q1596" s="26"/>
    </row>
    <row r="1597" spans="13:17" ht="12.75">
      <c r="M1597" s="26"/>
      <c r="N1597" s="113"/>
      <c r="O1597" s="113"/>
      <c r="P1597" s="113"/>
      <c r="Q1597" s="26"/>
    </row>
    <row r="1598" spans="13:17" ht="12.75">
      <c r="M1598" s="26"/>
      <c r="N1598" s="113"/>
      <c r="O1598" s="113"/>
      <c r="P1598" s="113"/>
      <c r="Q1598" s="26"/>
    </row>
    <row r="1599" spans="13:17" ht="12.75">
      <c r="M1599" s="26"/>
      <c r="N1599" s="113"/>
      <c r="O1599" s="113"/>
      <c r="P1599" s="113"/>
      <c r="Q1599" s="26"/>
    </row>
    <row r="1600" spans="13:17" ht="12.75">
      <c r="M1600" s="26"/>
      <c r="N1600" s="113"/>
      <c r="O1600" s="113"/>
      <c r="P1600" s="113"/>
      <c r="Q1600" s="26"/>
    </row>
    <row r="1601" spans="13:17" ht="12.75">
      <c r="M1601" s="26"/>
      <c r="N1601" s="113"/>
      <c r="O1601" s="113"/>
      <c r="P1601" s="113"/>
      <c r="Q1601" s="26"/>
    </row>
    <row r="1602" spans="13:17" ht="12.75">
      <c r="M1602" s="26"/>
      <c r="N1602" s="113"/>
      <c r="O1602" s="113"/>
      <c r="P1602" s="113"/>
      <c r="Q1602" s="26"/>
    </row>
    <row r="1603" spans="13:17" ht="12.75">
      <c r="M1603" s="26"/>
      <c r="N1603" s="113"/>
      <c r="O1603" s="113"/>
      <c r="P1603" s="113"/>
      <c r="Q1603" s="26"/>
    </row>
    <row r="1604" spans="13:17" ht="12.75">
      <c r="M1604" s="26"/>
      <c r="N1604" s="113"/>
      <c r="O1604" s="113"/>
      <c r="P1604" s="113"/>
      <c r="Q1604" s="26"/>
    </row>
    <row r="1605" spans="13:17" ht="12.75">
      <c r="M1605" s="26"/>
      <c r="N1605" s="113"/>
      <c r="O1605" s="113"/>
      <c r="P1605" s="113"/>
      <c r="Q1605" s="26"/>
    </row>
    <row r="1606" spans="13:17" ht="12.75">
      <c r="M1606" s="26"/>
      <c r="N1606" s="113"/>
      <c r="O1606" s="113"/>
      <c r="P1606" s="113"/>
      <c r="Q1606" s="26"/>
    </row>
    <row r="1607" spans="13:17" ht="12.75">
      <c r="M1607" s="26"/>
      <c r="N1607" s="113"/>
      <c r="O1607" s="113"/>
      <c r="P1607" s="113"/>
      <c r="Q1607" s="26"/>
    </row>
    <row r="1608" spans="13:17" ht="12.75">
      <c r="M1608" s="26"/>
      <c r="N1608" s="113"/>
      <c r="O1608" s="113"/>
      <c r="P1608" s="113"/>
      <c r="Q1608" s="26"/>
    </row>
    <row r="1609" spans="13:17" ht="12.75">
      <c r="M1609" s="26"/>
      <c r="N1609" s="113"/>
      <c r="O1609" s="113"/>
      <c r="P1609" s="113"/>
      <c r="Q1609" s="26"/>
    </row>
    <row r="1610" spans="13:17" ht="12.75">
      <c r="M1610" s="26"/>
      <c r="N1610" s="113"/>
      <c r="O1610" s="113"/>
      <c r="P1610" s="113"/>
      <c r="Q1610" s="26"/>
    </row>
    <row r="1611" spans="13:17" ht="12.75">
      <c r="M1611" s="26"/>
      <c r="N1611" s="113"/>
      <c r="O1611" s="113"/>
      <c r="P1611" s="113"/>
      <c r="Q1611" s="26"/>
    </row>
    <row r="1612" spans="13:17" ht="12.75">
      <c r="M1612" s="26"/>
      <c r="N1612" s="113"/>
      <c r="O1612" s="113"/>
      <c r="P1612" s="113"/>
      <c r="Q1612" s="26"/>
    </row>
    <row r="1613" spans="13:17" ht="12.75">
      <c r="M1613" s="26"/>
      <c r="N1613" s="113"/>
      <c r="O1613" s="113"/>
      <c r="P1613" s="113"/>
      <c r="Q1613" s="26"/>
    </row>
    <row r="1614" spans="13:17" ht="12.75">
      <c r="M1614" s="26"/>
      <c r="N1614" s="113"/>
      <c r="O1614" s="113"/>
      <c r="P1614" s="113"/>
      <c r="Q1614" s="26"/>
    </row>
    <row r="1615" spans="13:17" ht="12.75">
      <c r="M1615" s="26"/>
      <c r="N1615" s="113"/>
      <c r="O1615" s="113"/>
      <c r="P1615" s="113"/>
      <c r="Q1615" s="26"/>
    </row>
    <row r="1616" spans="13:17" ht="12.75">
      <c r="M1616" s="26"/>
      <c r="N1616" s="113"/>
      <c r="O1616" s="113"/>
      <c r="P1616" s="113"/>
      <c r="Q1616" s="26"/>
    </row>
    <row r="1617" spans="13:17" ht="12.75">
      <c r="M1617" s="26"/>
      <c r="N1617" s="113"/>
      <c r="O1617" s="113"/>
      <c r="P1617" s="113"/>
      <c r="Q1617" s="26"/>
    </row>
    <row r="1618" spans="13:17" ht="12.75">
      <c r="M1618" s="26"/>
      <c r="N1618" s="113"/>
      <c r="O1618" s="113"/>
      <c r="P1618" s="113"/>
      <c r="Q1618" s="26"/>
    </row>
    <row r="1619" spans="13:17" ht="12.75">
      <c r="M1619" s="26"/>
      <c r="N1619" s="113"/>
      <c r="O1619" s="113"/>
      <c r="P1619" s="113"/>
      <c r="Q1619" s="26"/>
    </row>
    <row r="1620" spans="13:17" ht="12.75">
      <c r="M1620" s="26"/>
      <c r="N1620" s="113"/>
      <c r="O1620" s="113"/>
      <c r="P1620" s="113"/>
      <c r="Q1620" s="26"/>
    </row>
    <row r="1621" spans="13:17" ht="12.75">
      <c r="M1621" s="26"/>
      <c r="N1621" s="113"/>
      <c r="O1621" s="113"/>
      <c r="P1621" s="113"/>
      <c r="Q1621" s="26"/>
    </row>
    <row r="1622" spans="13:17" ht="12.75">
      <c r="M1622" s="26"/>
      <c r="N1622" s="113"/>
      <c r="O1622" s="113"/>
      <c r="P1622" s="113"/>
      <c r="Q1622" s="26"/>
    </row>
    <row r="1623" spans="13:17" ht="12.75">
      <c r="M1623" s="26"/>
      <c r="N1623" s="113"/>
      <c r="O1623" s="113"/>
      <c r="P1623" s="113"/>
      <c r="Q1623" s="26"/>
    </row>
    <row r="1624" spans="13:17" ht="12.75">
      <c r="M1624" s="26"/>
      <c r="N1624" s="113"/>
      <c r="O1624" s="113"/>
      <c r="P1624" s="113"/>
      <c r="Q1624" s="26"/>
    </row>
    <row r="1625" spans="13:17" ht="12.75">
      <c r="M1625" s="26"/>
      <c r="N1625" s="113"/>
      <c r="O1625" s="113"/>
      <c r="P1625" s="113"/>
      <c r="Q1625" s="26"/>
    </row>
    <row r="1626" spans="13:17" ht="12.75">
      <c r="M1626" s="26"/>
      <c r="N1626" s="113"/>
      <c r="O1626" s="113"/>
      <c r="P1626" s="113"/>
      <c r="Q1626" s="26"/>
    </row>
    <row r="1627" spans="13:17" ht="12.75">
      <c r="M1627" s="26"/>
      <c r="N1627" s="113"/>
      <c r="O1627" s="113"/>
      <c r="P1627" s="113"/>
      <c r="Q1627" s="26"/>
    </row>
    <row r="1628" spans="13:17" ht="12.75">
      <c r="M1628" s="26"/>
      <c r="N1628" s="113"/>
      <c r="O1628" s="113"/>
      <c r="P1628" s="113"/>
      <c r="Q1628" s="26"/>
    </row>
    <row r="1629" spans="13:17" ht="12.75">
      <c r="M1629" s="26"/>
      <c r="N1629" s="113"/>
      <c r="O1629" s="113"/>
      <c r="P1629" s="113"/>
      <c r="Q1629" s="26"/>
    </row>
    <row r="1630" spans="13:17" ht="12.75">
      <c r="M1630" s="26"/>
      <c r="N1630" s="113"/>
      <c r="O1630" s="113"/>
      <c r="P1630" s="113"/>
      <c r="Q1630" s="26"/>
    </row>
    <row r="1631" spans="13:17" ht="12.75">
      <c r="M1631" s="26"/>
      <c r="N1631" s="113"/>
      <c r="O1631" s="113"/>
      <c r="P1631" s="113"/>
      <c r="Q1631" s="26"/>
    </row>
    <row r="1632" spans="13:17" ht="12.75">
      <c r="M1632" s="26"/>
      <c r="N1632" s="113"/>
      <c r="O1632" s="113"/>
      <c r="P1632" s="113"/>
      <c r="Q1632" s="26"/>
    </row>
    <row r="1633" spans="13:17" ht="12.75">
      <c r="M1633" s="26"/>
      <c r="N1633" s="113"/>
      <c r="O1633" s="113"/>
      <c r="P1633" s="113"/>
      <c r="Q1633" s="26"/>
    </row>
    <row r="1634" spans="13:17" ht="12.75">
      <c r="M1634" s="26"/>
      <c r="N1634" s="113"/>
      <c r="O1634" s="113"/>
      <c r="P1634" s="113"/>
      <c r="Q1634" s="26"/>
    </row>
    <row r="1635" spans="13:17" ht="12.75">
      <c r="M1635" s="26"/>
      <c r="N1635" s="113"/>
      <c r="O1635" s="113"/>
      <c r="P1635" s="113"/>
      <c r="Q1635" s="26"/>
    </row>
    <row r="1636" spans="13:17" ht="12.75">
      <c r="M1636" s="26"/>
      <c r="N1636" s="113"/>
      <c r="O1636" s="113"/>
      <c r="P1636" s="113"/>
      <c r="Q1636" s="26"/>
    </row>
    <row r="1637" spans="13:17" ht="12.75">
      <c r="M1637" s="26"/>
      <c r="N1637" s="113"/>
      <c r="O1637" s="113"/>
      <c r="P1637" s="113"/>
      <c r="Q1637" s="26"/>
    </row>
    <row r="1638" spans="13:17" ht="12.75">
      <c r="M1638" s="26"/>
      <c r="N1638" s="113"/>
      <c r="O1638" s="113"/>
      <c r="P1638" s="113"/>
      <c r="Q1638" s="26"/>
    </row>
    <row r="1639" spans="13:17" ht="12.75">
      <c r="M1639" s="26"/>
      <c r="N1639" s="113"/>
      <c r="O1639" s="113"/>
      <c r="P1639" s="113"/>
      <c r="Q1639" s="26"/>
    </row>
    <row r="1640" spans="13:17" ht="12.75">
      <c r="M1640" s="26"/>
      <c r="N1640" s="113"/>
      <c r="O1640" s="113"/>
      <c r="P1640" s="113"/>
      <c r="Q1640" s="26"/>
    </row>
    <row r="1641" spans="13:17" ht="12.75">
      <c r="M1641" s="26"/>
      <c r="N1641" s="113"/>
      <c r="O1641" s="113"/>
      <c r="P1641" s="113"/>
      <c r="Q1641" s="26"/>
    </row>
    <row r="1642" spans="13:17" ht="12.75">
      <c r="M1642" s="26"/>
      <c r="N1642" s="113"/>
      <c r="O1642" s="113"/>
      <c r="P1642" s="113"/>
      <c r="Q1642" s="26"/>
    </row>
    <row r="1643" spans="13:17" ht="12.75">
      <c r="M1643" s="26"/>
      <c r="N1643" s="113"/>
      <c r="O1643" s="113"/>
      <c r="P1643" s="113"/>
      <c r="Q1643" s="26"/>
    </row>
    <row r="1644" spans="13:17" ht="12.75">
      <c r="M1644" s="26"/>
      <c r="N1644" s="113"/>
      <c r="O1644" s="113"/>
      <c r="P1644" s="113"/>
      <c r="Q1644" s="26"/>
    </row>
    <row r="1645" spans="13:17" ht="12.75">
      <c r="M1645" s="26"/>
      <c r="N1645" s="113"/>
      <c r="O1645" s="113"/>
      <c r="P1645" s="113"/>
      <c r="Q1645" s="26"/>
    </row>
    <row r="1646" spans="13:17" ht="12.75">
      <c r="M1646" s="26"/>
      <c r="N1646" s="113"/>
      <c r="O1646" s="113"/>
      <c r="P1646" s="113"/>
      <c r="Q1646" s="26"/>
    </row>
    <row r="1647" spans="13:17" ht="12.75">
      <c r="M1647" s="26"/>
      <c r="N1647" s="113"/>
      <c r="O1647" s="113"/>
      <c r="P1647" s="113"/>
      <c r="Q1647" s="26"/>
    </row>
    <row r="1648" spans="13:17" ht="12.75">
      <c r="M1648" s="26"/>
      <c r="N1648" s="113"/>
      <c r="O1648" s="113"/>
      <c r="P1648" s="113"/>
      <c r="Q1648" s="26"/>
    </row>
    <row r="1649" spans="13:17" ht="12.75">
      <c r="M1649" s="26"/>
      <c r="N1649" s="113"/>
      <c r="O1649" s="113"/>
      <c r="P1649" s="113"/>
      <c r="Q1649" s="26"/>
    </row>
    <row r="1650" spans="13:17" ht="12.75">
      <c r="M1650" s="26"/>
      <c r="N1650" s="113"/>
      <c r="O1650" s="113"/>
      <c r="P1650" s="113"/>
      <c r="Q1650" s="26"/>
    </row>
    <row r="1651" spans="13:17" ht="12.75">
      <c r="M1651" s="26"/>
      <c r="N1651" s="113"/>
      <c r="O1651" s="113"/>
      <c r="P1651" s="113"/>
      <c r="Q1651" s="26"/>
    </row>
    <row r="1652" spans="13:17" ht="12.75">
      <c r="M1652" s="26"/>
      <c r="N1652" s="113"/>
      <c r="O1652" s="113"/>
      <c r="P1652" s="113"/>
      <c r="Q1652" s="26"/>
    </row>
    <row r="1653" spans="13:17" ht="12.75">
      <c r="M1653" s="26"/>
      <c r="N1653" s="113"/>
      <c r="O1653" s="113"/>
      <c r="P1653" s="113"/>
      <c r="Q1653" s="26"/>
    </row>
    <row r="1654" spans="13:17" ht="12.75">
      <c r="M1654" s="26"/>
      <c r="N1654" s="113"/>
      <c r="O1654" s="113"/>
      <c r="P1654" s="113"/>
      <c r="Q1654" s="26"/>
    </row>
    <row r="1655" spans="13:17" ht="12.75">
      <c r="M1655" s="26"/>
      <c r="N1655" s="113"/>
      <c r="O1655" s="113"/>
      <c r="P1655" s="113"/>
      <c r="Q1655" s="26"/>
    </row>
    <row r="1656" spans="13:17" ht="12.75">
      <c r="M1656" s="26"/>
      <c r="N1656" s="113"/>
      <c r="O1656" s="113"/>
      <c r="P1656" s="113"/>
      <c r="Q1656" s="26"/>
    </row>
    <row r="1657" spans="13:17" ht="12.75">
      <c r="M1657" s="26"/>
      <c r="N1657" s="113"/>
      <c r="O1657" s="113"/>
      <c r="P1657" s="113"/>
      <c r="Q1657" s="26"/>
    </row>
    <row r="1658" spans="13:17" ht="12.75">
      <c r="M1658" s="26"/>
      <c r="N1658" s="113"/>
      <c r="O1658" s="113"/>
      <c r="P1658" s="113"/>
      <c r="Q1658" s="26"/>
    </row>
    <row r="1659" spans="13:17" ht="12.75">
      <c r="M1659" s="26"/>
      <c r="N1659" s="113"/>
      <c r="O1659" s="113"/>
      <c r="P1659" s="113"/>
      <c r="Q1659" s="26"/>
    </row>
    <row r="1660" spans="13:17" ht="12.75">
      <c r="M1660" s="26"/>
      <c r="N1660" s="113"/>
      <c r="O1660" s="113"/>
      <c r="P1660" s="113"/>
      <c r="Q1660" s="26"/>
    </row>
    <row r="1661" spans="13:17" ht="12.75">
      <c r="M1661" s="26"/>
      <c r="N1661" s="113"/>
      <c r="O1661" s="113"/>
      <c r="P1661" s="113"/>
      <c r="Q1661" s="26"/>
    </row>
    <row r="1662" spans="13:17" ht="12.75">
      <c r="M1662" s="26"/>
      <c r="N1662" s="113"/>
      <c r="O1662" s="113"/>
      <c r="P1662" s="113"/>
      <c r="Q1662" s="26"/>
    </row>
    <row r="1663" spans="13:17" ht="12.75">
      <c r="M1663" s="26"/>
      <c r="N1663" s="113"/>
      <c r="O1663" s="113"/>
      <c r="P1663" s="113"/>
      <c r="Q1663" s="26"/>
    </row>
    <row r="1664" spans="13:17" ht="12.75">
      <c r="M1664" s="26"/>
      <c r="N1664" s="113"/>
      <c r="O1664" s="113"/>
      <c r="P1664" s="113"/>
      <c r="Q1664" s="26"/>
    </row>
    <row r="1665" spans="13:17" ht="12.75">
      <c r="M1665" s="26"/>
      <c r="N1665" s="113"/>
      <c r="O1665" s="113"/>
      <c r="P1665" s="113"/>
      <c r="Q1665" s="26"/>
    </row>
    <row r="1666" spans="13:17" ht="12.75">
      <c r="M1666" s="26"/>
      <c r="N1666" s="113"/>
      <c r="O1666" s="113"/>
      <c r="P1666" s="113"/>
      <c r="Q1666" s="26"/>
    </row>
    <row r="1667" spans="13:17" ht="12.75">
      <c r="M1667" s="26"/>
      <c r="N1667" s="113"/>
      <c r="O1667" s="113"/>
      <c r="P1667" s="113"/>
      <c r="Q1667" s="26"/>
    </row>
    <row r="1668" spans="13:17" ht="12.75">
      <c r="M1668" s="26"/>
      <c r="N1668" s="113"/>
      <c r="O1668" s="113"/>
      <c r="P1668" s="113"/>
      <c r="Q1668" s="26"/>
    </row>
    <row r="1669" spans="13:17" ht="12.75">
      <c r="M1669" s="26"/>
      <c r="N1669" s="113"/>
      <c r="O1669" s="113"/>
      <c r="P1669" s="113"/>
      <c r="Q1669" s="26"/>
    </row>
    <row r="1670" spans="13:17" ht="12.75">
      <c r="M1670" s="26"/>
      <c r="N1670" s="113"/>
      <c r="O1670" s="113"/>
      <c r="P1670" s="113"/>
      <c r="Q1670" s="26"/>
    </row>
    <row r="1671" spans="13:17" ht="12.75">
      <c r="M1671" s="26"/>
      <c r="N1671" s="113"/>
      <c r="O1671" s="113"/>
      <c r="P1671" s="113"/>
      <c r="Q1671" s="26"/>
    </row>
    <row r="1672" spans="13:17" ht="12.75">
      <c r="M1672" s="26"/>
      <c r="N1672" s="113"/>
      <c r="O1672" s="113"/>
      <c r="P1672" s="113"/>
      <c r="Q1672" s="26"/>
    </row>
    <row r="1673" spans="13:17" ht="12.75">
      <c r="M1673" s="26"/>
      <c r="N1673" s="113"/>
      <c r="O1673" s="113"/>
      <c r="P1673" s="113"/>
      <c r="Q1673" s="26"/>
    </row>
    <row r="1674" spans="13:17" ht="12.75">
      <c r="M1674" s="26"/>
      <c r="N1674" s="113"/>
      <c r="O1674" s="113"/>
      <c r="P1674" s="113"/>
      <c r="Q1674" s="26"/>
    </row>
    <row r="1675" spans="13:17" ht="12.75">
      <c r="M1675" s="26"/>
      <c r="N1675" s="113"/>
      <c r="O1675" s="113"/>
      <c r="P1675" s="113"/>
      <c r="Q1675" s="26"/>
    </row>
    <row r="1676" spans="13:17" ht="12.75">
      <c r="M1676" s="26"/>
      <c r="N1676" s="113"/>
      <c r="O1676" s="113"/>
      <c r="P1676" s="113"/>
      <c r="Q1676" s="26"/>
    </row>
    <row r="1677" spans="13:17" ht="12.75">
      <c r="M1677" s="26"/>
      <c r="N1677" s="113"/>
      <c r="O1677" s="113"/>
      <c r="P1677" s="113"/>
      <c r="Q1677" s="26"/>
    </row>
    <row r="1678" spans="13:17" ht="12.75">
      <c r="M1678" s="26"/>
      <c r="N1678" s="113"/>
      <c r="O1678" s="113"/>
      <c r="P1678" s="113"/>
      <c r="Q1678" s="26"/>
    </row>
    <row r="1679" spans="13:17" ht="12.75">
      <c r="M1679" s="26"/>
      <c r="N1679" s="113"/>
      <c r="O1679" s="113"/>
      <c r="P1679" s="113"/>
      <c r="Q1679" s="26"/>
    </row>
    <row r="1680" spans="13:17" ht="12.75">
      <c r="M1680" s="26"/>
      <c r="N1680" s="113"/>
      <c r="O1680" s="113"/>
      <c r="P1680" s="113"/>
      <c r="Q1680" s="26"/>
    </row>
    <row r="1681" spans="13:17" ht="12.75">
      <c r="M1681" s="26"/>
      <c r="N1681" s="113"/>
      <c r="O1681" s="113"/>
      <c r="P1681" s="113"/>
      <c r="Q1681" s="26"/>
    </row>
    <row r="1682" spans="13:17" ht="12.75">
      <c r="M1682" s="26"/>
      <c r="N1682" s="113"/>
      <c r="O1682" s="113"/>
      <c r="P1682" s="113"/>
      <c r="Q1682" s="26"/>
    </row>
    <row r="1683" spans="13:17" ht="12.75">
      <c r="M1683" s="26"/>
      <c r="N1683" s="113"/>
      <c r="O1683" s="113"/>
      <c r="P1683" s="113"/>
      <c r="Q1683" s="26"/>
    </row>
    <row r="1684" spans="13:17" ht="12.75">
      <c r="M1684" s="26"/>
      <c r="N1684" s="113"/>
      <c r="O1684" s="113"/>
      <c r="P1684" s="113"/>
      <c r="Q1684" s="26"/>
    </row>
    <row r="1685" spans="13:17" ht="12.75">
      <c r="M1685" s="26"/>
      <c r="N1685" s="113"/>
      <c r="O1685" s="113"/>
      <c r="P1685" s="113"/>
      <c r="Q1685" s="26"/>
    </row>
    <row r="1686" spans="13:17" ht="12.75">
      <c r="M1686" s="26"/>
      <c r="N1686" s="113"/>
      <c r="O1686" s="113"/>
      <c r="P1686" s="113"/>
      <c r="Q1686" s="26"/>
    </row>
    <row r="1687" spans="13:17" ht="12.75">
      <c r="M1687" s="26"/>
      <c r="N1687" s="113"/>
      <c r="O1687" s="113"/>
      <c r="P1687" s="113"/>
      <c r="Q1687" s="26"/>
    </row>
    <row r="1688" spans="13:17" ht="12.75">
      <c r="M1688" s="26"/>
      <c r="N1688" s="113"/>
      <c r="O1688" s="113"/>
      <c r="P1688" s="113"/>
      <c r="Q1688" s="26"/>
    </row>
    <row r="1689" spans="13:17" ht="12.75">
      <c r="M1689" s="26"/>
      <c r="N1689" s="113"/>
      <c r="O1689" s="113"/>
      <c r="P1689" s="113"/>
      <c r="Q1689" s="26"/>
    </row>
    <row r="1690" spans="13:17" ht="12.75">
      <c r="M1690" s="26"/>
      <c r="N1690" s="113"/>
      <c r="O1690" s="113"/>
      <c r="P1690" s="113"/>
      <c r="Q1690" s="26"/>
    </row>
    <row r="1691" spans="13:17" ht="12.75">
      <c r="M1691" s="26"/>
      <c r="N1691" s="113"/>
      <c r="O1691" s="113"/>
      <c r="P1691" s="113"/>
      <c r="Q1691" s="26"/>
    </row>
    <row r="1692" spans="13:17" ht="12.75">
      <c r="M1692" s="26"/>
      <c r="N1692" s="113"/>
      <c r="O1692" s="113"/>
      <c r="P1692" s="113"/>
      <c r="Q1692" s="26"/>
    </row>
    <row r="1693" spans="13:17" ht="12.75">
      <c r="M1693" s="26"/>
      <c r="N1693" s="113"/>
      <c r="O1693" s="113"/>
      <c r="P1693" s="113"/>
      <c r="Q1693" s="26"/>
    </row>
    <row r="1694" spans="13:17" ht="12.75">
      <c r="M1694" s="26"/>
      <c r="N1694" s="113"/>
      <c r="O1694" s="113"/>
      <c r="P1694" s="113"/>
      <c r="Q1694" s="26"/>
    </row>
    <row r="1695" spans="13:17" ht="12.75">
      <c r="M1695" s="26"/>
      <c r="N1695" s="113"/>
      <c r="O1695" s="113"/>
      <c r="P1695" s="113"/>
      <c r="Q1695" s="26"/>
    </row>
    <row r="1696" spans="13:17" ht="12.75">
      <c r="M1696" s="26"/>
      <c r="N1696" s="113"/>
      <c r="O1696" s="113"/>
      <c r="P1696" s="113"/>
      <c r="Q1696" s="26"/>
    </row>
    <row r="1697" spans="13:17" ht="12.75">
      <c r="M1697" s="26"/>
      <c r="N1697" s="113"/>
      <c r="O1697" s="113"/>
      <c r="P1697" s="113"/>
      <c r="Q1697" s="26"/>
    </row>
    <row r="1698" spans="13:17" ht="12.75">
      <c r="M1698" s="26"/>
      <c r="N1698" s="113"/>
      <c r="O1698" s="113"/>
      <c r="P1698" s="113"/>
      <c r="Q1698" s="26"/>
    </row>
    <row r="1699" spans="13:17" ht="12.75">
      <c r="M1699" s="26"/>
      <c r="N1699" s="113"/>
      <c r="O1699" s="113"/>
      <c r="P1699" s="113"/>
      <c r="Q1699" s="26"/>
    </row>
    <row r="1700" spans="13:17" ht="12.75">
      <c r="M1700" s="26"/>
      <c r="N1700" s="113"/>
      <c r="O1700" s="113"/>
      <c r="P1700" s="113"/>
      <c r="Q1700" s="26"/>
    </row>
    <row r="1701" spans="13:17" ht="12.75">
      <c r="M1701" s="26"/>
      <c r="N1701" s="113"/>
      <c r="O1701" s="113"/>
      <c r="P1701" s="113"/>
      <c r="Q1701" s="26"/>
    </row>
    <row r="1702" spans="13:17" ht="12.75">
      <c r="M1702" s="26"/>
      <c r="N1702" s="113"/>
      <c r="O1702" s="113"/>
      <c r="P1702" s="113"/>
      <c r="Q1702" s="26"/>
    </row>
    <row r="1703" spans="13:17" ht="12.75">
      <c r="M1703" s="26"/>
      <c r="N1703" s="113"/>
      <c r="O1703" s="113"/>
      <c r="P1703" s="113"/>
      <c r="Q1703" s="26"/>
    </row>
    <row r="1704" spans="13:17" ht="12.75">
      <c r="M1704" s="26"/>
      <c r="N1704" s="113"/>
      <c r="O1704" s="113"/>
      <c r="P1704" s="113"/>
      <c r="Q1704" s="26"/>
    </row>
    <row r="1705" spans="13:17" ht="12.75">
      <c r="M1705" s="26"/>
      <c r="N1705" s="113"/>
      <c r="O1705" s="113"/>
      <c r="P1705" s="113"/>
      <c r="Q1705" s="26"/>
    </row>
    <row r="1706" spans="13:17" ht="12.75">
      <c r="M1706" s="26"/>
      <c r="N1706" s="113"/>
      <c r="O1706" s="113"/>
      <c r="P1706" s="113"/>
      <c r="Q1706" s="26"/>
    </row>
    <row r="1707" spans="13:17" ht="12.75">
      <c r="M1707" s="26"/>
      <c r="N1707" s="113"/>
      <c r="O1707" s="113"/>
      <c r="P1707" s="113"/>
      <c r="Q1707" s="26"/>
    </row>
    <row r="1708" spans="13:17" ht="12.75">
      <c r="M1708" s="26"/>
      <c r="N1708" s="113"/>
      <c r="O1708" s="113"/>
      <c r="P1708" s="113"/>
      <c r="Q1708" s="26"/>
    </row>
    <row r="1709" spans="13:17" ht="12.75">
      <c r="M1709" s="26"/>
      <c r="N1709" s="113"/>
      <c r="O1709" s="113"/>
      <c r="P1709" s="113"/>
      <c r="Q1709" s="26"/>
    </row>
    <row r="1710" spans="13:17" ht="12.75">
      <c r="M1710" s="26"/>
      <c r="N1710" s="113"/>
      <c r="O1710" s="113"/>
      <c r="P1710" s="113"/>
      <c r="Q1710" s="26"/>
    </row>
    <row r="1711" spans="13:17" ht="12.75">
      <c r="M1711" s="26"/>
      <c r="N1711" s="113"/>
      <c r="O1711" s="113"/>
      <c r="P1711" s="113"/>
      <c r="Q1711" s="26"/>
    </row>
    <row r="1712" spans="13:17" ht="12.75">
      <c r="M1712" s="26"/>
      <c r="N1712" s="113"/>
      <c r="O1712" s="113"/>
      <c r="P1712" s="113"/>
      <c r="Q1712" s="26"/>
    </row>
    <row r="1713" spans="13:17" ht="12.75">
      <c r="M1713" s="26"/>
      <c r="N1713" s="113"/>
      <c r="O1713" s="113"/>
      <c r="P1713" s="113"/>
      <c r="Q1713" s="26"/>
    </row>
    <row r="1714" spans="13:17" ht="12.75">
      <c r="M1714" s="26"/>
      <c r="N1714" s="113"/>
      <c r="O1714" s="113"/>
      <c r="P1714" s="113"/>
      <c r="Q1714" s="26"/>
    </row>
    <row r="1715" spans="13:17" ht="12.75">
      <c r="M1715" s="26"/>
      <c r="N1715" s="113"/>
      <c r="O1715" s="113"/>
      <c r="P1715" s="113"/>
      <c r="Q1715" s="26"/>
    </row>
    <row r="1716" spans="13:17" ht="12.75">
      <c r="M1716" s="26"/>
      <c r="N1716" s="113"/>
      <c r="O1716" s="113"/>
      <c r="P1716" s="113"/>
      <c r="Q1716" s="26"/>
    </row>
    <row r="1717" spans="13:17" ht="12.75">
      <c r="M1717" s="26"/>
      <c r="N1717" s="113"/>
      <c r="O1717" s="113"/>
      <c r="P1717" s="113"/>
      <c r="Q1717" s="26"/>
    </row>
    <row r="1718" spans="13:17" ht="12.75">
      <c r="M1718" s="26"/>
      <c r="N1718" s="113"/>
      <c r="O1718" s="113"/>
      <c r="P1718" s="113"/>
      <c r="Q1718" s="26"/>
    </row>
    <row r="1719" spans="13:17" ht="12.75">
      <c r="M1719" s="26"/>
      <c r="N1719" s="113"/>
      <c r="O1719" s="113"/>
      <c r="P1719" s="113"/>
      <c r="Q1719" s="26"/>
    </row>
    <row r="1720" spans="13:17" ht="12.75">
      <c r="M1720" s="26"/>
      <c r="N1720" s="113"/>
      <c r="O1720" s="113"/>
      <c r="P1720" s="113"/>
      <c r="Q1720" s="26"/>
    </row>
    <row r="1721" spans="13:17" ht="12.75">
      <c r="M1721" s="26"/>
      <c r="N1721" s="113"/>
      <c r="O1721" s="113"/>
      <c r="P1721" s="113"/>
      <c r="Q1721" s="26"/>
    </row>
    <row r="1722" spans="13:17" ht="12.75">
      <c r="M1722" s="26"/>
      <c r="N1722" s="113"/>
      <c r="O1722" s="113"/>
      <c r="P1722" s="113"/>
      <c r="Q1722" s="26"/>
    </row>
    <row r="1723" spans="13:17" ht="12.75">
      <c r="M1723" s="26"/>
      <c r="N1723" s="113"/>
      <c r="O1723" s="113"/>
      <c r="P1723" s="113"/>
      <c r="Q1723" s="26"/>
    </row>
    <row r="1724" spans="13:17" ht="12.75">
      <c r="M1724" s="26"/>
      <c r="N1724" s="113"/>
      <c r="O1724" s="113"/>
      <c r="P1724" s="113"/>
      <c r="Q1724" s="26"/>
    </row>
    <row r="1725" spans="13:17" ht="12.75">
      <c r="M1725" s="26"/>
      <c r="N1725" s="113"/>
      <c r="O1725" s="113"/>
      <c r="P1725" s="113"/>
      <c r="Q1725" s="26"/>
    </row>
    <row r="1726" spans="13:17" ht="12.75">
      <c r="M1726" s="26"/>
      <c r="N1726" s="113"/>
      <c r="O1726" s="113"/>
      <c r="P1726" s="113"/>
      <c r="Q1726" s="26"/>
    </row>
    <row r="1727" spans="13:17" ht="12.75">
      <c r="M1727" s="26"/>
      <c r="N1727" s="113"/>
      <c r="O1727" s="113"/>
      <c r="P1727" s="113"/>
      <c r="Q1727" s="26"/>
    </row>
    <row r="1728" spans="13:17" ht="12.75">
      <c r="M1728" s="26"/>
      <c r="N1728" s="113"/>
      <c r="O1728" s="113"/>
      <c r="P1728" s="113"/>
      <c r="Q1728" s="26"/>
    </row>
    <row r="1729" spans="13:17" ht="12.75">
      <c r="M1729" s="26"/>
      <c r="N1729" s="113"/>
      <c r="O1729" s="113"/>
      <c r="P1729" s="113"/>
      <c r="Q1729" s="26"/>
    </row>
    <row r="1730" spans="13:17" ht="12.75">
      <c r="M1730" s="26"/>
      <c r="N1730" s="113"/>
      <c r="O1730" s="113"/>
      <c r="P1730" s="113"/>
      <c r="Q1730" s="26"/>
    </row>
    <row r="1731" spans="13:17" ht="12.75">
      <c r="M1731" s="26"/>
      <c r="N1731" s="113"/>
      <c r="O1731" s="113"/>
      <c r="P1731" s="113"/>
      <c r="Q1731" s="26"/>
    </row>
    <row r="1732" spans="13:17" ht="12.75">
      <c r="M1732" s="26"/>
      <c r="N1732" s="113"/>
      <c r="O1732" s="113"/>
      <c r="P1732" s="113"/>
      <c r="Q1732" s="26"/>
    </row>
    <row r="1733" spans="13:17" ht="12.75">
      <c r="M1733" s="26"/>
      <c r="N1733" s="113"/>
      <c r="O1733" s="113"/>
      <c r="P1733" s="113"/>
      <c r="Q1733" s="26"/>
    </row>
    <row r="1734" spans="13:17" ht="12.75">
      <c r="M1734" s="26"/>
      <c r="N1734" s="113"/>
      <c r="O1734" s="113"/>
      <c r="P1734" s="113"/>
      <c r="Q1734" s="26"/>
    </row>
    <row r="1735" spans="13:17" ht="12.75">
      <c r="M1735" s="26"/>
      <c r="N1735" s="113"/>
      <c r="O1735" s="113"/>
      <c r="P1735" s="113"/>
      <c r="Q1735" s="26"/>
    </row>
    <row r="1736" spans="13:17" ht="12.75">
      <c r="M1736" s="26"/>
      <c r="N1736" s="113"/>
      <c r="O1736" s="113"/>
      <c r="P1736" s="113"/>
      <c r="Q1736" s="26"/>
    </row>
    <row r="1737" spans="13:17" ht="12.75">
      <c r="M1737" s="26"/>
      <c r="N1737" s="113"/>
      <c r="O1737" s="113"/>
      <c r="P1737" s="113"/>
      <c r="Q1737" s="26"/>
    </row>
    <row r="1738" spans="13:17" ht="12.75">
      <c r="M1738" s="26"/>
      <c r="N1738" s="113"/>
      <c r="O1738" s="113"/>
      <c r="P1738" s="113"/>
      <c r="Q1738" s="26"/>
    </row>
    <row r="1739" spans="13:17" ht="12.75">
      <c r="M1739" s="26"/>
      <c r="N1739" s="113"/>
      <c r="O1739" s="113"/>
      <c r="P1739" s="113"/>
      <c r="Q1739" s="26"/>
    </row>
    <row r="1740" spans="13:17" ht="12.75">
      <c r="M1740" s="26"/>
      <c r="N1740" s="113"/>
      <c r="O1740" s="113"/>
      <c r="P1740" s="113"/>
      <c r="Q1740" s="26"/>
    </row>
    <row r="1741" spans="13:17" ht="12.75">
      <c r="M1741" s="26"/>
      <c r="N1741" s="113"/>
      <c r="O1741" s="113"/>
      <c r="P1741" s="113"/>
      <c r="Q1741" s="26"/>
    </row>
    <row r="1742" spans="13:17" ht="12.75">
      <c r="M1742" s="26"/>
      <c r="N1742" s="113"/>
      <c r="O1742" s="113"/>
      <c r="P1742" s="113"/>
      <c r="Q1742" s="26"/>
    </row>
    <row r="1743" spans="13:17" ht="12.75">
      <c r="M1743" s="26"/>
      <c r="N1743" s="113"/>
      <c r="O1743" s="113"/>
      <c r="P1743" s="113"/>
      <c r="Q1743" s="26"/>
    </row>
    <row r="1744" spans="13:17" ht="12.75">
      <c r="M1744" s="26"/>
      <c r="N1744" s="113"/>
      <c r="O1744" s="113"/>
      <c r="P1744" s="113"/>
      <c r="Q1744" s="26"/>
    </row>
    <row r="1745" spans="13:17" ht="12.75">
      <c r="M1745" s="26"/>
      <c r="N1745" s="113"/>
      <c r="O1745" s="113"/>
      <c r="P1745" s="113"/>
      <c r="Q1745" s="26"/>
    </row>
    <row r="1746" spans="13:17" ht="12.75">
      <c r="M1746" s="26"/>
      <c r="N1746" s="113"/>
      <c r="O1746" s="113"/>
      <c r="P1746" s="113"/>
      <c r="Q1746" s="26"/>
    </row>
    <row r="1747" spans="13:17" ht="12.75">
      <c r="M1747" s="26"/>
      <c r="N1747" s="113"/>
      <c r="O1747" s="113"/>
      <c r="P1747" s="113"/>
      <c r="Q1747" s="26"/>
    </row>
    <row r="1748" spans="13:17" ht="12.75">
      <c r="M1748" s="26"/>
      <c r="N1748" s="113"/>
      <c r="O1748" s="113"/>
      <c r="P1748" s="113"/>
      <c r="Q1748" s="26"/>
    </row>
    <row r="1749" spans="13:17" ht="12.75">
      <c r="M1749" s="26"/>
      <c r="N1749" s="113"/>
      <c r="O1749" s="113"/>
      <c r="P1749" s="113"/>
      <c r="Q1749" s="26"/>
    </row>
    <row r="1750" spans="13:17" ht="12.75">
      <c r="M1750" s="26"/>
      <c r="N1750" s="113"/>
      <c r="O1750" s="113"/>
      <c r="P1750" s="113"/>
      <c r="Q1750" s="26"/>
    </row>
    <row r="1751" spans="13:17" ht="12.75">
      <c r="M1751" s="26"/>
      <c r="N1751" s="113"/>
      <c r="O1751" s="113"/>
      <c r="P1751" s="113"/>
      <c r="Q1751" s="26"/>
    </row>
    <row r="1752" spans="13:17" ht="12.75">
      <c r="M1752" s="26"/>
      <c r="N1752" s="113"/>
      <c r="O1752" s="113"/>
      <c r="P1752" s="113"/>
      <c r="Q1752" s="26"/>
    </row>
    <row r="1753" spans="13:17" ht="12.75">
      <c r="M1753" s="26"/>
      <c r="N1753" s="113"/>
      <c r="O1753" s="113"/>
      <c r="P1753" s="113"/>
      <c r="Q1753" s="26"/>
    </row>
    <row r="1754" spans="13:17" ht="12.75">
      <c r="M1754" s="26"/>
      <c r="N1754" s="113"/>
      <c r="O1754" s="113"/>
      <c r="P1754" s="113"/>
      <c r="Q1754" s="26"/>
    </row>
    <row r="1755" spans="13:17" ht="12.75">
      <c r="M1755" s="26"/>
      <c r="N1755" s="113"/>
      <c r="O1755" s="113"/>
      <c r="P1755" s="113"/>
      <c r="Q1755" s="26"/>
    </row>
    <row r="1756" spans="13:17" ht="12.75">
      <c r="M1756" s="26"/>
      <c r="N1756" s="113"/>
      <c r="O1756" s="113"/>
      <c r="P1756" s="113"/>
      <c r="Q1756" s="26"/>
    </row>
    <row r="1757" spans="13:17" ht="12.75">
      <c r="M1757" s="26"/>
      <c r="N1757" s="113"/>
      <c r="O1757" s="113"/>
      <c r="P1757" s="113"/>
      <c r="Q1757" s="26"/>
    </row>
    <row r="1758" spans="13:17" ht="12.75">
      <c r="M1758" s="26"/>
      <c r="N1758" s="113"/>
      <c r="O1758" s="113"/>
      <c r="P1758" s="113"/>
      <c r="Q1758" s="26"/>
    </row>
    <row r="1759" spans="13:17" ht="12.75">
      <c r="M1759" s="26"/>
      <c r="N1759" s="113"/>
      <c r="O1759" s="113"/>
      <c r="P1759" s="113"/>
      <c r="Q1759" s="26"/>
    </row>
    <row r="1760" spans="13:17" ht="12.75">
      <c r="M1760" s="26"/>
      <c r="N1760" s="113"/>
      <c r="O1760" s="113"/>
      <c r="P1760" s="113"/>
      <c r="Q1760" s="26"/>
    </row>
    <row r="1761" spans="13:17" ht="12.75">
      <c r="M1761" s="26"/>
      <c r="N1761" s="113"/>
      <c r="O1761" s="113"/>
      <c r="P1761" s="113"/>
      <c r="Q1761" s="26"/>
    </row>
    <row r="1762" spans="13:17" ht="12.75">
      <c r="M1762" s="26"/>
      <c r="N1762" s="113"/>
      <c r="O1762" s="113"/>
      <c r="P1762" s="113"/>
      <c r="Q1762" s="26"/>
    </row>
    <row r="1763" spans="13:17" ht="12.75">
      <c r="M1763" s="26"/>
      <c r="N1763" s="113"/>
      <c r="O1763" s="113"/>
      <c r="P1763" s="113"/>
      <c r="Q1763" s="26"/>
    </row>
    <row r="1764" spans="13:17" ht="12.75">
      <c r="M1764" s="26"/>
      <c r="N1764" s="113"/>
      <c r="O1764" s="113"/>
      <c r="P1764" s="113"/>
      <c r="Q1764" s="26"/>
    </row>
    <row r="1765" spans="13:17" ht="12.75">
      <c r="M1765" s="26"/>
      <c r="N1765" s="113"/>
      <c r="O1765" s="113"/>
      <c r="P1765" s="113"/>
      <c r="Q1765" s="26"/>
    </row>
    <row r="1766" spans="13:17" ht="12.75">
      <c r="M1766" s="26"/>
      <c r="N1766" s="113"/>
      <c r="O1766" s="113"/>
      <c r="P1766" s="113"/>
      <c r="Q1766" s="26"/>
    </row>
    <row r="1767" spans="13:17" ht="12.75">
      <c r="M1767" s="26"/>
      <c r="N1767" s="113"/>
      <c r="O1767" s="113"/>
      <c r="P1767" s="113"/>
      <c r="Q1767" s="26"/>
    </row>
    <row r="1768" spans="13:17" ht="12.75">
      <c r="M1768" s="26"/>
      <c r="N1768" s="113"/>
      <c r="O1768" s="113"/>
      <c r="P1768" s="113"/>
      <c r="Q1768" s="26"/>
    </row>
    <row r="1769" spans="13:17" ht="12.75">
      <c r="M1769" s="26"/>
      <c r="N1769" s="113"/>
      <c r="O1769" s="113"/>
      <c r="P1769" s="113"/>
      <c r="Q1769" s="26"/>
    </row>
    <row r="1770" spans="13:17" ht="12.75">
      <c r="M1770" s="26"/>
      <c r="N1770" s="113"/>
      <c r="O1770" s="113"/>
      <c r="P1770" s="113"/>
      <c r="Q1770" s="26"/>
    </row>
    <row r="1771" spans="13:17" ht="12.75">
      <c r="M1771" s="26"/>
      <c r="N1771" s="113"/>
      <c r="O1771" s="113"/>
      <c r="P1771" s="113"/>
      <c r="Q1771" s="26"/>
    </row>
    <row r="1772" spans="13:17" ht="12.75">
      <c r="M1772" s="26"/>
      <c r="N1772" s="113"/>
      <c r="O1772" s="113"/>
      <c r="P1772" s="113"/>
      <c r="Q1772" s="26"/>
    </row>
    <row r="1773" spans="13:17" ht="12.75">
      <c r="M1773" s="26"/>
      <c r="N1773" s="113"/>
      <c r="O1773" s="113"/>
      <c r="P1773" s="113"/>
      <c r="Q1773" s="26"/>
    </row>
    <row r="1774" spans="13:17" ht="12.75">
      <c r="M1774" s="26"/>
      <c r="N1774" s="113"/>
      <c r="O1774" s="113"/>
      <c r="P1774" s="113"/>
      <c r="Q1774" s="26"/>
    </row>
    <row r="1775" spans="13:17" ht="12.75">
      <c r="M1775" s="26"/>
      <c r="N1775" s="113"/>
      <c r="O1775" s="113"/>
      <c r="P1775" s="113"/>
      <c r="Q1775" s="26"/>
    </row>
    <row r="1776" spans="13:17" ht="12.75">
      <c r="M1776" s="26"/>
      <c r="N1776" s="113"/>
      <c r="O1776" s="113"/>
      <c r="P1776" s="113"/>
      <c r="Q1776" s="26"/>
    </row>
    <row r="1777" spans="13:17" ht="12.75">
      <c r="M1777" s="26"/>
      <c r="N1777" s="113"/>
      <c r="O1777" s="113"/>
      <c r="P1777" s="113"/>
      <c r="Q1777" s="26"/>
    </row>
    <row r="1778" spans="13:17" ht="12.75">
      <c r="M1778" s="26"/>
      <c r="N1778" s="113"/>
      <c r="O1778" s="113"/>
      <c r="P1778" s="113"/>
      <c r="Q1778" s="26"/>
    </row>
    <row r="1779" spans="13:17" ht="12.75">
      <c r="M1779" s="26"/>
      <c r="N1779" s="113"/>
      <c r="O1779" s="113"/>
      <c r="P1779" s="113"/>
      <c r="Q1779" s="26"/>
    </row>
    <row r="1780" spans="13:17" ht="12.75">
      <c r="M1780" s="26"/>
      <c r="N1780" s="113"/>
      <c r="O1780" s="113"/>
      <c r="P1780" s="113"/>
      <c r="Q1780" s="26"/>
    </row>
    <row r="1781" spans="13:17" ht="12.75">
      <c r="M1781" s="26"/>
      <c r="N1781" s="113"/>
      <c r="O1781" s="113"/>
      <c r="P1781" s="113"/>
      <c r="Q1781" s="26"/>
    </row>
    <row r="1782" spans="13:17" ht="12.75">
      <c r="M1782" s="26"/>
      <c r="N1782" s="113"/>
      <c r="O1782" s="113"/>
      <c r="P1782" s="113"/>
      <c r="Q1782" s="26"/>
    </row>
    <row r="1783" spans="13:17" ht="12.75">
      <c r="M1783" s="26"/>
      <c r="N1783" s="113"/>
      <c r="O1783" s="113"/>
      <c r="P1783" s="113"/>
      <c r="Q1783" s="26"/>
    </row>
    <row r="1784" spans="13:17" ht="12.75">
      <c r="M1784" s="26"/>
      <c r="N1784" s="113"/>
      <c r="O1784" s="113"/>
      <c r="P1784" s="113"/>
      <c r="Q1784" s="26"/>
    </row>
    <row r="1785" spans="13:17" ht="12.75">
      <c r="M1785" s="26"/>
      <c r="N1785" s="113"/>
      <c r="O1785" s="113"/>
      <c r="P1785" s="113"/>
      <c r="Q1785" s="26"/>
    </row>
    <row r="1786" spans="13:17" ht="12.75">
      <c r="M1786" s="26"/>
      <c r="N1786" s="113"/>
      <c r="O1786" s="113"/>
      <c r="P1786" s="113"/>
      <c r="Q1786" s="26"/>
    </row>
    <row r="1787" spans="13:17" ht="12.75">
      <c r="M1787" s="26"/>
      <c r="N1787" s="113"/>
      <c r="O1787" s="113"/>
      <c r="P1787" s="113"/>
      <c r="Q1787" s="26"/>
    </row>
    <row r="1788" spans="13:17" ht="12.75">
      <c r="M1788" s="26"/>
      <c r="N1788" s="113"/>
      <c r="O1788" s="113"/>
      <c r="P1788" s="113"/>
      <c r="Q1788" s="26"/>
    </row>
    <row r="1789" spans="13:17" ht="12.75">
      <c r="M1789" s="26"/>
      <c r="N1789" s="113"/>
      <c r="O1789" s="113"/>
      <c r="P1789" s="113"/>
      <c r="Q1789" s="26"/>
    </row>
    <row r="1790" spans="13:17" ht="12.75">
      <c r="M1790" s="26"/>
      <c r="N1790" s="113"/>
      <c r="O1790" s="113"/>
      <c r="P1790" s="113"/>
      <c r="Q1790" s="26"/>
    </row>
    <row r="1791" spans="13:17" ht="12.75">
      <c r="M1791" s="26"/>
      <c r="N1791" s="113"/>
      <c r="O1791" s="113"/>
      <c r="P1791" s="113"/>
      <c r="Q1791" s="26"/>
    </row>
    <row r="1792" spans="13:17" ht="12.75">
      <c r="M1792" s="26"/>
      <c r="N1792" s="113"/>
      <c r="O1792" s="113"/>
      <c r="P1792" s="113"/>
      <c r="Q1792" s="26"/>
    </row>
    <row r="1793" spans="13:17" ht="12.75">
      <c r="M1793" s="26"/>
      <c r="N1793" s="113"/>
      <c r="O1793" s="113"/>
      <c r="P1793" s="113"/>
      <c r="Q1793" s="26"/>
    </row>
    <row r="1794" spans="13:17" ht="12.75">
      <c r="M1794" s="26"/>
      <c r="N1794" s="113"/>
      <c r="O1794" s="113"/>
      <c r="P1794" s="113"/>
      <c r="Q1794" s="26"/>
    </row>
    <row r="1795" spans="13:17" ht="12.75">
      <c r="M1795" s="26"/>
      <c r="N1795" s="113"/>
      <c r="O1795" s="113"/>
      <c r="P1795" s="113"/>
      <c r="Q1795" s="26"/>
    </row>
    <row r="1796" spans="13:17" ht="12.75">
      <c r="M1796" s="26"/>
      <c r="N1796" s="113"/>
      <c r="O1796" s="113"/>
      <c r="P1796" s="113"/>
      <c r="Q1796" s="26"/>
    </row>
    <row r="1797" spans="13:17" ht="12.75">
      <c r="M1797" s="26"/>
      <c r="N1797" s="113"/>
      <c r="O1797" s="113"/>
      <c r="P1797" s="113"/>
      <c r="Q1797" s="26"/>
    </row>
    <row r="1798" spans="13:17" ht="12.75">
      <c r="M1798" s="26"/>
      <c r="N1798" s="113"/>
      <c r="O1798" s="113"/>
      <c r="P1798" s="113"/>
      <c r="Q1798" s="26"/>
    </row>
    <row r="1799" spans="13:17" ht="12.75">
      <c r="M1799" s="26"/>
      <c r="N1799" s="113"/>
      <c r="O1799" s="113"/>
      <c r="P1799" s="113"/>
      <c r="Q1799" s="26"/>
    </row>
    <row r="1800" spans="13:17" ht="12.75">
      <c r="M1800" s="26"/>
      <c r="N1800" s="113"/>
      <c r="O1800" s="113"/>
      <c r="P1800" s="113"/>
      <c r="Q1800" s="26"/>
    </row>
    <row r="1801" spans="13:17" ht="12.75">
      <c r="M1801" s="26"/>
      <c r="N1801" s="113"/>
      <c r="O1801" s="113"/>
      <c r="P1801" s="113"/>
      <c r="Q1801" s="26"/>
    </row>
    <row r="1802" spans="13:17" ht="12.75">
      <c r="M1802" s="26"/>
      <c r="N1802" s="113"/>
      <c r="O1802" s="113"/>
      <c r="P1802" s="113"/>
      <c r="Q1802" s="26"/>
    </row>
    <row r="1803" spans="13:17" ht="12.75">
      <c r="M1803" s="26"/>
      <c r="N1803" s="113"/>
      <c r="O1803" s="113"/>
      <c r="P1803" s="113"/>
      <c r="Q1803" s="26"/>
    </row>
    <row r="1804" spans="13:17" ht="12.75">
      <c r="M1804" s="26"/>
      <c r="N1804" s="113"/>
      <c r="O1804" s="113"/>
      <c r="P1804" s="113"/>
      <c r="Q1804" s="26"/>
    </row>
    <row r="1805" spans="13:17" ht="12.75">
      <c r="M1805" s="26"/>
      <c r="N1805" s="113"/>
      <c r="O1805" s="113"/>
      <c r="P1805" s="113"/>
      <c r="Q1805" s="26"/>
    </row>
    <row r="1806" spans="13:17" ht="12.75">
      <c r="M1806" s="26"/>
      <c r="N1806" s="113"/>
      <c r="O1806" s="113"/>
      <c r="P1806" s="113"/>
      <c r="Q1806" s="26"/>
    </row>
    <row r="1807" spans="13:17" ht="12.75">
      <c r="M1807" s="26"/>
      <c r="N1807" s="113"/>
      <c r="O1807" s="113"/>
      <c r="P1807" s="113"/>
      <c r="Q1807" s="26"/>
    </row>
    <row r="1808" spans="13:17" ht="12.75">
      <c r="M1808" s="26"/>
      <c r="N1808" s="113"/>
      <c r="O1808" s="113"/>
      <c r="P1808" s="113"/>
      <c r="Q1808" s="26"/>
    </row>
    <row r="1809" spans="13:17" ht="12.75">
      <c r="M1809" s="26"/>
      <c r="N1809" s="113"/>
      <c r="O1809" s="113"/>
      <c r="P1809" s="113"/>
      <c r="Q1809" s="26"/>
    </row>
    <row r="1810" spans="13:17" ht="12.75">
      <c r="M1810" s="26"/>
      <c r="N1810" s="113"/>
      <c r="O1810" s="113"/>
      <c r="P1810" s="113"/>
      <c r="Q1810" s="26"/>
    </row>
    <row r="1811" spans="13:17" ht="12.75">
      <c r="M1811" s="26"/>
      <c r="N1811" s="113"/>
      <c r="O1811" s="113"/>
      <c r="P1811" s="113"/>
      <c r="Q1811" s="26"/>
    </row>
    <row r="1812" spans="13:17" ht="12.75">
      <c r="M1812" s="26"/>
      <c r="N1812" s="113"/>
      <c r="O1812" s="113"/>
      <c r="P1812" s="113"/>
      <c r="Q1812" s="26"/>
    </row>
    <row r="1813" spans="13:17" ht="12.75">
      <c r="M1813" s="26"/>
      <c r="N1813" s="113"/>
      <c r="O1813" s="113"/>
      <c r="P1813" s="113"/>
      <c r="Q1813" s="26"/>
    </row>
    <row r="1814" spans="13:17" ht="12.75">
      <c r="M1814" s="26"/>
      <c r="N1814" s="113"/>
      <c r="O1814" s="113"/>
      <c r="P1814" s="113"/>
      <c r="Q1814" s="26"/>
    </row>
    <row r="1815" spans="13:17" ht="12.75">
      <c r="M1815" s="26"/>
      <c r="N1815" s="113"/>
      <c r="O1815" s="113"/>
      <c r="P1815" s="113"/>
      <c r="Q1815" s="26"/>
    </row>
    <row r="1816" spans="13:17" ht="12.75">
      <c r="M1816" s="26"/>
      <c r="N1816" s="113"/>
      <c r="O1816" s="113"/>
      <c r="P1816" s="113"/>
      <c r="Q1816" s="26"/>
    </row>
    <row r="1817" spans="13:17" ht="12.75">
      <c r="M1817" s="26"/>
      <c r="N1817" s="113"/>
      <c r="O1817" s="113"/>
      <c r="P1817" s="113"/>
      <c r="Q1817" s="26"/>
    </row>
    <row r="1818" spans="13:17" ht="12.75">
      <c r="M1818" s="26"/>
      <c r="N1818" s="113"/>
      <c r="O1818" s="113"/>
      <c r="P1818" s="113"/>
      <c r="Q1818" s="26"/>
    </row>
    <row r="1819" spans="13:17" ht="12.75">
      <c r="M1819" s="26"/>
      <c r="N1819" s="113"/>
      <c r="O1819" s="113"/>
      <c r="P1819" s="113"/>
      <c r="Q1819" s="26"/>
    </row>
    <row r="1820" spans="13:17" ht="12.75">
      <c r="M1820" s="26"/>
      <c r="N1820" s="113"/>
      <c r="O1820" s="113"/>
      <c r="P1820" s="113"/>
      <c r="Q1820" s="26"/>
    </row>
    <row r="1821" spans="13:17" ht="12.75">
      <c r="M1821" s="26"/>
      <c r="N1821" s="113"/>
      <c r="O1821" s="113"/>
      <c r="P1821" s="113"/>
      <c r="Q1821" s="26"/>
    </row>
    <row r="1822" spans="13:17" ht="12.75">
      <c r="M1822" s="26"/>
      <c r="N1822" s="113"/>
      <c r="O1822" s="113"/>
      <c r="P1822" s="113"/>
      <c r="Q1822" s="26"/>
    </row>
    <row r="1823" spans="13:17" ht="12.75">
      <c r="M1823" s="26"/>
      <c r="N1823" s="113"/>
      <c r="O1823" s="113"/>
      <c r="P1823" s="113"/>
      <c r="Q1823" s="26"/>
    </row>
    <row r="1824" spans="13:17" ht="12.75">
      <c r="M1824" s="26"/>
      <c r="N1824" s="113"/>
      <c r="O1824" s="113"/>
      <c r="P1824" s="113"/>
      <c r="Q1824" s="26"/>
    </row>
    <row r="1825" spans="13:17" ht="12.75">
      <c r="M1825" s="26"/>
      <c r="N1825" s="113"/>
      <c r="O1825" s="113"/>
      <c r="P1825" s="113"/>
      <c r="Q1825" s="26"/>
    </row>
    <row r="1826" spans="13:17" ht="12.75">
      <c r="M1826" s="26"/>
      <c r="N1826" s="113"/>
      <c r="O1826" s="113"/>
      <c r="P1826" s="113"/>
      <c r="Q1826" s="26"/>
    </row>
    <row r="1827" spans="13:17" ht="12.75">
      <c r="M1827" s="26"/>
      <c r="N1827" s="113"/>
      <c r="O1827" s="113"/>
      <c r="P1827" s="113"/>
      <c r="Q1827" s="26"/>
    </row>
    <row r="1828" spans="13:17" ht="12.75">
      <c r="M1828" s="26"/>
      <c r="N1828" s="113"/>
      <c r="O1828" s="113"/>
      <c r="P1828" s="113"/>
      <c r="Q1828" s="26"/>
    </row>
    <row r="1829" spans="13:17" ht="12.75">
      <c r="M1829" s="26"/>
      <c r="N1829" s="113"/>
      <c r="O1829" s="113"/>
      <c r="P1829" s="113"/>
      <c r="Q1829" s="26"/>
    </row>
    <row r="1830" spans="13:17" ht="12.75">
      <c r="M1830" s="26"/>
      <c r="N1830" s="113"/>
      <c r="O1830" s="113"/>
      <c r="P1830" s="113"/>
      <c r="Q1830" s="26"/>
    </row>
    <row r="1831" spans="13:17" ht="12.75">
      <c r="M1831" s="26"/>
      <c r="N1831" s="113"/>
      <c r="O1831" s="113"/>
      <c r="P1831" s="113"/>
      <c r="Q1831" s="26"/>
    </row>
    <row r="1832" spans="13:17" ht="12.75">
      <c r="M1832" s="26"/>
      <c r="N1832" s="113"/>
      <c r="O1832" s="113"/>
      <c r="P1832" s="113"/>
      <c r="Q1832" s="26"/>
    </row>
    <row r="1833" spans="13:17" ht="12.75">
      <c r="M1833" s="26"/>
      <c r="N1833" s="113"/>
      <c r="O1833" s="113"/>
      <c r="P1833" s="113"/>
      <c r="Q1833" s="26"/>
    </row>
    <row r="1834" spans="13:17" ht="12.75">
      <c r="M1834" s="26"/>
      <c r="N1834" s="113"/>
      <c r="O1834" s="113"/>
      <c r="P1834" s="113"/>
      <c r="Q1834" s="26"/>
    </row>
    <row r="1835" spans="13:17" ht="12.75">
      <c r="M1835" s="26"/>
      <c r="N1835" s="113"/>
      <c r="O1835" s="113"/>
      <c r="P1835" s="113"/>
      <c r="Q1835" s="26"/>
    </row>
    <row r="1836" spans="13:17" ht="12.75">
      <c r="M1836" s="26"/>
      <c r="N1836" s="113"/>
      <c r="O1836" s="113"/>
      <c r="P1836" s="113"/>
      <c r="Q1836" s="26"/>
    </row>
    <row r="1837" spans="13:17" ht="12.75">
      <c r="M1837" s="26"/>
      <c r="N1837" s="113"/>
      <c r="O1837" s="113"/>
      <c r="P1837" s="113"/>
      <c r="Q1837" s="26"/>
    </row>
    <row r="1838" spans="13:17" ht="12.75">
      <c r="M1838" s="26"/>
      <c r="N1838" s="113"/>
      <c r="O1838" s="113"/>
      <c r="P1838" s="113"/>
      <c r="Q1838" s="26"/>
    </row>
    <row r="1839" spans="13:17" ht="12.75">
      <c r="M1839" s="26"/>
      <c r="N1839" s="113"/>
      <c r="O1839" s="113"/>
      <c r="P1839" s="113"/>
      <c r="Q1839" s="26"/>
    </row>
    <row r="1840" spans="13:17" ht="12.75">
      <c r="M1840" s="26"/>
      <c r="N1840" s="113"/>
      <c r="O1840" s="113"/>
      <c r="P1840" s="113"/>
      <c r="Q1840" s="26"/>
    </row>
    <row r="1841" spans="13:17" ht="12.75">
      <c r="M1841" s="26"/>
      <c r="N1841" s="113"/>
      <c r="O1841" s="113"/>
      <c r="P1841" s="113"/>
      <c r="Q1841" s="26"/>
    </row>
    <row r="1842" spans="13:17" ht="12.75">
      <c r="M1842" s="26"/>
      <c r="N1842" s="113"/>
      <c r="O1842" s="113"/>
      <c r="P1842" s="113"/>
      <c r="Q1842" s="26"/>
    </row>
    <row r="1843" spans="13:17" ht="12.75">
      <c r="M1843" s="26"/>
      <c r="N1843" s="113"/>
      <c r="O1843" s="113"/>
      <c r="P1843" s="113"/>
      <c r="Q1843" s="26"/>
    </row>
    <row r="1844" spans="13:17" ht="12.75">
      <c r="M1844" s="26"/>
      <c r="N1844" s="113"/>
      <c r="O1844" s="113"/>
      <c r="P1844" s="113"/>
      <c r="Q1844" s="26"/>
    </row>
    <row r="1845" spans="13:17" ht="12.75">
      <c r="M1845" s="26"/>
      <c r="N1845" s="113"/>
      <c r="O1845" s="113"/>
      <c r="P1845" s="113"/>
      <c r="Q1845" s="26"/>
    </row>
    <row r="1846" spans="13:17" ht="12.75">
      <c r="M1846" s="26"/>
      <c r="N1846" s="113"/>
      <c r="O1846" s="113"/>
      <c r="P1846" s="113"/>
      <c r="Q1846" s="26"/>
    </row>
    <row r="1847" spans="13:17" ht="12.75">
      <c r="M1847" s="26"/>
      <c r="N1847" s="113"/>
      <c r="O1847" s="113"/>
      <c r="P1847" s="113"/>
      <c r="Q1847" s="26"/>
    </row>
    <row r="1848" spans="13:17" ht="12.75">
      <c r="M1848" s="26"/>
      <c r="N1848" s="113"/>
      <c r="O1848" s="113"/>
      <c r="P1848" s="113"/>
      <c r="Q1848" s="26"/>
    </row>
    <row r="1849" spans="13:17" ht="12.75">
      <c r="M1849" s="26"/>
      <c r="N1849" s="113"/>
      <c r="O1849" s="113"/>
      <c r="P1849" s="113"/>
      <c r="Q1849" s="26"/>
    </row>
    <row r="1850" spans="13:17" ht="12.75">
      <c r="M1850" s="26"/>
      <c r="N1850" s="113"/>
      <c r="O1850" s="113"/>
      <c r="P1850" s="113"/>
      <c r="Q1850" s="26"/>
    </row>
    <row r="1851" spans="13:17" ht="12.75">
      <c r="M1851" s="26"/>
      <c r="N1851" s="113"/>
      <c r="O1851" s="113"/>
      <c r="P1851" s="113"/>
      <c r="Q1851" s="26"/>
    </row>
    <row r="1852" spans="13:17" ht="12.75">
      <c r="M1852" s="26"/>
      <c r="N1852" s="113"/>
      <c r="O1852" s="113"/>
      <c r="P1852" s="113"/>
      <c r="Q1852" s="26"/>
    </row>
    <row r="1853" spans="13:17" ht="12.75">
      <c r="M1853" s="26"/>
      <c r="N1853" s="113"/>
      <c r="O1853" s="113"/>
      <c r="P1853" s="113"/>
      <c r="Q1853" s="26"/>
    </row>
    <row r="1854" spans="13:17" ht="12.75">
      <c r="M1854" s="26"/>
      <c r="N1854" s="113"/>
      <c r="O1854" s="113"/>
      <c r="P1854" s="113"/>
      <c r="Q1854" s="26"/>
    </row>
    <row r="1855" spans="13:17" ht="12.75">
      <c r="M1855" s="26"/>
      <c r="N1855" s="113"/>
      <c r="O1855" s="113"/>
      <c r="P1855" s="113"/>
      <c r="Q1855" s="26"/>
    </row>
    <row r="1856" spans="13:17" ht="12.75">
      <c r="M1856" s="26"/>
      <c r="N1856" s="113"/>
      <c r="O1856" s="113"/>
      <c r="P1856" s="113"/>
      <c r="Q1856" s="26"/>
    </row>
    <row r="1857" spans="13:17" ht="12.75">
      <c r="M1857" s="26"/>
      <c r="N1857" s="113"/>
      <c r="O1857" s="113"/>
      <c r="P1857" s="113"/>
      <c r="Q1857" s="26"/>
    </row>
    <row r="1858" spans="13:17" ht="12.75">
      <c r="M1858" s="26"/>
      <c r="N1858" s="113"/>
      <c r="O1858" s="113"/>
      <c r="P1858" s="113"/>
      <c r="Q1858" s="26"/>
    </row>
    <row r="1859" spans="13:17" ht="12.75">
      <c r="M1859" s="26"/>
      <c r="N1859" s="113"/>
      <c r="O1859" s="113"/>
      <c r="P1859" s="113"/>
      <c r="Q1859" s="26"/>
    </row>
    <row r="1860" spans="13:17" ht="12.75">
      <c r="M1860" s="26"/>
      <c r="N1860" s="113"/>
      <c r="O1860" s="113"/>
      <c r="P1860" s="113"/>
      <c r="Q1860" s="26"/>
    </row>
    <row r="1861" spans="13:17" ht="12.75">
      <c r="M1861" s="26"/>
      <c r="N1861" s="113"/>
      <c r="O1861" s="113"/>
      <c r="P1861" s="113"/>
      <c r="Q1861" s="26"/>
    </row>
    <row r="1862" spans="13:17" ht="12.75">
      <c r="M1862" s="26"/>
      <c r="N1862" s="113"/>
      <c r="O1862" s="113"/>
      <c r="P1862" s="113"/>
      <c r="Q1862" s="26"/>
    </row>
    <row r="1863" spans="13:17" ht="12.75">
      <c r="M1863" s="26"/>
      <c r="N1863" s="113"/>
      <c r="O1863" s="113"/>
      <c r="P1863" s="113"/>
      <c r="Q1863" s="26"/>
    </row>
    <row r="1864" spans="13:17" ht="12.75">
      <c r="M1864" s="26"/>
      <c r="N1864" s="113"/>
      <c r="O1864" s="113"/>
      <c r="P1864" s="113"/>
      <c r="Q1864" s="26"/>
    </row>
    <row r="1865" spans="13:17" ht="12.75">
      <c r="M1865" s="26"/>
      <c r="N1865" s="113"/>
      <c r="O1865" s="113"/>
      <c r="P1865" s="113"/>
      <c r="Q1865" s="26"/>
    </row>
    <row r="1866" spans="13:17" ht="12.75">
      <c r="M1866" s="26"/>
      <c r="N1866" s="113"/>
      <c r="O1866" s="113"/>
      <c r="P1866" s="113"/>
      <c r="Q1866" s="26"/>
    </row>
    <row r="1867" spans="13:17" ht="12.75">
      <c r="M1867" s="26"/>
      <c r="N1867" s="113"/>
      <c r="O1867" s="113"/>
      <c r="P1867" s="113"/>
      <c r="Q1867" s="26"/>
    </row>
    <row r="1868" spans="13:17" ht="12.75">
      <c r="M1868" s="26"/>
      <c r="N1868" s="113"/>
      <c r="O1868" s="113"/>
      <c r="P1868" s="113"/>
      <c r="Q1868" s="26"/>
    </row>
    <row r="1869" spans="13:17" ht="12.75">
      <c r="M1869" s="26"/>
      <c r="N1869" s="113"/>
      <c r="O1869" s="113"/>
      <c r="P1869" s="113"/>
      <c r="Q1869" s="26"/>
    </row>
    <row r="1870" spans="13:17" ht="12.75">
      <c r="M1870" s="26"/>
      <c r="N1870" s="113"/>
      <c r="O1870" s="113"/>
      <c r="P1870" s="113"/>
      <c r="Q1870" s="26"/>
    </row>
    <row r="1871" spans="13:17" ht="12.75">
      <c r="M1871" s="26"/>
      <c r="N1871" s="113"/>
      <c r="O1871" s="113"/>
      <c r="P1871" s="113"/>
      <c r="Q1871" s="26"/>
    </row>
    <row r="1872" spans="13:17" ht="12.75">
      <c r="M1872" s="26"/>
      <c r="N1872" s="113"/>
      <c r="O1872" s="113"/>
      <c r="P1872" s="113"/>
      <c r="Q1872" s="26"/>
    </row>
    <row r="1873" spans="13:17" ht="12.75">
      <c r="M1873" s="26"/>
      <c r="N1873" s="113"/>
      <c r="O1873" s="113"/>
      <c r="P1873" s="113"/>
      <c r="Q1873" s="26"/>
    </row>
    <row r="1874" spans="13:17" ht="12.75">
      <c r="M1874" s="26"/>
      <c r="N1874" s="113"/>
      <c r="O1874" s="113"/>
      <c r="P1874" s="113"/>
      <c r="Q1874" s="26"/>
    </row>
    <row r="1875" spans="13:17" ht="12.75">
      <c r="M1875" s="26"/>
      <c r="N1875" s="113"/>
      <c r="O1875" s="113"/>
      <c r="P1875" s="113"/>
      <c r="Q1875" s="26"/>
    </row>
    <row r="1876" spans="13:17" ht="12.75">
      <c r="M1876" s="26"/>
      <c r="N1876" s="113"/>
      <c r="O1876" s="113"/>
      <c r="P1876" s="113"/>
      <c r="Q1876" s="26"/>
    </row>
    <row r="1877" spans="13:17" ht="12.75">
      <c r="M1877" s="26"/>
      <c r="N1877" s="113"/>
      <c r="O1877" s="113"/>
      <c r="P1877" s="113"/>
      <c r="Q1877" s="26"/>
    </row>
    <row r="1878" spans="13:17" ht="12.75">
      <c r="M1878" s="26"/>
      <c r="N1878" s="113"/>
      <c r="O1878" s="113"/>
      <c r="P1878" s="113"/>
      <c r="Q1878" s="26"/>
    </row>
    <row r="1879" spans="13:17" ht="12.75">
      <c r="M1879" s="26"/>
      <c r="N1879" s="113"/>
      <c r="O1879" s="113"/>
      <c r="P1879" s="113"/>
      <c r="Q1879" s="26"/>
    </row>
    <row r="1880" spans="13:17" ht="12.75">
      <c r="M1880" s="26"/>
      <c r="N1880" s="113"/>
      <c r="O1880" s="113"/>
      <c r="P1880" s="113"/>
      <c r="Q1880" s="26"/>
    </row>
    <row r="1881" spans="13:17" ht="12.75">
      <c r="M1881" s="26"/>
      <c r="N1881" s="113"/>
      <c r="O1881" s="113"/>
      <c r="P1881" s="113"/>
      <c r="Q1881" s="26"/>
    </row>
    <row r="1882" spans="13:18" ht="12.75">
      <c r="M1882" s="26"/>
      <c r="N1882" s="113"/>
      <c r="O1882" s="113"/>
      <c r="P1882" s="113"/>
      <c r="Q1882" s="26"/>
      <c r="R1882" s="113"/>
    </row>
    <row r="1883" spans="13:18" ht="12.75">
      <c r="M1883" s="26"/>
      <c r="N1883" s="113"/>
      <c r="O1883" s="113"/>
      <c r="P1883" s="113"/>
      <c r="Q1883" s="26"/>
      <c r="R1883" s="113"/>
    </row>
    <row r="1884" spans="13:18" ht="12.75">
      <c r="M1884" s="26"/>
      <c r="N1884" s="113"/>
      <c r="O1884" s="113"/>
      <c r="P1884" s="113"/>
      <c r="Q1884" s="26"/>
      <c r="R1884" s="113"/>
    </row>
    <row r="1885" spans="13:18" ht="12.75">
      <c r="M1885" s="26"/>
      <c r="N1885" s="113"/>
      <c r="O1885" s="113"/>
      <c r="P1885" s="113"/>
      <c r="Q1885" s="26"/>
      <c r="R1885" s="113"/>
    </row>
    <row r="1886" spans="13:18" ht="12.75">
      <c r="M1886" s="26"/>
      <c r="N1886" s="113"/>
      <c r="O1886" s="113"/>
      <c r="P1886" s="113"/>
      <c r="Q1886" s="26"/>
      <c r="R1886" s="113"/>
    </row>
    <row r="1887" spans="13:18" ht="12.75">
      <c r="M1887" s="26"/>
      <c r="N1887" s="113"/>
      <c r="O1887" s="113"/>
      <c r="P1887" s="113"/>
      <c r="Q1887" s="26"/>
      <c r="R1887" s="113"/>
    </row>
    <row r="1888" spans="13:18" ht="12.75">
      <c r="M1888" s="26"/>
      <c r="N1888" s="113"/>
      <c r="O1888" s="113"/>
      <c r="P1888" s="113"/>
      <c r="Q1888" s="26"/>
      <c r="R1888" s="113"/>
    </row>
    <row r="1889" spans="13:18" ht="12.75">
      <c r="M1889" s="26"/>
      <c r="N1889" s="113"/>
      <c r="O1889" s="113"/>
      <c r="P1889" s="113"/>
      <c r="Q1889" s="26"/>
      <c r="R1889" s="113"/>
    </row>
    <row r="1890" spans="13:18" ht="12.75">
      <c r="M1890" s="26"/>
      <c r="N1890" s="113"/>
      <c r="O1890" s="113"/>
      <c r="P1890" s="113"/>
      <c r="Q1890" s="26"/>
      <c r="R1890" s="113"/>
    </row>
    <row r="1891" spans="13:18" ht="12.75">
      <c r="M1891" s="26"/>
      <c r="N1891" s="113"/>
      <c r="O1891" s="113"/>
      <c r="P1891" s="113"/>
      <c r="Q1891" s="26"/>
      <c r="R1891" s="113"/>
    </row>
    <row r="1892" spans="13:18" ht="12.75">
      <c r="M1892" s="26"/>
      <c r="N1892" s="113"/>
      <c r="O1892" s="113"/>
      <c r="P1892" s="113"/>
      <c r="Q1892" s="26"/>
      <c r="R1892" s="113"/>
    </row>
    <row r="1893" spans="13:18" ht="12.75">
      <c r="M1893" s="26"/>
      <c r="N1893" s="113"/>
      <c r="O1893" s="113"/>
      <c r="P1893" s="113"/>
      <c r="Q1893" s="26"/>
      <c r="R1893" s="113"/>
    </row>
    <row r="1894" spans="13:18" ht="12.75">
      <c r="M1894" s="26"/>
      <c r="N1894" s="113"/>
      <c r="O1894" s="113"/>
      <c r="P1894" s="113"/>
      <c r="Q1894" s="26"/>
      <c r="R1894" s="113"/>
    </row>
    <row r="1895" spans="13:18" ht="12.75">
      <c r="M1895" s="26"/>
      <c r="N1895" s="113"/>
      <c r="O1895" s="113"/>
      <c r="P1895" s="113"/>
      <c r="Q1895" s="26"/>
      <c r="R1895" s="113"/>
    </row>
    <row r="1896" spans="13:18" ht="12.75">
      <c r="M1896" s="26"/>
      <c r="N1896" s="113"/>
      <c r="O1896" s="113"/>
      <c r="P1896" s="113"/>
      <c r="Q1896" s="26"/>
      <c r="R1896" s="113"/>
    </row>
    <row r="1897" spans="13:18" ht="12.75">
      <c r="M1897" s="26"/>
      <c r="N1897" s="113"/>
      <c r="O1897" s="113"/>
      <c r="P1897" s="113"/>
      <c r="Q1897" s="26"/>
      <c r="R1897" s="113"/>
    </row>
    <row r="1898" spans="13:18" ht="12.75">
      <c r="M1898" s="26"/>
      <c r="N1898" s="113"/>
      <c r="O1898" s="113"/>
      <c r="P1898" s="113"/>
      <c r="Q1898" s="26"/>
      <c r="R1898" s="113"/>
    </row>
    <row r="1899" spans="13:18" ht="12.75">
      <c r="M1899" s="26"/>
      <c r="N1899" s="113"/>
      <c r="O1899" s="113"/>
      <c r="P1899" s="113"/>
      <c r="Q1899" s="26"/>
      <c r="R1899" s="113"/>
    </row>
    <row r="1900" spans="13:18" ht="12.75">
      <c r="M1900" s="26"/>
      <c r="N1900" s="113"/>
      <c r="O1900" s="113"/>
      <c r="P1900" s="113"/>
      <c r="Q1900" s="26"/>
      <c r="R1900" s="113"/>
    </row>
    <row r="1901" spans="13:18" ht="12.75">
      <c r="M1901" s="26"/>
      <c r="N1901" s="113"/>
      <c r="O1901" s="113"/>
      <c r="P1901" s="113"/>
      <c r="Q1901" s="26"/>
      <c r="R1901" s="113"/>
    </row>
    <row r="1902" spans="13:18" ht="12.75">
      <c r="M1902" s="26"/>
      <c r="N1902" s="113"/>
      <c r="O1902" s="113"/>
      <c r="P1902" s="113"/>
      <c r="Q1902" s="26"/>
      <c r="R1902" s="113"/>
    </row>
    <row r="1903" spans="13:18" ht="12.75">
      <c r="M1903" s="26"/>
      <c r="N1903" s="113"/>
      <c r="O1903" s="113"/>
      <c r="P1903" s="113"/>
      <c r="Q1903" s="26"/>
      <c r="R1903" s="113"/>
    </row>
    <row r="1904" spans="13:18" ht="12.75">
      <c r="M1904" s="26"/>
      <c r="N1904" s="113"/>
      <c r="O1904" s="113"/>
      <c r="P1904" s="113"/>
      <c r="Q1904" s="26"/>
      <c r="R1904" s="113"/>
    </row>
    <row r="1905" spans="13:18" ht="12.75">
      <c r="M1905" s="26"/>
      <c r="N1905" s="113"/>
      <c r="O1905" s="113"/>
      <c r="P1905" s="113"/>
      <c r="Q1905" s="26"/>
      <c r="R1905" s="113"/>
    </row>
    <row r="1906" spans="13:18" ht="12.75">
      <c r="M1906" s="26"/>
      <c r="N1906" s="113"/>
      <c r="O1906" s="113"/>
      <c r="P1906" s="113"/>
      <c r="Q1906" s="26"/>
      <c r="R1906" s="113"/>
    </row>
    <row r="1907" spans="13:18" ht="12.75">
      <c r="M1907" s="26"/>
      <c r="N1907" s="113"/>
      <c r="O1907" s="113"/>
      <c r="P1907" s="113"/>
      <c r="Q1907" s="26"/>
      <c r="R1907" s="113"/>
    </row>
    <row r="1908" spans="13:18" ht="12.75">
      <c r="M1908" s="26"/>
      <c r="N1908" s="113"/>
      <c r="O1908" s="113"/>
      <c r="P1908" s="113"/>
      <c r="Q1908" s="26"/>
      <c r="R1908" s="113"/>
    </row>
    <row r="1909" spans="13:18" ht="12.75">
      <c r="M1909" s="26"/>
      <c r="N1909" s="113"/>
      <c r="O1909" s="113"/>
      <c r="P1909" s="113"/>
      <c r="Q1909" s="26"/>
      <c r="R1909" s="113"/>
    </row>
    <row r="1910" spans="13:18" ht="12.75">
      <c r="M1910" s="26"/>
      <c r="N1910" s="113"/>
      <c r="O1910" s="113"/>
      <c r="P1910" s="113"/>
      <c r="Q1910" s="26"/>
      <c r="R1910" s="113"/>
    </row>
    <row r="1911" spans="13:18" ht="12.75">
      <c r="M1911" s="26"/>
      <c r="N1911" s="113"/>
      <c r="O1911" s="113"/>
      <c r="P1911" s="113"/>
      <c r="Q1911" s="26"/>
      <c r="R1911" s="113"/>
    </row>
    <row r="1912" spans="13:18" ht="12.75">
      <c r="M1912" s="26"/>
      <c r="N1912" s="113"/>
      <c r="O1912" s="113"/>
      <c r="P1912" s="113"/>
      <c r="Q1912" s="26"/>
      <c r="R1912" s="113"/>
    </row>
    <row r="1913" spans="13:18" ht="12.75">
      <c r="M1913" s="26"/>
      <c r="N1913" s="113"/>
      <c r="O1913" s="113"/>
      <c r="P1913" s="113"/>
      <c r="Q1913" s="26"/>
      <c r="R1913" s="113"/>
    </row>
    <row r="1914" spans="13:18" ht="12.75">
      <c r="M1914" s="26"/>
      <c r="N1914" s="113"/>
      <c r="O1914" s="113"/>
      <c r="P1914" s="113"/>
      <c r="Q1914" s="26"/>
      <c r="R1914" s="113"/>
    </row>
    <row r="1915" spans="13:18" ht="12.75">
      <c r="M1915" s="26"/>
      <c r="N1915" s="113"/>
      <c r="O1915" s="113"/>
      <c r="P1915" s="113"/>
      <c r="Q1915" s="26"/>
      <c r="R1915" s="113"/>
    </row>
    <row r="1916" spans="13:18" ht="12.75">
      <c r="M1916" s="26"/>
      <c r="N1916" s="113"/>
      <c r="O1916" s="113"/>
      <c r="P1916" s="113"/>
      <c r="Q1916" s="26"/>
      <c r="R1916" s="113"/>
    </row>
    <row r="1917" spans="13:18" ht="12.75">
      <c r="M1917" s="26"/>
      <c r="N1917" s="113"/>
      <c r="O1917" s="113"/>
      <c r="P1917" s="113"/>
      <c r="Q1917" s="26"/>
      <c r="R1917" s="113"/>
    </row>
    <row r="1918" spans="13:18" ht="12.75">
      <c r="M1918" s="26"/>
      <c r="N1918" s="113"/>
      <c r="O1918" s="113"/>
      <c r="P1918" s="113"/>
      <c r="Q1918" s="26"/>
      <c r="R1918" s="113"/>
    </row>
    <row r="1919" spans="13:18" ht="12.75">
      <c r="M1919" s="26"/>
      <c r="N1919" s="113"/>
      <c r="O1919" s="113"/>
      <c r="P1919" s="113"/>
      <c r="Q1919" s="26"/>
      <c r="R1919" s="113"/>
    </row>
    <row r="1920" spans="13:18" ht="12.75">
      <c r="M1920" s="26"/>
      <c r="N1920" s="113"/>
      <c r="O1920" s="113"/>
      <c r="P1920" s="113"/>
      <c r="Q1920" s="26"/>
      <c r="R1920" s="113"/>
    </row>
    <row r="1921" spans="13:18" ht="12.75">
      <c r="M1921" s="26"/>
      <c r="N1921" s="113"/>
      <c r="O1921" s="113"/>
      <c r="P1921" s="113"/>
      <c r="Q1921" s="26"/>
      <c r="R1921" s="113"/>
    </row>
    <row r="1922" spans="13:18" ht="12.75">
      <c r="M1922" s="26"/>
      <c r="N1922" s="113"/>
      <c r="O1922" s="113"/>
      <c r="P1922" s="113"/>
      <c r="Q1922" s="26"/>
      <c r="R1922" s="113"/>
    </row>
    <row r="1923" spans="13:18" ht="12.75">
      <c r="M1923" s="26"/>
      <c r="N1923" s="113"/>
      <c r="O1923" s="113"/>
      <c r="P1923" s="113"/>
      <c r="Q1923" s="26"/>
      <c r="R1923" s="113"/>
    </row>
    <row r="1924" spans="13:18" ht="12.75">
      <c r="M1924" s="26"/>
      <c r="N1924" s="113"/>
      <c r="O1924" s="113"/>
      <c r="P1924" s="113"/>
      <c r="Q1924" s="26"/>
      <c r="R1924" s="113"/>
    </row>
    <row r="1925" spans="13:18" ht="12.75">
      <c r="M1925" s="26"/>
      <c r="N1925" s="113"/>
      <c r="O1925" s="113"/>
      <c r="P1925" s="113"/>
      <c r="Q1925" s="26"/>
      <c r="R1925" s="113"/>
    </row>
    <row r="1926" spans="13:18" ht="12.75">
      <c r="M1926" s="26"/>
      <c r="N1926" s="113"/>
      <c r="O1926" s="113"/>
      <c r="P1926" s="113"/>
      <c r="Q1926" s="26"/>
      <c r="R1926" s="113"/>
    </row>
    <row r="1927" spans="13:18" ht="12.75">
      <c r="M1927" s="26"/>
      <c r="N1927" s="113"/>
      <c r="O1927" s="113"/>
      <c r="P1927" s="113"/>
      <c r="Q1927" s="26"/>
      <c r="R1927" s="113"/>
    </row>
    <row r="1928" spans="13:18" ht="12.75">
      <c r="M1928" s="26"/>
      <c r="N1928" s="113"/>
      <c r="O1928" s="113"/>
      <c r="P1928" s="113"/>
      <c r="Q1928" s="26"/>
      <c r="R1928" s="113"/>
    </row>
    <row r="1929" spans="13:18" ht="12.75">
      <c r="M1929" s="26"/>
      <c r="N1929" s="113"/>
      <c r="O1929" s="113"/>
      <c r="P1929" s="113"/>
      <c r="Q1929" s="26"/>
      <c r="R1929" s="113"/>
    </row>
    <row r="1930" spans="13:18" ht="12.75">
      <c r="M1930" s="26"/>
      <c r="N1930" s="113"/>
      <c r="O1930" s="113"/>
      <c r="P1930" s="113"/>
      <c r="Q1930" s="26"/>
      <c r="R1930" s="113"/>
    </row>
    <row r="1931" spans="13:18" ht="12.75">
      <c r="M1931" s="26"/>
      <c r="N1931" s="113"/>
      <c r="O1931" s="113"/>
      <c r="P1931" s="113"/>
      <c r="Q1931" s="26"/>
      <c r="R1931" s="113"/>
    </row>
    <row r="1932" spans="13:18" ht="12.75">
      <c r="M1932" s="26"/>
      <c r="N1932" s="113"/>
      <c r="O1932" s="113"/>
      <c r="P1932" s="113"/>
      <c r="Q1932" s="26"/>
      <c r="R1932" s="113"/>
    </row>
    <row r="1933" spans="13:18" ht="12.75">
      <c r="M1933" s="26"/>
      <c r="N1933" s="113"/>
      <c r="O1933" s="113"/>
      <c r="P1933" s="113"/>
      <c r="Q1933" s="26"/>
      <c r="R1933" s="113"/>
    </row>
    <row r="1934" spans="13:18" ht="12.75">
      <c r="M1934" s="26"/>
      <c r="N1934" s="113"/>
      <c r="O1934" s="113"/>
      <c r="P1934" s="113"/>
      <c r="Q1934" s="26"/>
      <c r="R1934" s="113"/>
    </row>
    <row r="1935" spans="13:18" ht="12.75">
      <c r="M1935" s="26"/>
      <c r="N1935" s="113"/>
      <c r="O1935" s="113"/>
      <c r="P1935" s="113"/>
      <c r="Q1935" s="26"/>
      <c r="R1935" s="113"/>
    </row>
    <row r="1936" spans="13:18" ht="12.75">
      <c r="M1936" s="26"/>
      <c r="N1936" s="113"/>
      <c r="O1936" s="113"/>
      <c r="P1936" s="113"/>
      <c r="Q1936" s="26"/>
      <c r="R1936" s="113"/>
    </row>
    <row r="1937" spans="13:18" ht="12.75">
      <c r="M1937" s="26"/>
      <c r="N1937" s="113"/>
      <c r="O1937" s="113"/>
      <c r="P1937" s="113"/>
      <c r="Q1937" s="26"/>
      <c r="R1937" s="113"/>
    </row>
    <row r="1938" spans="13:18" ht="12.75">
      <c r="M1938" s="26"/>
      <c r="N1938" s="113"/>
      <c r="O1938" s="113"/>
      <c r="P1938" s="113"/>
      <c r="Q1938" s="26"/>
      <c r="R1938" s="113"/>
    </row>
    <row r="1939" spans="13:18" ht="12.75">
      <c r="M1939" s="26"/>
      <c r="N1939" s="113"/>
      <c r="O1939" s="113"/>
      <c r="P1939" s="113"/>
      <c r="Q1939" s="26"/>
      <c r="R1939" s="113"/>
    </row>
    <row r="1940" spans="13:18" ht="12.75">
      <c r="M1940" s="26"/>
      <c r="N1940" s="113"/>
      <c r="O1940" s="113"/>
      <c r="P1940" s="113"/>
      <c r="Q1940" s="26"/>
      <c r="R1940" s="113"/>
    </row>
    <row r="1941" spans="13:18" ht="12.75">
      <c r="M1941" s="26"/>
      <c r="N1941" s="113"/>
      <c r="O1941" s="113"/>
      <c r="P1941" s="113"/>
      <c r="Q1941" s="26"/>
      <c r="R1941" s="113"/>
    </row>
    <row r="1942" spans="13:18" ht="12.75">
      <c r="M1942" s="26"/>
      <c r="N1942" s="113"/>
      <c r="O1942" s="113"/>
      <c r="P1942" s="113"/>
      <c r="Q1942" s="26"/>
      <c r="R1942" s="113"/>
    </row>
    <row r="1943" spans="13:18" ht="12.75">
      <c r="M1943" s="26"/>
      <c r="N1943" s="113"/>
      <c r="O1943" s="113"/>
      <c r="P1943" s="113"/>
      <c r="Q1943" s="26"/>
      <c r="R1943" s="113"/>
    </row>
    <row r="1944" spans="13:18" ht="12.75">
      <c r="M1944" s="26"/>
      <c r="N1944" s="113"/>
      <c r="O1944" s="113"/>
      <c r="P1944" s="113"/>
      <c r="Q1944" s="26"/>
      <c r="R1944" s="113"/>
    </row>
    <row r="1945" spans="13:18" ht="12.75">
      <c r="M1945" s="26"/>
      <c r="N1945" s="113"/>
      <c r="O1945" s="113"/>
      <c r="P1945" s="113"/>
      <c r="Q1945" s="26"/>
      <c r="R1945" s="113"/>
    </row>
    <row r="1946" spans="13:18" ht="12.75">
      <c r="M1946" s="26"/>
      <c r="N1946" s="113"/>
      <c r="O1946" s="113"/>
      <c r="P1946" s="113"/>
      <c r="Q1946" s="26"/>
      <c r="R1946" s="113"/>
    </row>
    <row r="1947" spans="13:18" ht="12.75">
      <c r="M1947" s="26"/>
      <c r="N1947" s="113"/>
      <c r="O1947" s="113"/>
      <c r="P1947" s="113"/>
      <c r="Q1947" s="26"/>
      <c r="R1947" s="113"/>
    </row>
    <row r="1948" spans="13:18" ht="12.75">
      <c r="M1948" s="26"/>
      <c r="N1948" s="113"/>
      <c r="O1948" s="113"/>
      <c r="P1948" s="113"/>
      <c r="Q1948" s="26"/>
      <c r="R1948" s="113"/>
    </row>
    <row r="1949" spans="13:18" ht="12.75">
      <c r="M1949" s="26"/>
      <c r="N1949" s="113"/>
      <c r="O1949" s="113"/>
      <c r="P1949" s="113"/>
      <c r="Q1949" s="26"/>
      <c r="R1949" s="113"/>
    </row>
    <row r="1950" spans="13:18" ht="12.75">
      <c r="M1950" s="26"/>
      <c r="N1950" s="113"/>
      <c r="O1950" s="113"/>
      <c r="P1950" s="113"/>
      <c r="Q1950" s="26"/>
      <c r="R1950" s="113"/>
    </row>
    <row r="1951" spans="13:18" ht="12.75">
      <c r="M1951" s="26"/>
      <c r="N1951" s="113"/>
      <c r="O1951" s="113"/>
      <c r="P1951" s="113"/>
      <c r="Q1951" s="26"/>
      <c r="R1951" s="113"/>
    </row>
    <row r="1952" spans="13:18" ht="12.75">
      <c r="M1952" s="26"/>
      <c r="N1952" s="113"/>
      <c r="O1952" s="113"/>
      <c r="P1952" s="113"/>
      <c r="Q1952" s="26"/>
      <c r="R1952" s="113"/>
    </row>
    <row r="1953" spans="13:18" ht="12.75">
      <c r="M1953" s="26"/>
      <c r="N1953" s="113"/>
      <c r="O1953" s="113"/>
      <c r="P1953" s="113"/>
      <c r="Q1953" s="26"/>
      <c r="R1953" s="113"/>
    </row>
    <row r="1954" spans="13:18" ht="12.75">
      <c r="M1954" s="26"/>
      <c r="N1954" s="113"/>
      <c r="O1954" s="113"/>
      <c r="P1954" s="113"/>
      <c r="Q1954" s="26"/>
      <c r="R1954" s="113"/>
    </row>
    <row r="1955" spans="13:18" ht="12.75">
      <c r="M1955" s="26"/>
      <c r="N1955" s="113"/>
      <c r="O1955" s="113"/>
      <c r="P1955" s="113"/>
      <c r="Q1955" s="26"/>
      <c r="R1955" s="113"/>
    </row>
    <row r="1956" spans="13:18" ht="12.75">
      <c r="M1956" s="26"/>
      <c r="N1956" s="113"/>
      <c r="O1956" s="113"/>
      <c r="P1956" s="113"/>
      <c r="Q1956" s="26"/>
      <c r="R1956" s="113"/>
    </row>
    <row r="1957" spans="13:18" ht="12.75">
      <c r="M1957" s="26"/>
      <c r="N1957" s="113"/>
      <c r="O1957" s="113"/>
      <c r="P1957" s="113"/>
      <c r="Q1957" s="26"/>
      <c r="R1957" s="113"/>
    </row>
    <row r="1958" spans="13:18" ht="12.75">
      <c r="M1958" s="26"/>
      <c r="N1958" s="113"/>
      <c r="O1958" s="113"/>
      <c r="P1958" s="113"/>
      <c r="Q1958" s="26"/>
      <c r="R1958" s="113"/>
    </row>
    <row r="1959" spans="13:18" ht="12.75">
      <c r="M1959" s="26"/>
      <c r="N1959" s="113"/>
      <c r="O1959" s="113"/>
      <c r="P1959" s="113"/>
      <c r="Q1959" s="26"/>
      <c r="R1959" s="113"/>
    </row>
    <row r="1960" spans="13:18" ht="12.75">
      <c r="M1960" s="26"/>
      <c r="N1960" s="113"/>
      <c r="O1960" s="113"/>
      <c r="P1960" s="113"/>
      <c r="Q1960" s="26"/>
      <c r="R1960" s="113"/>
    </row>
    <row r="1961" spans="13:18" ht="12.75">
      <c r="M1961" s="26"/>
      <c r="N1961" s="113"/>
      <c r="O1961" s="113"/>
      <c r="P1961" s="113"/>
      <c r="Q1961" s="26"/>
      <c r="R1961" s="113"/>
    </row>
    <row r="1962" spans="13:18" ht="12.75">
      <c r="M1962" s="26"/>
      <c r="N1962" s="113"/>
      <c r="O1962" s="113"/>
      <c r="P1962" s="113"/>
      <c r="Q1962" s="26"/>
      <c r="R1962" s="113"/>
    </row>
    <row r="1963" spans="13:18" ht="12.75">
      <c r="M1963" s="26"/>
      <c r="N1963" s="113"/>
      <c r="O1963" s="113"/>
      <c r="P1963" s="113"/>
      <c r="Q1963" s="26"/>
      <c r="R1963" s="113"/>
    </row>
    <row r="1964" spans="13:18" ht="12.75">
      <c r="M1964" s="26"/>
      <c r="N1964" s="113"/>
      <c r="O1964" s="113"/>
      <c r="P1964" s="113"/>
      <c r="Q1964" s="26"/>
      <c r="R1964" s="113"/>
    </row>
    <row r="1965" spans="13:18" ht="12.75">
      <c r="M1965" s="26"/>
      <c r="N1965" s="113"/>
      <c r="O1965" s="113"/>
      <c r="P1965" s="113"/>
      <c r="Q1965" s="26"/>
      <c r="R1965" s="113"/>
    </row>
    <row r="1966" spans="13:18" ht="12.75">
      <c r="M1966" s="26"/>
      <c r="N1966" s="113"/>
      <c r="O1966" s="113"/>
      <c r="P1966" s="113"/>
      <c r="Q1966" s="26"/>
      <c r="R1966" s="113"/>
    </row>
    <row r="1967" spans="13:18" ht="12.75">
      <c r="M1967" s="26"/>
      <c r="N1967" s="113"/>
      <c r="O1967" s="113"/>
      <c r="P1967" s="113"/>
      <c r="Q1967" s="26"/>
      <c r="R1967" s="113"/>
    </row>
    <row r="1968" spans="13:18" ht="12.75">
      <c r="M1968" s="26"/>
      <c r="N1968" s="113"/>
      <c r="O1968" s="113"/>
      <c r="P1968" s="113"/>
      <c r="Q1968" s="26"/>
      <c r="R1968" s="113"/>
    </row>
    <row r="1969" spans="13:18" ht="12.75">
      <c r="M1969" s="26"/>
      <c r="N1969" s="113"/>
      <c r="O1969" s="113"/>
      <c r="P1969" s="113"/>
      <c r="Q1969" s="26"/>
      <c r="R1969" s="113"/>
    </row>
    <row r="1970" spans="13:18" ht="12.75">
      <c r="M1970" s="26"/>
      <c r="N1970" s="113"/>
      <c r="O1970" s="113"/>
      <c r="P1970" s="113"/>
      <c r="Q1970" s="26"/>
      <c r="R1970" s="113"/>
    </row>
    <row r="1971" spans="13:18" ht="12.75">
      <c r="M1971" s="26"/>
      <c r="N1971" s="113"/>
      <c r="O1971" s="113"/>
      <c r="P1971" s="113"/>
      <c r="Q1971" s="26"/>
      <c r="R1971" s="113"/>
    </row>
    <row r="1972" spans="13:18" ht="12.75">
      <c r="M1972" s="26"/>
      <c r="N1972" s="113"/>
      <c r="O1972" s="113"/>
      <c r="P1972" s="113"/>
      <c r="Q1972" s="26"/>
      <c r="R1972" s="113"/>
    </row>
    <row r="1973" spans="13:18" ht="12.75">
      <c r="M1973" s="26"/>
      <c r="N1973" s="113"/>
      <c r="O1973" s="113"/>
      <c r="P1973" s="113"/>
      <c r="Q1973" s="26"/>
      <c r="R1973" s="113"/>
    </row>
    <row r="1974" spans="13:18" ht="12.75">
      <c r="M1974" s="26"/>
      <c r="N1974" s="113"/>
      <c r="O1974" s="113"/>
      <c r="P1974" s="113"/>
      <c r="Q1974" s="26"/>
      <c r="R1974" s="113"/>
    </row>
    <row r="1975" spans="13:18" ht="12.75">
      <c r="M1975" s="26"/>
      <c r="N1975" s="113"/>
      <c r="O1975" s="113"/>
      <c r="P1975" s="113"/>
      <c r="Q1975" s="26"/>
      <c r="R1975" s="113"/>
    </row>
    <row r="1976" spans="13:18" ht="12.75">
      <c r="M1976" s="26"/>
      <c r="N1976" s="113"/>
      <c r="O1976" s="113"/>
      <c r="P1976" s="113"/>
      <c r="Q1976" s="26"/>
      <c r="R1976" s="113"/>
    </row>
    <row r="1977" spans="13:18" ht="12.75">
      <c r="M1977" s="26"/>
      <c r="N1977" s="113"/>
      <c r="O1977" s="113"/>
      <c r="P1977" s="113"/>
      <c r="Q1977" s="26"/>
      <c r="R1977" s="113"/>
    </row>
    <row r="1978" spans="13:18" ht="12.75">
      <c r="M1978" s="26"/>
      <c r="N1978" s="113"/>
      <c r="O1978" s="113"/>
      <c r="P1978" s="113"/>
      <c r="Q1978" s="26"/>
      <c r="R1978" s="113"/>
    </row>
    <row r="1979" spans="13:18" ht="12.75">
      <c r="M1979" s="26"/>
      <c r="N1979" s="113"/>
      <c r="O1979" s="113"/>
      <c r="P1979" s="113"/>
      <c r="Q1979" s="26"/>
      <c r="R1979" s="113"/>
    </row>
    <row r="1980" spans="13:18" ht="12.75">
      <c r="M1980" s="26"/>
      <c r="N1980" s="113"/>
      <c r="O1980" s="113"/>
      <c r="P1980" s="113"/>
      <c r="Q1980" s="26"/>
      <c r="R1980" s="113"/>
    </row>
    <row r="1981" spans="13:18" ht="12.75">
      <c r="M1981" s="26"/>
      <c r="N1981" s="113"/>
      <c r="O1981" s="113"/>
      <c r="P1981" s="113"/>
      <c r="Q1981" s="26"/>
      <c r="R1981" s="113"/>
    </row>
    <row r="1982" spans="13:18" ht="12.75">
      <c r="M1982" s="26"/>
      <c r="N1982" s="113"/>
      <c r="O1982" s="113"/>
      <c r="P1982" s="113"/>
      <c r="Q1982" s="26"/>
      <c r="R1982" s="113"/>
    </row>
    <row r="1983" spans="13:18" ht="12.75">
      <c r="M1983" s="26"/>
      <c r="N1983" s="113"/>
      <c r="O1983" s="113"/>
      <c r="P1983" s="113"/>
      <c r="Q1983" s="26"/>
      <c r="R1983" s="113"/>
    </row>
    <row r="1984" spans="13:18" ht="12.75">
      <c r="M1984" s="26"/>
      <c r="N1984" s="113"/>
      <c r="O1984" s="113"/>
      <c r="P1984" s="113"/>
      <c r="Q1984" s="26"/>
      <c r="R1984" s="113"/>
    </row>
    <row r="1985" spans="13:17" ht="12.75">
      <c r="M1985" s="26"/>
      <c r="N1985" s="113"/>
      <c r="O1985" s="113"/>
      <c r="P1985" s="113"/>
      <c r="Q1985" s="26"/>
    </row>
    <row r="1986" spans="13:17" ht="12.75">
      <c r="M1986" s="26"/>
      <c r="N1986" s="113"/>
      <c r="O1986" s="113"/>
      <c r="P1986" s="113"/>
      <c r="Q1986" s="26"/>
    </row>
    <row r="1987" spans="13:17" ht="12.75">
      <c r="M1987" s="26"/>
      <c r="N1987" s="113"/>
      <c r="O1987" s="113"/>
      <c r="P1987" s="113"/>
      <c r="Q1987" s="26"/>
    </row>
    <row r="1988" spans="13:17" ht="12.75">
      <c r="M1988" s="26"/>
      <c r="N1988" s="113"/>
      <c r="O1988" s="113"/>
      <c r="P1988" s="113"/>
      <c r="Q1988" s="26"/>
    </row>
    <row r="1989" spans="13:17" ht="12.75">
      <c r="M1989" s="26"/>
      <c r="N1989" s="113"/>
      <c r="O1989" s="113"/>
      <c r="P1989" s="113"/>
      <c r="Q1989" s="26"/>
    </row>
    <row r="1990" spans="13:17" ht="12.75">
      <c r="M1990" s="26"/>
      <c r="N1990" s="113"/>
      <c r="O1990" s="113"/>
      <c r="P1990" s="113"/>
      <c r="Q1990" s="26"/>
    </row>
    <row r="1991" spans="13:17" ht="12.75">
      <c r="M1991" s="26"/>
      <c r="N1991" s="113"/>
      <c r="O1991" s="113"/>
      <c r="P1991" s="113"/>
      <c r="Q1991" s="26"/>
    </row>
    <row r="1992" spans="13:17" ht="12.75">
      <c r="M1992" s="26"/>
      <c r="N1992" s="113"/>
      <c r="O1992" s="113"/>
      <c r="P1992" s="113"/>
      <c r="Q1992" s="26"/>
    </row>
    <row r="1993" spans="13:17" ht="12.75">
      <c r="M1993" s="26"/>
      <c r="N1993" s="113"/>
      <c r="O1993" s="113"/>
      <c r="P1993" s="113"/>
      <c r="Q1993" s="26"/>
    </row>
    <row r="1994" spans="13:17" ht="12.75">
      <c r="M1994" s="26"/>
      <c r="N1994" s="113"/>
      <c r="O1994" s="113"/>
      <c r="P1994" s="113"/>
      <c r="Q1994" s="26"/>
    </row>
    <row r="1995" spans="13:17" ht="12.75">
      <c r="M1995" s="26"/>
      <c r="N1995" s="113"/>
      <c r="O1995" s="113"/>
      <c r="P1995" s="113"/>
      <c r="Q1995" s="26"/>
    </row>
    <row r="1996" spans="13:17" ht="12.75">
      <c r="M1996" s="26"/>
      <c r="N1996" s="113"/>
      <c r="O1996" s="113"/>
      <c r="P1996" s="113"/>
      <c r="Q1996" s="26"/>
    </row>
    <row r="1997" spans="13:17" ht="12.75">
      <c r="M1997" s="26"/>
      <c r="N1997" s="113"/>
      <c r="O1997" s="113"/>
      <c r="P1997" s="113"/>
      <c r="Q1997" s="26"/>
    </row>
    <row r="1998" spans="13:17" ht="12.75">
      <c r="M1998" s="26"/>
      <c r="N1998" s="113"/>
      <c r="O1998" s="113"/>
      <c r="P1998" s="113"/>
      <c r="Q1998" s="26"/>
    </row>
    <row r="1999" spans="13:17" ht="12.75">
      <c r="M1999" s="26"/>
      <c r="N1999" s="113"/>
      <c r="O1999" s="113"/>
      <c r="P1999" s="113"/>
      <c r="Q1999" s="26"/>
    </row>
    <row r="2000" spans="13:17" ht="12.75">
      <c r="M2000" s="26"/>
      <c r="N2000" s="113"/>
      <c r="O2000" s="113"/>
      <c r="P2000" s="113"/>
      <c r="Q2000" s="26"/>
    </row>
    <row r="2001" spans="13:17" ht="12.75">
      <c r="M2001" s="26"/>
      <c r="N2001" s="113"/>
      <c r="O2001" s="113"/>
      <c r="P2001" s="113"/>
      <c r="Q2001" s="26"/>
    </row>
    <row r="2002" spans="13:17" ht="12.75">
      <c r="M2002" s="26"/>
      <c r="N2002" s="113"/>
      <c r="O2002" s="113"/>
      <c r="P2002" s="113"/>
      <c r="Q2002" s="26"/>
    </row>
    <row r="2003" spans="13:17" ht="12.75">
      <c r="M2003" s="26"/>
      <c r="N2003" s="113"/>
      <c r="O2003" s="113"/>
      <c r="P2003" s="113"/>
      <c r="Q2003" s="26"/>
    </row>
    <row r="2004" spans="13:17" ht="12.75">
      <c r="M2004" s="26"/>
      <c r="N2004" s="113"/>
      <c r="O2004" s="113"/>
      <c r="P2004" s="113"/>
      <c r="Q2004" s="26"/>
    </row>
    <row r="2005" spans="13:17" ht="12.75">
      <c r="M2005" s="26"/>
      <c r="N2005" s="113"/>
      <c r="O2005" s="113"/>
      <c r="P2005" s="113"/>
      <c r="Q2005" s="26"/>
    </row>
    <row r="2006" spans="13:17" ht="12.75">
      <c r="M2006" s="26"/>
      <c r="N2006" s="113"/>
      <c r="O2006" s="113"/>
      <c r="P2006" s="113"/>
      <c r="Q2006" s="26"/>
    </row>
    <row r="2007" spans="13:17" ht="12.75">
      <c r="M2007" s="26"/>
      <c r="N2007" s="113"/>
      <c r="O2007" s="113"/>
      <c r="P2007" s="113"/>
      <c r="Q2007" s="26"/>
    </row>
    <row r="2008" spans="13:17" ht="12.75">
      <c r="M2008" s="26"/>
      <c r="N2008" s="113"/>
      <c r="O2008" s="113"/>
      <c r="P2008" s="113"/>
      <c r="Q2008" s="26"/>
    </row>
    <row r="2009" spans="13:17" ht="12.75">
      <c r="M2009" s="26"/>
      <c r="N2009" s="113"/>
      <c r="O2009" s="113"/>
      <c r="P2009" s="113"/>
      <c r="Q2009" s="26"/>
    </row>
    <row r="2010" spans="13:17" ht="12.75">
      <c r="M2010" s="26"/>
      <c r="N2010" s="113"/>
      <c r="O2010" s="113"/>
      <c r="P2010" s="113"/>
      <c r="Q2010" s="26"/>
    </row>
    <row r="2011" spans="13:17" ht="12.75">
      <c r="M2011" s="26"/>
      <c r="N2011" s="113"/>
      <c r="O2011" s="113"/>
      <c r="P2011" s="113"/>
      <c r="Q2011" s="26"/>
    </row>
    <row r="2012" spans="13:17" ht="12.75">
      <c r="M2012" s="26"/>
      <c r="N2012" s="113"/>
      <c r="O2012" s="113"/>
      <c r="P2012" s="113"/>
      <c r="Q2012" s="26"/>
    </row>
    <row r="2013" spans="13:17" ht="12.75">
      <c r="M2013" s="26"/>
      <c r="N2013" s="113"/>
      <c r="O2013" s="113"/>
      <c r="P2013" s="113"/>
      <c r="Q2013" s="26"/>
    </row>
    <row r="2014" spans="13:17" ht="12.75">
      <c r="M2014" s="26"/>
      <c r="N2014" s="113"/>
      <c r="O2014" s="113"/>
      <c r="P2014" s="113"/>
      <c r="Q2014" s="26"/>
    </row>
    <row r="2015" spans="13:17" ht="12.75">
      <c r="M2015" s="26"/>
      <c r="N2015" s="113"/>
      <c r="O2015" s="113"/>
      <c r="P2015" s="113"/>
      <c r="Q2015" s="26"/>
    </row>
    <row r="2016" spans="13:17" ht="12.75">
      <c r="M2016" s="26"/>
      <c r="N2016" s="113"/>
      <c r="O2016" s="113"/>
      <c r="P2016" s="113"/>
      <c r="Q2016" s="26"/>
    </row>
    <row r="2017" spans="13:17" ht="12.75">
      <c r="M2017" s="26"/>
      <c r="N2017" s="113"/>
      <c r="O2017" s="113"/>
      <c r="P2017" s="113"/>
      <c r="Q2017" s="26"/>
    </row>
    <row r="2018" spans="13:17" ht="12.75">
      <c r="M2018" s="26"/>
      <c r="N2018" s="113"/>
      <c r="O2018" s="113"/>
      <c r="P2018" s="113"/>
      <c r="Q2018" s="26"/>
    </row>
    <row r="2019" spans="13:17" ht="12.75">
      <c r="M2019" s="26"/>
      <c r="N2019" s="113"/>
      <c r="O2019" s="113"/>
      <c r="P2019" s="113"/>
      <c r="Q2019" s="26"/>
    </row>
    <row r="2020" spans="13:17" ht="12.75">
      <c r="M2020" s="26"/>
      <c r="N2020" s="113"/>
      <c r="O2020" s="113"/>
      <c r="P2020" s="113"/>
      <c r="Q2020" s="26"/>
    </row>
    <row r="2021" spans="13:17" ht="12.75">
      <c r="M2021" s="26"/>
      <c r="N2021" s="113"/>
      <c r="O2021" s="113"/>
      <c r="P2021" s="113"/>
      <c r="Q2021" s="26"/>
    </row>
    <row r="2022" spans="13:17" ht="12.75">
      <c r="M2022" s="26"/>
      <c r="N2022" s="113"/>
      <c r="O2022" s="113"/>
      <c r="P2022" s="113"/>
      <c r="Q2022" s="26"/>
    </row>
    <row r="2023" spans="13:17" ht="12.75">
      <c r="M2023" s="26"/>
      <c r="N2023" s="113"/>
      <c r="O2023" s="113"/>
      <c r="P2023" s="113"/>
      <c r="Q2023" s="26"/>
    </row>
    <row r="2024" spans="13:17" ht="12.75">
      <c r="M2024" s="26"/>
      <c r="N2024" s="113"/>
      <c r="O2024" s="113"/>
      <c r="P2024" s="113"/>
      <c r="Q2024" s="26"/>
    </row>
    <row r="2025" spans="13:17" ht="12.75">
      <c r="M2025" s="26"/>
      <c r="N2025" s="113"/>
      <c r="O2025" s="113"/>
      <c r="P2025" s="113"/>
      <c r="Q2025" s="26"/>
    </row>
    <row r="2026" spans="13:17" ht="12.75">
      <c r="M2026" s="26"/>
      <c r="N2026" s="113"/>
      <c r="O2026" s="113"/>
      <c r="P2026" s="113"/>
      <c r="Q2026" s="26"/>
    </row>
    <row r="2027" spans="13:17" ht="12.75">
      <c r="M2027" s="26"/>
      <c r="N2027" s="113"/>
      <c r="O2027" s="113"/>
      <c r="P2027" s="113"/>
      <c r="Q2027" s="26"/>
    </row>
    <row r="2028" spans="13:17" ht="12.75">
      <c r="M2028" s="26"/>
      <c r="N2028" s="113"/>
      <c r="O2028" s="113"/>
      <c r="P2028" s="113"/>
      <c r="Q2028" s="26"/>
    </row>
    <row r="2029" spans="13:17" ht="12.75">
      <c r="M2029" s="26"/>
      <c r="N2029" s="113"/>
      <c r="O2029" s="113"/>
      <c r="P2029" s="113"/>
      <c r="Q2029" s="26"/>
    </row>
    <row r="2030" spans="13:17" ht="12.75">
      <c r="M2030" s="26"/>
      <c r="N2030" s="113"/>
      <c r="O2030" s="113"/>
      <c r="P2030" s="113"/>
      <c r="Q2030" s="26"/>
    </row>
    <row r="2031" spans="13:17" ht="12.75">
      <c r="M2031" s="26"/>
      <c r="N2031" s="113"/>
      <c r="O2031" s="113"/>
      <c r="P2031" s="113"/>
      <c r="Q2031" s="26"/>
    </row>
    <row r="2032" spans="13:17" ht="12.75">
      <c r="M2032" s="26"/>
      <c r="N2032" s="113"/>
      <c r="O2032" s="113"/>
      <c r="P2032" s="113"/>
      <c r="Q2032" s="26"/>
    </row>
    <row r="2033" spans="13:17" ht="12.75">
      <c r="M2033" s="26"/>
      <c r="N2033" s="113"/>
      <c r="O2033" s="113"/>
      <c r="P2033" s="113"/>
      <c r="Q2033" s="26"/>
    </row>
    <row r="2034" spans="13:17" ht="12.75">
      <c r="M2034" s="26"/>
      <c r="N2034" s="113"/>
      <c r="O2034" s="113"/>
      <c r="P2034" s="113"/>
      <c r="Q2034" s="26"/>
    </row>
    <row r="2035" spans="13:17" ht="12.75">
      <c r="M2035" s="26"/>
      <c r="N2035" s="113"/>
      <c r="O2035" s="113"/>
      <c r="P2035" s="113"/>
      <c r="Q2035" s="26"/>
    </row>
    <row r="2036" spans="13:17" ht="12.75">
      <c r="M2036" s="26"/>
      <c r="N2036" s="113"/>
      <c r="O2036" s="113"/>
      <c r="P2036" s="113"/>
      <c r="Q2036" s="26"/>
    </row>
    <row r="2037" spans="13:17" ht="12.75">
      <c r="M2037" s="26"/>
      <c r="N2037" s="113"/>
      <c r="O2037" s="113"/>
      <c r="P2037" s="113"/>
      <c r="Q2037" s="26"/>
    </row>
    <row r="2038" spans="13:17" ht="12.75">
      <c r="M2038" s="26"/>
      <c r="N2038" s="113"/>
      <c r="O2038" s="113"/>
      <c r="P2038" s="113"/>
      <c r="Q2038" s="26"/>
    </row>
    <row r="2039" spans="13:17" ht="12.75">
      <c r="M2039" s="26"/>
      <c r="N2039" s="113"/>
      <c r="O2039" s="113"/>
      <c r="P2039" s="113"/>
      <c r="Q2039" s="26"/>
    </row>
    <row r="2040" spans="13:17" ht="12.75">
      <c r="M2040" s="26"/>
      <c r="N2040" s="113"/>
      <c r="O2040" s="113"/>
      <c r="P2040" s="113"/>
      <c r="Q2040" s="26"/>
    </row>
    <row r="2041" spans="13:17" ht="12.75">
      <c r="M2041" s="26"/>
      <c r="N2041" s="113"/>
      <c r="O2041" s="113"/>
      <c r="P2041" s="113"/>
      <c r="Q2041" s="26"/>
    </row>
    <row r="2042" spans="13:17" ht="12.75">
      <c r="M2042" s="26"/>
      <c r="N2042" s="113"/>
      <c r="O2042" s="113"/>
      <c r="P2042" s="113"/>
      <c r="Q2042" s="26"/>
    </row>
    <row r="2043" spans="13:17" ht="12.75">
      <c r="M2043" s="26"/>
      <c r="N2043" s="113"/>
      <c r="O2043" s="113"/>
      <c r="P2043" s="113"/>
      <c r="Q2043" s="26"/>
    </row>
    <row r="2044" spans="13:17" ht="12.75">
      <c r="M2044" s="26"/>
      <c r="N2044" s="113"/>
      <c r="O2044" s="113"/>
      <c r="P2044" s="113"/>
      <c r="Q2044" s="26"/>
    </row>
    <row r="2045" spans="13:17" ht="12.75">
      <c r="M2045" s="26"/>
      <c r="N2045" s="113"/>
      <c r="O2045" s="113"/>
      <c r="P2045" s="113"/>
      <c r="Q2045" s="26"/>
    </row>
    <row r="2046" spans="13:17" ht="12.75">
      <c r="M2046" s="26"/>
      <c r="N2046" s="113"/>
      <c r="O2046" s="113"/>
      <c r="P2046" s="113"/>
      <c r="Q2046" s="26"/>
    </row>
    <row r="2047" spans="13:17" ht="12.75">
      <c r="M2047" s="26"/>
      <c r="N2047" s="113"/>
      <c r="O2047" s="113"/>
      <c r="P2047" s="113"/>
      <c r="Q2047" s="26"/>
    </row>
    <row r="2048" spans="13:17" ht="12.75">
      <c r="M2048" s="26"/>
      <c r="N2048" s="113"/>
      <c r="O2048" s="113"/>
      <c r="P2048" s="113"/>
      <c r="Q2048" s="26"/>
    </row>
    <row r="2049" spans="13:17" ht="12.75">
      <c r="M2049" s="26"/>
      <c r="N2049" s="113"/>
      <c r="O2049" s="113"/>
      <c r="P2049" s="113"/>
      <c r="Q2049" s="26"/>
    </row>
    <row r="2050" spans="13:17" ht="12.75">
      <c r="M2050" s="26"/>
      <c r="N2050" s="113"/>
      <c r="O2050" s="113"/>
      <c r="P2050" s="113"/>
      <c r="Q2050" s="26"/>
    </row>
    <row r="2051" spans="13:17" ht="12.75">
      <c r="M2051" s="26"/>
      <c r="N2051" s="113"/>
      <c r="O2051" s="113"/>
      <c r="P2051" s="113"/>
      <c r="Q2051" s="26"/>
    </row>
    <row r="2052" spans="13:17" ht="12.75">
      <c r="M2052" s="26"/>
      <c r="N2052" s="113"/>
      <c r="O2052" s="113"/>
      <c r="P2052" s="113"/>
      <c r="Q2052" s="26"/>
    </row>
    <row r="2053" spans="13:17" ht="12.75">
      <c r="M2053" s="26"/>
      <c r="N2053" s="113"/>
      <c r="O2053" s="113"/>
      <c r="P2053" s="113"/>
      <c r="Q2053" s="26"/>
    </row>
    <row r="2054" spans="13:17" ht="12.75">
      <c r="M2054" s="26"/>
      <c r="N2054" s="113"/>
      <c r="O2054" s="113"/>
      <c r="P2054" s="113"/>
      <c r="Q2054" s="26"/>
    </row>
    <row r="2055" spans="13:17" ht="12.75">
      <c r="M2055" s="26"/>
      <c r="N2055" s="113"/>
      <c r="O2055" s="113"/>
      <c r="P2055" s="113"/>
      <c r="Q2055" s="26"/>
    </row>
    <row r="2056" spans="13:17" ht="12.75">
      <c r="M2056" s="26"/>
      <c r="N2056" s="113"/>
      <c r="O2056" s="113"/>
      <c r="P2056" s="113"/>
      <c r="Q2056" s="26"/>
    </row>
    <row r="2057" spans="13:17" ht="12.75">
      <c r="M2057" s="26"/>
      <c r="N2057" s="113"/>
      <c r="O2057" s="113"/>
      <c r="P2057" s="113"/>
      <c r="Q2057" s="26"/>
    </row>
    <row r="2058" spans="13:17" ht="12.75">
      <c r="M2058" s="26"/>
      <c r="N2058" s="113"/>
      <c r="O2058" s="113"/>
      <c r="P2058" s="113"/>
      <c r="Q2058" s="26"/>
    </row>
    <row r="2059" spans="13:17" ht="12.75">
      <c r="M2059" s="26"/>
      <c r="N2059" s="113"/>
      <c r="O2059" s="113"/>
      <c r="P2059" s="113"/>
      <c r="Q2059" s="26"/>
    </row>
    <row r="2060" spans="13:17" ht="12.75">
      <c r="M2060" s="26"/>
      <c r="N2060" s="113"/>
      <c r="O2060" s="113"/>
      <c r="P2060" s="113"/>
      <c r="Q2060" s="26"/>
    </row>
    <row r="2061" spans="13:17" ht="12.75">
      <c r="M2061" s="26"/>
      <c r="N2061" s="113"/>
      <c r="O2061" s="113"/>
      <c r="P2061" s="113"/>
      <c r="Q2061" s="26"/>
    </row>
    <row r="2062" spans="13:17" ht="12.75">
      <c r="M2062" s="26"/>
      <c r="N2062" s="113"/>
      <c r="O2062" s="113"/>
      <c r="P2062" s="113"/>
      <c r="Q2062" s="26"/>
    </row>
    <row r="2063" spans="13:17" ht="12.75">
      <c r="M2063" s="26"/>
      <c r="N2063" s="113"/>
      <c r="O2063" s="113"/>
      <c r="P2063" s="113"/>
      <c r="Q2063" s="26"/>
    </row>
    <row r="2064" spans="13:17" ht="12.75">
      <c r="M2064" s="26"/>
      <c r="N2064" s="113"/>
      <c r="O2064" s="113"/>
      <c r="P2064" s="113"/>
      <c r="Q2064" s="26"/>
    </row>
    <row r="2065" spans="13:17" ht="12.75">
      <c r="M2065" s="26"/>
      <c r="N2065" s="113"/>
      <c r="O2065" s="113"/>
      <c r="P2065" s="113"/>
      <c r="Q2065" s="26"/>
    </row>
    <row r="2066" spans="13:17" ht="12.75">
      <c r="M2066" s="26"/>
      <c r="N2066" s="113"/>
      <c r="O2066" s="113"/>
      <c r="P2066" s="113"/>
      <c r="Q2066" s="26"/>
    </row>
    <row r="2067" spans="13:17" ht="12.75">
      <c r="M2067" s="26"/>
      <c r="N2067" s="113"/>
      <c r="O2067" s="113"/>
      <c r="P2067" s="113"/>
      <c r="Q2067" s="26"/>
    </row>
    <row r="2068" spans="13:17" ht="12.75">
      <c r="M2068" s="26"/>
      <c r="N2068" s="113"/>
      <c r="O2068" s="113"/>
      <c r="P2068" s="113"/>
      <c r="Q2068" s="26"/>
    </row>
    <row r="2069" spans="13:17" ht="12.75">
      <c r="M2069" s="26"/>
      <c r="N2069" s="113"/>
      <c r="O2069" s="113"/>
      <c r="P2069" s="113"/>
      <c r="Q2069" s="26"/>
    </row>
    <row r="2070" spans="13:17" ht="12.75">
      <c r="M2070" s="26"/>
      <c r="N2070" s="113"/>
      <c r="O2070" s="113"/>
      <c r="P2070" s="113"/>
      <c r="Q2070" s="26"/>
    </row>
    <row r="2071" spans="13:17" ht="12.75">
      <c r="M2071" s="26"/>
      <c r="N2071" s="113"/>
      <c r="O2071" s="113"/>
      <c r="P2071" s="113"/>
      <c r="Q2071" s="26"/>
    </row>
    <row r="2072" spans="13:17" ht="12.75">
      <c r="M2072" s="26"/>
      <c r="N2072" s="113"/>
      <c r="O2072" s="113"/>
      <c r="P2072" s="113"/>
      <c r="Q2072" s="26"/>
    </row>
    <row r="2073" spans="13:17" ht="12.75">
      <c r="M2073" s="26"/>
      <c r="N2073" s="113"/>
      <c r="O2073" s="113"/>
      <c r="P2073" s="113"/>
      <c r="Q2073" s="26"/>
    </row>
    <row r="2074" spans="13:17" ht="12.75">
      <c r="M2074" s="26"/>
      <c r="N2074" s="113"/>
      <c r="O2074" s="113"/>
      <c r="P2074" s="113"/>
      <c r="Q2074" s="26"/>
    </row>
    <row r="2075" spans="13:17" ht="12.75">
      <c r="M2075" s="26"/>
      <c r="N2075" s="113"/>
      <c r="O2075" s="113"/>
      <c r="P2075" s="113"/>
      <c r="Q2075" s="26"/>
    </row>
    <row r="2076" spans="13:17" ht="12.75">
      <c r="M2076" s="26"/>
      <c r="N2076" s="113"/>
      <c r="O2076" s="113"/>
      <c r="P2076" s="113"/>
      <c r="Q2076" s="26"/>
    </row>
    <row r="2077" spans="13:17" ht="12.75">
      <c r="M2077" s="26"/>
      <c r="N2077" s="113"/>
      <c r="O2077" s="113"/>
      <c r="P2077" s="113"/>
      <c r="Q2077" s="26"/>
    </row>
    <row r="2078" spans="13:17" ht="12.75">
      <c r="M2078" s="26"/>
      <c r="N2078" s="113"/>
      <c r="O2078" s="113"/>
      <c r="P2078" s="113"/>
      <c r="Q2078" s="26"/>
    </row>
    <row r="2079" spans="13:17" ht="12.75">
      <c r="M2079" s="26"/>
      <c r="N2079" s="113"/>
      <c r="O2079" s="113"/>
      <c r="P2079" s="113"/>
      <c r="Q2079" s="26"/>
    </row>
    <row r="2080" spans="13:17" ht="12.75">
      <c r="M2080" s="26"/>
      <c r="N2080" s="113"/>
      <c r="O2080" s="113"/>
      <c r="P2080" s="113"/>
      <c r="Q2080" s="26"/>
    </row>
    <row r="2081" spans="13:17" ht="12.75">
      <c r="M2081" s="26"/>
      <c r="N2081" s="113"/>
      <c r="O2081" s="113"/>
      <c r="P2081" s="113"/>
      <c r="Q2081" s="26"/>
    </row>
    <row r="2082" spans="13:17" ht="12.75">
      <c r="M2082" s="26"/>
      <c r="N2082" s="113"/>
      <c r="O2082" s="113"/>
      <c r="P2082" s="113"/>
      <c r="Q2082" s="26"/>
    </row>
    <row r="2083" spans="13:17" ht="12.75">
      <c r="M2083" s="26"/>
      <c r="N2083" s="113"/>
      <c r="O2083" s="113"/>
      <c r="P2083" s="113"/>
      <c r="Q2083" s="26"/>
    </row>
    <row r="2084" spans="13:17" ht="12.75">
      <c r="M2084" s="26"/>
      <c r="N2084" s="113"/>
      <c r="O2084" s="113"/>
      <c r="P2084" s="113"/>
      <c r="Q2084" s="26"/>
    </row>
    <row r="2085" spans="13:17" ht="12.75">
      <c r="M2085" s="26"/>
      <c r="N2085" s="113"/>
      <c r="O2085" s="113"/>
      <c r="P2085" s="113"/>
      <c r="Q2085" s="26"/>
    </row>
    <row r="2086" spans="13:17" ht="12.75">
      <c r="M2086" s="26"/>
      <c r="N2086" s="113"/>
      <c r="O2086" s="113"/>
      <c r="P2086" s="113"/>
      <c r="Q2086" s="26"/>
    </row>
    <row r="2087" spans="13:18" ht="12.75">
      <c r="M2087" s="26"/>
      <c r="N2087" s="113"/>
      <c r="O2087" s="113"/>
      <c r="P2087" s="113"/>
      <c r="Q2087" s="26"/>
      <c r="R2087" s="113"/>
    </row>
    <row r="2088" spans="13:18" ht="12.75">
      <c r="M2088" s="26"/>
      <c r="N2088" s="113"/>
      <c r="O2088" s="113"/>
      <c r="P2088" s="113"/>
      <c r="Q2088" s="26"/>
      <c r="R2088" s="113"/>
    </row>
    <row r="2089" spans="13:18" ht="12.75">
      <c r="M2089" s="26"/>
      <c r="N2089" s="113"/>
      <c r="O2089" s="113"/>
      <c r="P2089" s="113"/>
      <c r="Q2089" s="26"/>
      <c r="R2089" s="113"/>
    </row>
    <row r="2090" spans="13:18" ht="12.75">
      <c r="M2090" s="26"/>
      <c r="N2090" s="113"/>
      <c r="O2090" s="113"/>
      <c r="P2090" s="113"/>
      <c r="Q2090" s="26"/>
      <c r="R2090" s="113"/>
    </row>
    <row r="2091" spans="13:18" ht="12.75">
      <c r="M2091" s="26"/>
      <c r="N2091" s="113"/>
      <c r="O2091" s="113"/>
      <c r="P2091" s="113"/>
      <c r="Q2091" s="26"/>
      <c r="R2091" s="113"/>
    </row>
    <row r="2092" spans="13:18" ht="12.75">
      <c r="M2092" s="26"/>
      <c r="N2092" s="113"/>
      <c r="O2092" s="113"/>
      <c r="P2092" s="113"/>
      <c r="Q2092" s="26"/>
      <c r="R2092" s="113"/>
    </row>
    <row r="2093" spans="13:18" ht="12.75">
      <c r="M2093" s="26"/>
      <c r="N2093" s="113"/>
      <c r="O2093" s="113"/>
      <c r="P2093" s="113"/>
      <c r="Q2093" s="26"/>
      <c r="R2093" s="113"/>
    </row>
    <row r="2094" spans="13:18" ht="12.75">
      <c r="M2094" s="26"/>
      <c r="N2094" s="113"/>
      <c r="O2094" s="113"/>
      <c r="P2094" s="113"/>
      <c r="Q2094" s="26"/>
      <c r="R2094" s="113"/>
    </row>
    <row r="2095" spans="13:18" ht="12.75">
      <c r="M2095" s="26"/>
      <c r="N2095" s="113"/>
      <c r="O2095" s="113"/>
      <c r="P2095" s="113"/>
      <c r="Q2095" s="26"/>
      <c r="R2095" s="113"/>
    </row>
    <row r="2096" spans="13:18" ht="12.75">
      <c r="M2096" s="26"/>
      <c r="N2096" s="113"/>
      <c r="O2096" s="113"/>
      <c r="P2096" s="113"/>
      <c r="Q2096" s="26"/>
      <c r="R2096" s="113"/>
    </row>
    <row r="2097" spans="13:18" ht="12.75">
      <c r="M2097" s="26"/>
      <c r="N2097" s="113"/>
      <c r="O2097" s="113"/>
      <c r="P2097" s="113"/>
      <c r="Q2097" s="26"/>
      <c r="R2097" s="113"/>
    </row>
    <row r="2098" spans="13:18" ht="12.75">
      <c r="M2098" s="26"/>
      <c r="N2098" s="113"/>
      <c r="O2098" s="113"/>
      <c r="P2098" s="113"/>
      <c r="Q2098" s="26"/>
      <c r="R2098" s="113"/>
    </row>
    <row r="2099" spans="13:18" ht="12.75">
      <c r="M2099" s="26"/>
      <c r="N2099" s="113"/>
      <c r="O2099" s="113"/>
      <c r="P2099" s="113"/>
      <c r="Q2099" s="26"/>
      <c r="R2099" s="113"/>
    </row>
    <row r="2100" spans="13:18" ht="12.75">
      <c r="M2100" s="26"/>
      <c r="N2100" s="113"/>
      <c r="O2100" s="113"/>
      <c r="P2100" s="113"/>
      <c r="Q2100" s="26"/>
      <c r="R2100" s="113"/>
    </row>
    <row r="2101" spans="13:18" ht="12.75">
      <c r="M2101" s="26"/>
      <c r="N2101" s="113"/>
      <c r="O2101" s="113"/>
      <c r="P2101" s="113"/>
      <c r="Q2101" s="26"/>
      <c r="R2101" s="113"/>
    </row>
    <row r="2102" spans="13:18" ht="12.75">
      <c r="M2102" s="26"/>
      <c r="N2102" s="113"/>
      <c r="O2102" s="113"/>
      <c r="P2102" s="113"/>
      <c r="Q2102" s="26"/>
      <c r="R2102" s="113"/>
    </row>
    <row r="2103" spans="13:18" ht="12.75">
      <c r="M2103" s="26"/>
      <c r="N2103" s="113"/>
      <c r="O2103" s="113"/>
      <c r="P2103" s="113"/>
      <c r="Q2103" s="26"/>
      <c r="R2103" s="113"/>
    </row>
    <row r="2104" spans="13:18" ht="12.75">
      <c r="M2104" s="26"/>
      <c r="N2104" s="113"/>
      <c r="O2104" s="113"/>
      <c r="P2104" s="113"/>
      <c r="Q2104" s="26"/>
      <c r="R2104" s="113"/>
    </row>
    <row r="2105" spans="13:18" ht="12.75">
      <c r="M2105" s="26"/>
      <c r="N2105" s="113"/>
      <c r="O2105" s="113"/>
      <c r="P2105" s="113"/>
      <c r="Q2105" s="26"/>
      <c r="R2105" s="113"/>
    </row>
    <row r="2106" spans="13:18" ht="12.75">
      <c r="M2106" s="26"/>
      <c r="N2106" s="113"/>
      <c r="O2106" s="113"/>
      <c r="P2106" s="113"/>
      <c r="Q2106" s="26"/>
      <c r="R2106" s="113"/>
    </row>
    <row r="2107" spans="13:18" ht="12.75">
      <c r="M2107" s="26"/>
      <c r="N2107" s="113"/>
      <c r="O2107" s="113"/>
      <c r="P2107" s="113"/>
      <c r="Q2107" s="26"/>
      <c r="R2107" s="113"/>
    </row>
    <row r="2108" spans="13:18" ht="12.75">
      <c r="M2108" s="26"/>
      <c r="N2108" s="113"/>
      <c r="O2108" s="113"/>
      <c r="P2108" s="113"/>
      <c r="Q2108" s="26"/>
      <c r="R2108" s="113"/>
    </row>
    <row r="2109" spans="13:18" ht="12.75">
      <c r="M2109" s="26"/>
      <c r="N2109" s="113"/>
      <c r="O2109" s="113"/>
      <c r="P2109" s="113"/>
      <c r="Q2109" s="26"/>
      <c r="R2109" s="113"/>
    </row>
    <row r="2110" spans="13:18" ht="12.75">
      <c r="M2110" s="26"/>
      <c r="N2110" s="113"/>
      <c r="O2110" s="113"/>
      <c r="P2110" s="113"/>
      <c r="Q2110" s="26"/>
      <c r="R2110" s="113"/>
    </row>
    <row r="2111" spans="13:18" ht="12.75">
      <c r="M2111" s="26"/>
      <c r="N2111" s="113"/>
      <c r="O2111" s="113"/>
      <c r="P2111" s="113"/>
      <c r="Q2111" s="26"/>
      <c r="R2111" s="113"/>
    </row>
    <row r="2112" spans="13:18" ht="12.75">
      <c r="M2112" s="26"/>
      <c r="N2112" s="113"/>
      <c r="O2112" s="113"/>
      <c r="P2112" s="113"/>
      <c r="Q2112" s="26"/>
      <c r="R2112" s="113"/>
    </row>
    <row r="2113" spans="13:18" ht="12.75">
      <c r="M2113" s="26"/>
      <c r="N2113" s="113"/>
      <c r="O2113" s="113"/>
      <c r="P2113" s="113"/>
      <c r="Q2113" s="26"/>
      <c r="R2113" s="113"/>
    </row>
    <row r="2114" spans="13:18" ht="12.75">
      <c r="M2114" s="26"/>
      <c r="N2114" s="113"/>
      <c r="O2114" s="113"/>
      <c r="P2114" s="113"/>
      <c r="Q2114" s="26"/>
      <c r="R2114" s="113"/>
    </row>
    <row r="2115" spans="13:18" ht="12.75">
      <c r="M2115" s="26"/>
      <c r="N2115" s="113"/>
      <c r="O2115" s="113"/>
      <c r="P2115" s="113"/>
      <c r="Q2115" s="26"/>
      <c r="R2115" s="113"/>
    </row>
    <row r="2116" spans="13:18" ht="12.75">
      <c r="M2116" s="26"/>
      <c r="N2116" s="113"/>
      <c r="O2116" s="113"/>
      <c r="P2116" s="113"/>
      <c r="Q2116" s="26"/>
      <c r="R2116" s="113"/>
    </row>
    <row r="2117" spans="13:19" ht="12.75">
      <c r="M2117" s="113"/>
      <c r="N2117" s="26"/>
      <c r="O2117" s="113"/>
      <c r="P2117" s="113"/>
      <c r="Q2117" s="113"/>
      <c r="R2117" s="26"/>
      <c r="S2117" s="113"/>
    </row>
    <row r="2118" spans="13:19" ht="12.75">
      <c r="M2118" s="113"/>
      <c r="N2118" s="26"/>
      <c r="O2118" s="113"/>
      <c r="P2118" s="113"/>
      <c r="Q2118" s="113"/>
      <c r="R2118" s="26"/>
      <c r="S2118" s="113"/>
    </row>
    <row r="2119" spans="13:19" ht="12.75">
      <c r="M2119" s="113"/>
      <c r="N2119" s="26"/>
      <c r="O2119" s="113"/>
      <c r="P2119" s="113"/>
      <c r="Q2119" s="113"/>
      <c r="R2119" s="26"/>
      <c r="S2119" s="113"/>
    </row>
    <row r="2120" spans="13:19" ht="12.75">
      <c r="M2120" s="113"/>
      <c r="N2120" s="26"/>
      <c r="O2120" s="113"/>
      <c r="P2120" s="113"/>
      <c r="Q2120" s="113"/>
      <c r="R2120" s="26"/>
      <c r="S2120" s="113"/>
    </row>
    <row r="2121" spans="13:19" ht="12.75">
      <c r="M2121" s="113"/>
      <c r="N2121" s="26"/>
      <c r="O2121" s="113"/>
      <c r="P2121" s="113"/>
      <c r="Q2121" s="113"/>
      <c r="R2121" s="26"/>
      <c r="S2121" s="113"/>
    </row>
    <row r="2122" spans="13:19" ht="12.75">
      <c r="M2122" s="113"/>
      <c r="N2122" s="26"/>
      <c r="O2122" s="113"/>
      <c r="P2122" s="113"/>
      <c r="Q2122" s="113"/>
      <c r="R2122" s="26"/>
      <c r="S2122" s="113"/>
    </row>
    <row r="2123" spans="13:19" ht="12.75">
      <c r="M2123" s="113"/>
      <c r="N2123" s="26"/>
      <c r="O2123" s="113"/>
      <c r="P2123" s="113"/>
      <c r="Q2123" s="113"/>
      <c r="R2123" s="26"/>
      <c r="S2123" s="113"/>
    </row>
    <row r="2124" spans="13:19" ht="12.75">
      <c r="M2124" s="113"/>
      <c r="N2124" s="26"/>
      <c r="O2124" s="113"/>
      <c r="P2124" s="113"/>
      <c r="Q2124" s="113"/>
      <c r="R2124" s="26"/>
      <c r="S2124" s="113"/>
    </row>
    <row r="2125" spans="13:19" ht="12.75">
      <c r="M2125" s="113"/>
      <c r="N2125" s="26"/>
      <c r="O2125" s="113"/>
      <c r="P2125" s="113"/>
      <c r="Q2125" s="113"/>
      <c r="R2125" s="26"/>
      <c r="S2125" s="113"/>
    </row>
    <row r="2126" spans="13:19" ht="12.75">
      <c r="M2126" s="113"/>
      <c r="N2126" s="26"/>
      <c r="O2126" s="113"/>
      <c r="P2126" s="113"/>
      <c r="Q2126" s="113"/>
      <c r="R2126" s="26"/>
      <c r="S2126" s="113"/>
    </row>
    <row r="2127" spans="13:19" ht="12.75">
      <c r="M2127" s="113"/>
      <c r="N2127" s="26"/>
      <c r="O2127" s="113"/>
      <c r="P2127" s="113"/>
      <c r="Q2127" s="113"/>
      <c r="R2127" s="26"/>
      <c r="S2127" s="113"/>
    </row>
    <row r="2128" spans="13:19" ht="12.75">
      <c r="M2128" s="113"/>
      <c r="N2128" s="26"/>
      <c r="O2128" s="113"/>
      <c r="P2128" s="113"/>
      <c r="Q2128" s="113"/>
      <c r="R2128" s="26"/>
      <c r="S2128" s="113"/>
    </row>
    <row r="2129" spans="13:19" ht="12.75">
      <c r="M2129" s="113"/>
      <c r="N2129" s="26"/>
      <c r="O2129" s="113"/>
      <c r="P2129" s="113"/>
      <c r="Q2129" s="113"/>
      <c r="R2129" s="26"/>
      <c r="S2129" s="113"/>
    </row>
    <row r="2130" spans="13:19" ht="12.75">
      <c r="M2130" s="113"/>
      <c r="N2130" s="26"/>
      <c r="O2130" s="113"/>
      <c r="P2130" s="113"/>
      <c r="Q2130" s="113"/>
      <c r="R2130" s="26"/>
      <c r="S2130" s="113"/>
    </row>
    <row r="2131" spans="13:19" ht="12.75">
      <c r="M2131" s="113"/>
      <c r="N2131" s="26"/>
      <c r="O2131" s="113"/>
      <c r="P2131" s="113"/>
      <c r="Q2131" s="113"/>
      <c r="R2131" s="26"/>
      <c r="S2131" s="113"/>
    </row>
    <row r="2132" spans="13:19" ht="12.75">
      <c r="M2132" s="113"/>
      <c r="N2132" s="26"/>
      <c r="O2132" s="113"/>
      <c r="P2132" s="113"/>
      <c r="Q2132" s="113"/>
      <c r="R2132" s="26"/>
      <c r="S2132" s="113"/>
    </row>
    <row r="2133" spans="13:19" ht="12.75">
      <c r="M2133" s="113"/>
      <c r="N2133" s="26"/>
      <c r="O2133" s="113"/>
      <c r="P2133" s="113"/>
      <c r="Q2133" s="113"/>
      <c r="R2133" s="26"/>
      <c r="S2133" s="113"/>
    </row>
    <row r="2134" spans="13:19" ht="12.75">
      <c r="M2134" s="113"/>
      <c r="N2134" s="26"/>
      <c r="O2134" s="113"/>
      <c r="P2134" s="113"/>
      <c r="Q2134" s="113"/>
      <c r="R2134" s="26"/>
      <c r="S2134" s="113"/>
    </row>
    <row r="2135" spans="13:19" ht="12.75">
      <c r="M2135" s="113"/>
      <c r="N2135" s="26"/>
      <c r="O2135" s="113"/>
      <c r="P2135" s="113"/>
      <c r="Q2135" s="113"/>
      <c r="R2135" s="26"/>
      <c r="S2135" s="113"/>
    </row>
    <row r="2136" spans="13:19" ht="12.75">
      <c r="M2136" s="113"/>
      <c r="N2136" s="26"/>
      <c r="O2136" s="113"/>
      <c r="P2136" s="113"/>
      <c r="Q2136" s="113"/>
      <c r="R2136" s="26"/>
      <c r="S2136" s="113"/>
    </row>
    <row r="2137" spans="13:19" ht="12.75">
      <c r="M2137" s="113"/>
      <c r="N2137" s="26"/>
      <c r="O2137" s="113"/>
      <c r="P2137" s="113"/>
      <c r="Q2137" s="113"/>
      <c r="R2137" s="26"/>
      <c r="S2137" s="113"/>
    </row>
    <row r="2138" spans="13:19" ht="12.75">
      <c r="M2138" s="113"/>
      <c r="N2138" s="26"/>
      <c r="O2138" s="113"/>
      <c r="P2138" s="113"/>
      <c r="Q2138" s="113"/>
      <c r="R2138" s="26"/>
      <c r="S2138" s="113"/>
    </row>
    <row r="2139" spans="13:19" ht="12.75">
      <c r="M2139" s="113"/>
      <c r="N2139" s="26"/>
      <c r="O2139" s="113"/>
      <c r="P2139" s="113"/>
      <c r="Q2139" s="113"/>
      <c r="R2139" s="26"/>
      <c r="S2139" s="113"/>
    </row>
    <row r="2140" spans="13:19" ht="12.75">
      <c r="M2140" s="113"/>
      <c r="N2140" s="26"/>
      <c r="O2140" s="113"/>
      <c r="P2140" s="113"/>
      <c r="Q2140" s="113"/>
      <c r="R2140" s="26"/>
      <c r="S2140" s="113"/>
    </row>
    <row r="2141" spans="13:19" ht="12.75">
      <c r="M2141" s="113"/>
      <c r="N2141" s="26"/>
      <c r="O2141" s="113"/>
      <c r="P2141" s="113"/>
      <c r="Q2141" s="113"/>
      <c r="R2141" s="26"/>
      <c r="S2141" s="113"/>
    </row>
    <row r="2142" spans="13:17" ht="12.75">
      <c r="M2142" s="26"/>
      <c r="N2142" s="113"/>
      <c r="O2142" s="113"/>
      <c r="P2142" s="113"/>
      <c r="Q2142" s="26"/>
    </row>
    <row r="2143" spans="13:17" ht="12.75">
      <c r="M2143" s="26"/>
      <c r="N2143" s="113"/>
      <c r="O2143" s="113"/>
      <c r="P2143" s="113"/>
      <c r="Q2143" s="26"/>
    </row>
    <row r="2144" spans="13:17" ht="12.75">
      <c r="M2144" s="26"/>
      <c r="N2144" s="113"/>
      <c r="O2144" s="113"/>
      <c r="P2144" s="113"/>
      <c r="Q2144" s="26"/>
    </row>
    <row r="2145" spans="13:17" ht="12.75">
      <c r="M2145" s="26"/>
      <c r="N2145" s="113"/>
      <c r="O2145" s="113"/>
      <c r="P2145" s="113"/>
      <c r="Q2145" s="26"/>
    </row>
    <row r="2146" spans="13:17" ht="12.75">
      <c r="M2146" s="26"/>
      <c r="N2146" s="113"/>
      <c r="O2146" s="113"/>
      <c r="P2146" s="113"/>
      <c r="Q2146" s="26"/>
    </row>
    <row r="2147" spans="13:17" ht="12.75">
      <c r="M2147" s="26"/>
      <c r="N2147" s="113"/>
      <c r="O2147" s="113"/>
      <c r="P2147" s="113"/>
      <c r="Q2147" s="26"/>
    </row>
    <row r="2148" spans="13:17" ht="12.75">
      <c r="M2148" s="26"/>
      <c r="N2148" s="113"/>
      <c r="O2148" s="113"/>
      <c r="P2148" s="113"/>
      <c r="Q2148" s="26"/>
    </row>
    <row r="2149" spans="13:17" ht="12.75">
      <c r="M2149" s="26"/>
      <c r="N2149" s="113"/>
      <c r="O2149" s="113"/>
      <c r="P2149" s="113"/>
      <c r="Q2149" s="26"/>
    </row>
    <row r="2150" spans="13:17" ht="12.75">
      <c r="M2150" s="26"/>
      <c r="N2150" s="113"/>
      <c r="O2150" s="113"/>
      <c r="P2150" s="113"/>
      <c r="Q2150" s="26"/>
    </row>
    <row r="2151" spans="13:17" ht="12.75">
      <c r="M2151" s="26"/>
      <c r="N2151" s="113"/>
      <c r="O2151" s="113"/>
      <c r="P2151" s="113"/>
      <c r="Q2151" s="26"/>
    </row>
    <row r="2152" spans="13:17" ht="12.75">
      <c r="M2152" s="26"/>
      <c r="N2152" s="113"/>
      <c r="O2152" s="113"/>
      <c r="P2152" s="113"/>
      <c r="Q2152" s="26"/>
    </row>
    <row r="2153" spans="13:17" ht="12.75">
      <c r="M2153" s="26"/>
      <c r="N2153" s="113"/>
      <c r="O2153" s="113"/>
      <c r="P2153" s="113"/>
      <c r="Q2153" s="26"/>
    </row>
    <row r="2154" spans="13:17" ht="12.75">
      <c r="M2154" s="26"/>
      <c r="N2154" s="113"/>
      <c r="O2154" s="113"/>
      <c r="P2154" s="113"/>
      <c r="Q2154" s="26"/>
    </row>
    <row r="2155" spans="13:17" ht="12.75">
      <c r="M2155" s="26"/>
      <c r="N2155" s="113"/>
      <c r="O2155" s="113"/>
      <c r="P2155" s="113"/>
      <c r="Q2155" s="26"/>
    </row>
    <row r="2156" spans="13:17" ht="12.75">
      <c r="M2156" s="26"/>
      <c r="N2156" s="113"/>
      <c r="O2156" s="113"/>
      <c r="P2156" s="113"/>
      <c r="Q2156" s="26"/>
    </row>
    <row r="2157" spans="13:17" ht="12.75">
      <c r="M2157" s="26"/>
      <c r="N2157" s="113"/>
      <c r="O2157" s="113"/>
      <c r="P2157" s="113"/>
      <c r="Q2157" s="26"/>
    </row>
    <row r="2158" spans="13:17" ht="12.75">
      <c r="M2158" s="26"/>
      <c r="N2158" s="113"/>
      <c r="O2158" s="113"/>
      <c r="P2158" s="113"/>
      <c r="Q2158" s="26"/>
    </row>
    <row r="2159" spans="13:17" ht="12.75">
      <c r="M2159" s="26"/>
      <c r="N2159" s="113"/>
      <c r="O2159" s="113"/>
      <c r="P2159" s="113"/>
      <c r="Q2159" s="26"/>
    </row>
    <row r="2160" spans="13:17" ht="12.75">
      <c r="M2160" s="26"/>
      <c r="N2160" s="113"/>
      <c r="O2160" s="113"/>
      <c r="P2160" s="113"/>
      <c r="Q2160" s="26"/>
    </row>
    <row r="2161" spans="13:17" ht="12.75">
      <c r="M2161" s="26"/>
      <c r="N2161" s="113"/>
      <c r="O2161" s="113"/>
      <c r="P2161" s="113"/>
      <c r="Q2161" s="26"/>
    </row>
    <row r="2162" spans="13:17" ht="12.75">
      <c r="M2162" s="26"/>
      <c r="N2162" s="113"/>
      <c r="O2162" s="113"/>
      <c r="P2162" s="113"/>
      <c r="Q2162" s="26"/>
    </row>
    <row r="2163" spans="13:17" ht="12.75">
      <c r="M2163" s="26"/>
      <c r="N2163" s="113"/>
      <c r="O2163" s="113"/>
      <c r="P2163" s="113"/>
      <c r="Q2163" s="26"/>
    </row>
    <row r="2164" spans="13:17" ht="12.75">
      <c r="M2164" s="26"/>
      <c r="N2164" s="113"/>
      <c r="O2164" s="113"/>
      <c r="P2164" s="113"/>
      <c r="Q2164" s="26"/>
    </row>
    <row r="2165" spans="13:17" ht="12.75">
      <c r="M2165" s="26"/>
      <c r="N2165" s="113"/>
      <c r="O2165" s="113"/>
      <c r="P2165" s="113"/>
      <c r="Q2165" s="26"/>
    </row>
    <row r="2166" spans="13:17" ht="12.75">
      <c r="M2166" s="26"/>
      <c r="N2166" s="113"/>
      <c r="O2166" s="113"/>
      <c r="P2166" s="113"/>
      <c r="Q2166" s="26"/>
    </row>
    <row r="2167" spans="13:17" ht="12.75">
      <c r="M2167" s="26"/>
      <c r="N2167" s="113"/>
      <c r="O2167" s="113"/>
      <c r="P2167" s="113"/>
      <c r="Q2167" s="26"/>
    </row>
    <row r="2168" spans="13:17" ht="12.75">
      <c r="M2168" s="26"/>
      <c r="N2168" s="113"/>
      <c r="O2168" s="113"/>
      <c r="P2168" s="113"/>
      <c r="Q2168" s="26"/>
    </row>
    <row r="2169" spans="13:17" ht="12.75">
      <c r="M2169" s="26"/>
      <c r="N2169" s="113"/>
      <c r="O2169" s="113"/>
      <c r="P2169" s="113"/>
      <c r="Q2169" s="26"/>
    </row>
    <row r="2170" spans="13:17" ht="12.75">
      <c r="M2170" s="26"/>
      <c r="N2170" s="113"/>
      <c r="O2170" s="113"/>
      <c r="P2170" s="113"/>
      <c r="Q2170" s="26"/>
    </row>
    <row r="2171" spans="13:17" ht="12.75">
      <c r="M2171" s="26"/>
      <c r="N2171" s="113"/>
      <c r="O2171" s="113"/>
      <c r="P2171" s="113"/>
      <c r="Q2171" s="26"/>
    </row>
    <row r="2172" spans="13:17" ht="12.75">
      <c r="M2172" s="26"/>
      <c r="N2172" s="113"/>
      <c r="O2172" s="113"/>
      <c r="P2172" s="113"/>
      <c r="Q2172" s="26"/>
    </row>
    <row r="2173" spans="13:17" ht="12.75">
      <c r="M2173" s="26"/>
      <c r="N2173" s="113"/>
      <c r="O2173" s="113"/>
      <c r="P2173" s="113"/>
      <c r="Q2173" s="26"/>
    </row>
    <row r="2174" spans="13:17" ht="12.75">
      <c r="M2174" s="26"/>
      <c r="N2174" s="113"/>
      <c r="O2174" s="113"/>
      <c r="P2174" s="113"/>
      <c r="Q2174" s="26"/>
    </row>
    <row r="2175" spans="13:17" ht="12.75">
      <c r="M2175" s="26"/>
      <c r="N2175" s="113"/>
      <c r="O2175" s="113"/>
      <c r="P2175" s="113"/>
      <c r="Q2175" s="26"/>
    </row>
    <row r="2176" spans="13:17" ht="12.75">
      <c r="M2176" s="26"/>
      <c r="N2176" s="113"/>
      <c r="O2176" s="113"/>
      <c r="P2176" s="113"/>
      <c r="Q2176" s="26"/>
    </row>
    <row r="2177" spans="13:17" ht="12.75">
      <c r="M2177" s="26"/>
      <c r="N2177" s="113"/>
      <c r="O2177" s="113"/>
      <c r="P2177" s="113"/>
      <c r="Q2177" s="26"/>
    </row>
    <row r="2178" spans="13:17" ht="12.75">
      <c r="M2178" s="26"/>
      <c r="N2178" s="113"/>
      <c r="O2178" s="113"/>
      <c r="P2178" s="113"/>
      <c r="Q2178" s="26"/>
    </row>
    <row r="2179" spans="13:17" ht="12.75">
      <c r="M2179" s="26"/>
      <c r="N2179" s="113"/>
      <c r="O2179" s="113"/>
      <c r="P2179" s="113"/>
      <c r="Q2179" s="26"/>
    </row>
    <row r="2180" spans="13:17" ht="12.75">
      <c r="M2180" s="26"/>
      <c r="N2180" s="113"/>
      <c r="O2180" s="113"/>
      <c r="P2180" s="113"/>
      <c r="Q2180" s="26"/>
    </row>
    <row r="2181" spans="13:17" ht="12.75">
      <c r="M2181" s="26"/>
      <c r="N2181" s="113"/>
      <c r="O2181" s="113"/>
      <c r="P2181" s="113"/>
      <c r="Q2181" s="26"/>
    </row>
    <row r="2182" spans="13:17" ht="12.75">
      <c r="M2182" s="26"/>
      <c r="N2182" s="113"/>
      <c r="O2182" s="113"/>
      <c r="P2182" s="113"/>
      <c r="Q2182" s="26"/>
    </row>
    <row r="2183" spans="13:17" ht="12.75">
      <c r="M2183" s="26"/>
      <c r="N2183" s="113"/>
      <c r="O2183" s="113"/>
      <c r="P2183" s="113"/>
      <c r="Q2183" s="26"/>
    </row>
    <row r="2184" spans="13:17" ht="12.75">
      <c r="M2184" s="26"/>
      <c r="N2184" s="113"/>
      <c r="O2184" s="113"/>
      <c r="P2184" s="113"/>
      <c r="Q2184" s="26"/>
    </row>
    <row r="2185" spans="13:17" ht="12.75">
      <c r="M2185" s="26"/>
      <c r="N2185" s="113"/>
      <c r="O2185" s="113"/>
      <c r="P2185" s="113"/>
      <c r="Q2185" s="26"/>
    </row>
    <row r="2186" spans="13:17" ht="12.75">
      <c r="M2186" s="26"/>
      <c r="N2186" s="113"/>
      <c r="O2186" s="113"/>
      <c r="P2186" s="113"/>
      <c r="Q2186" s="26"/>
    </row>
    <row r="2187" spans="13:17" ht="12.75">
      <c r="M2187" s="26"/>
      <c r="N2187" s="113"/>
      <c r="O2187" s="113"/>
      <c r="P2187" s="113"/>
      <c r="Q2187" s="26"/>
    </row>
    <row r="2188" spans="13:17" ht="12.75">
      <c r="M2188" s="26"/>
      <c r="N2188" s="113"/>
      <c r="O2188" s="113"/>
      <c r="P2188" s="113"/>
      <c r="Q2188" s="26"/>
    </row>
    <row r="2189" spans="13:17" ht="12.75">
      <c r="M2189" s="26"/>
      <c r="N2189" s="113"/>
      <c r="O2189" s="113"/>
      <c r="P2189" s="113"/>
      <c r="Q2189" s="26"/>
    </row>
    <row r="2190" spans="13:17" ht="12.75">
      <c r="M2190" s="26"/>
      <c r="N2190" s="113"/>
      <c r="O2190" s="113"/>
      <c r="P2190" s="113"/>
      <c r="Q2190" s="26"/>
    </row>
    <row r="2191" spans="13:17" ht="12.75">
      <c r="M2191" s="26"/>
      <c r="N2191" s="113"/>
      <c r="O2191" s="113"/>
      <c r="P2191" s="113"/>
      <c r="Q2191" s="26"/>
    </row>
    <row r="2192" spans="13:17" ht="12.75">
      <c r="M2192" s="26"/>
      <c r="N2192" s="113"/>
      <c r="O2192" s="113"/>
      <c r="P2192" s="113"/>
      <c r="Q2192" s="26"/>
    </row>
    <row r="2193" spans="13:17" ht="12.75">
      <c r="M2193" s="26"/>
      <c r="N2193" s="113"/>
      <c r="O2193" s="113"/>
      <c r="P2193" s="113"/>
      <c r="Q2193" s="26"/>
    </row>
    <row r="2194" spans="13:17" ht="12.75">
      <c r="M2194" s="26"/>
      <c r="N2194" s="113"/>
      <c r="O2194" s="113"/>
      <c r="P2194" s="113"/>
      <c r="Q2194" s="26"/>
    </row>
    <row r="2195" spans="13:17" ht="12.75">
      <c r="M2195" s="26"/>
      <c r="N2195" s="113"/>
      <c r="O2195" s="113"/>
      <c r="P2195" s="113"/>
      <c r="Q2195" s="26"/>
    </row>
    <row r="2196" spans="13:17" ht="12.75">
      <c r="M2196" s="26"/>
      <c r="N2196" s="113"/>
      <c r="O2196" s="113"/>
      <c r="P2196" s="113"/>
      <c r="Q2196" s="26"/>
    </row>
    <row r="2197" spans="13:17" ht="12.75">
      <c r="M2197" s="26"/>
      <c r="N2197" s="113"/>
      <c r="O2197" s="113"/>
      <c r="P2197" s="113"/>
      <c r="Q2197" s="26"/>
    </row>
    <row r="2198" spans="13:17" ht="12.75">
      <c r="M2198" s="26"/>
      <c r="N2198" s="113"/>
      <c r="O2198" s="113"/>
      <c r="P2198" s="113"/>
      <c r="Q2198" s="26"/>
    </row>
    <row r="2199" spans="13:17" ht="12.75">
      <c r="M2199" s="26"/>
      <c r="N2199" s="113"/>
      <c r="O2199" s="113"/>
      <c r="P2199" s="113"/>
      <c r="Q2199" s="26"/>
    </row>
    <row r="2200" spans="13:17" ht="12.75">
      <c r="M2200" s="26"/>
      <c r="N2200" s="113"/>
      <c r="O2200" s="113"/>
      <c r="P2200" s="113"/>
      <c r="Q2200" s="26"/>
    </row>
    <row r="2201" spans="13:17" ht="12.75">
      <c r="M2201" s="26"/>
      <c r="N2201" s="113"/>
      <c r="O2201" s="113"/>
      <c r="P2201" s="113"/>
      <c r="Q2201" s="26"/>
    </row>
    <row r="2202" spans="13:17" ht="12.75">
      <c r="M2202" s="26"/>
      <c r="N2202" s="113"/>
      <c r="O2202" s="113"/>
      <c r="P2202" s="113"/>
      <c r="Q2202" s="26"/>
    </row>
    <row r="2203" spans="13:17" ht="12.75">
      <c r="M2203" s="26"/>
      <c r="N2203" s="113"/>
      <c r="O2203" s="113"/>
      <c r="P2203" s="113"/>
      <c r="Q2203" s="26"/>
    </row>
    <row r="2204" spans="13:17" ht="12.75">
      <c r="M2204" s="26"/>
      <c r="N2204" s="113"/>
      <c r="O2204" s="113"/>
      <c r="P2204" s="113"/>
      <c r="Q2204" s="26"/>
    </row>
    <row r="2205" spans="13:17" ht="12.75">
      <c r="M2205" s="26"/>
      <c r="N2205" s="113"/>
      <c r="O2205" s="113"/>
      <c r="P2205" s="113"/>
      <c r="Q2205" s="26"/>
    </row>
    <row r="2206" spans="13:17" ht="12.75">
      <c r="M2206" s="26"/>
      <c r="N2206" s="113"/>
      <c r="O2206" s="113"/>
      <c r="P2206" s="113"/>
      <c r="Q2206" s="26"/>
    </row>
    <row r="2207" spans="13:17" ht="12.75">
      <c r="M2207" s="26"/>
      <c r="N2207" s="113"/>
      <c r="O2207" s="113"/>
      <c r="P2207" s="113"/>
      <c r="Q2207" s="26"/>
    </row>
    <row r="2208" spans="13:17" ht="12.75">
      <c r="M2208" s="26"/>
      <c r="N2208" s="113"/>
      <c r="O2208" s="113"/>
      <c r="P2208" s="113"/>
      <c r="Q2208" s="26"/>
    </row>
    <row r="2209" spans="13:17" ht="12.75">
      <c r="M2209" s="26"/>
      <c r="N2209" s="113"/>
      <c r="O2209" s="113"/>
      <c r="P2209" s="113"/>
      <c r="Q2209" s="26"/>
    </row>
    <row r="2210" spans="13:17" ht="12.75">
      <c r="M2210" s="26"/>
      <c r="N2210" s="113"/>
      <c r="O2210" s="113"/>
      <c r="P2210" s="113"/>
      <c r="Q2210" s="26"/>
    </row>
    <row r="2211" spans="13:17" ht="12.75">
      <c r="M2211" s="26"/>
      <c r="N2211" s="113"/>
      <c r="O2211" s="113"/>
      <c r="P2211" s="113"/>
      <c r="Q2211" s="26"/>
    </row>
    <row r="2212" spans="13:17" ht="12.75">
      <c r="M2212" s="26"/>
      <c r="N2212" s="113"/>
      <c r="O2212" s="113"/>
      <c r="P2212" s="113"/>
      <c r="Q2212" s="26"/>
    </row>
    <row r="2213" spans="13:17" ht="12.75">
      <c r="M2213" s="26"/>
      <c r="N2213" s="113"/>
      <c r="O2213" s="113"/>
      <c r="P2213" s="113"/>
      <c r="Q2213" s="26"/>
    </row>
    <row r="2214" spans="13:17" ht="12.75">
      <c r="M2214" s="26"/>
      <c r="N2214" s="113"/>
      <c r="O2214" s="113"/>
      <c r="P2214" s="113"/>
      <c r="Q2214" s="26"/>
    </row>
    <row r="2215" spans="13:17" ht="12.75">
      <c r="M2215" s="26"/>
      <c r="N2215" s="113"/>
      <c r="O2215" s="113"/>
      <c r="P2215" s="113"/>
      <c r="Q2215" s="26"/>
    </row>
    <row r="2216" spans="13:17" ht="12.75">
      <c r="M2216" s="26"/>
      <c r="N2216" s="113"/>
      <c r="O2216" s="113"/>
      <c r="P2216" s="113"/>
      <c r="Q2216" s="26"/>
    </row>
    <row r="2217" spans="13:17" ht="12.75">
      <c r="M2217" s="26"/>
      <c r="N2217" s="113"/>
      <c r="O2217" s="113"/>
      <c r="P2217" s="113"/>
      <c r="Q2217" s="26"/>
    </row>
    <row r="2218" spans="13:17" ht="12.75">
      <c r="M2218" s="26"/>
      <c r="N2218" s="113"/>
      <c r="O2218" s="113"/>
      <c r="P2218" s="113"/>
      <c r="Q2218" s="26"/>
    </row>
    <row r="2219" spans="13:17" ht="12.75">
      <c r="M2219" s="26"/>
      <c r="N2219" s="113"/>
      <c r="O2219" s="113"/>
      <c r="P2219" s="113"/>
      <c r="Q2219" s="26"/>
    </row>
    <row r="2220" spans="13:17" ht="12.75">
      <c r="M2220" s="26"/>
      <c r="N2220" s="113"/>
      <c r="O2220" s="113"/>
      <c r="P2220" s="113"/>
      <c r="Q2220" s="26"/>
    </row>
    <row r="2221" spans="13:17" ht="12.75">
      <c r="M2221" s="26"/>
      <c r="N2221" s="113"/>
      <c r="O2221" s="113"/>
      <c r="P2221" s="113"/>
      <c r="Q2221" s="26"/>
    </row>
    <row r="2222" spans="13:17" ht="12.75">
      <c r="M2222" s="26"/>
      <c r="N2222" s="113"/>
      <c r="O2222" s="113"/>
      <c r="P2222" s="113"/>
      <c r="Q2222" s="26"/>
    </row>
    <row r="2223" spans="13:17" ht="12.75">
      <c r="M2223" s="26"/>
      <c r="N2223" s="113"/>
      <c r="O2223" s="113"/>
      <c r="P2223" s="113"/>
      <c r="Q2223" s="26"/>
    </row>
    <row r="2224" spans="13:17" ht="12.75">
      <c r="M2224" s="26"/>
      <c r="N2224" s="113"/>
      <c r="O2224" s="113"/>
      <c r="P2224" s="113"/>
      <c r="Q2224" s="26"/>
    </row>
    <row r="2225" spans="13:17" ht="12.75">
      <c r="M2225" s="26"/>
      <c r="N2225" s="113"/>
      <c r="O2225" s="113"/>
      <c r="P2225" s="113"/>
      <c r="Q2225" s="26"/>
    </row>
    <row r="2226" spans="13:17" ht="12.75">
      <c r="M2226" s="26"/>
      <c r="N2226" s="113"/>
      <c r="O2226" s="113"/>
      <c r="P2226" s="113"/>
      <c r="Q2226" s="26"/>
    </row>
    <row r="2227" spans="13:17" ht="12.75">
      <c r="M2227" s="26"/>
      <c r="N2227" s="113"/>
      <c r="O2227" s="113"/>
      <c r="P2227" s="113"/>
      <c r="Q2227" s="26"/>
    </row>
    <row r="2228" spans="13:17" ht="12.75">
      <c r="M2228" s="26"/>
      <c r="N2228" s="113"/>
      <c r="O2228" s="113"/>
      <c r="P2228" s="113"/>
      <c r="Q2228" s="26"/>
    </row>
    <row r="2229" spans="13:17" ht="12.75">
      <c r="M2229" s="26"/>
      <c r="N2229" s="113"/>
      <c r="O2229" s="113"/>
      <c r="P2229" s="113"/>
      <c r="Q2229" s="26"/>
    </row>
    <row r="2230" spans="13:17" ht="12.75">
      <c r="M2230" s="26"/>
      <c r="N2230" s="113"/>
      <c r="O2230" s="113"/>
      <c r="P2230" s="113"/>
      <c r="Q2230" s="26"/>
    </row>
    <row r="2231" spans="13:17" ht="12.75">
      <c r="M2231" s="26"/>
      <c r="N2231" s="113"/>
      <c r="O2231" s="113"/>
      <c r="P2231" s="113"/>
      <c r="Q2231" s="26"/>
    </row>
    <row r="2232" spans="13:18" ht="12.75">
      <c r="M2232" s="26"/>
      <c r="N2232" s="113"/>
      <c r="O2232" s="113"/>
      <c r="P2232" s="113"/>
      <c r="Q2232" s="26"/>
      <c r="R2232" s="113"/>
    </row>
    <row r="2233" spans="13:18" ht="12.75">
      <c r="M2233" s="26"/>
      <c r="N2233" s="113"/>
      <c r="O2233" s="113"/>
      <c r="P2233" s="113"/>
      <c r="Q2233" s="26"/>
      <c r="R2233" s="113"/>
    </row>
    <row r="2234" spans="13:18" ht="12.75">
      <c r="M2234" s="26"/>
      <c r="N2234" s="113"/>
      <c r="O2234" s="113"/>
      <c r="P2234" s="113"/>
      <c r="Q2234" s="26"/>
      <c r="R2234" s="113"/>
    </row>
    <row r="2235" spans="13:18" ht="12.75">
      <c r="M2235" s="26"/>
      <c r="N2235" s="113"/>
      <c r="O2235" s="113"/>
      <c r="P2235" s="113"/>
      <c r="Q2235" s="26"/>
      <c r="R2235" s="113"/>
    </row>
    <row r="2236" spans="13:18" ht="12.75">
      <c r="M2236" s="26"/>
      <c r="N2236" s="113"/>
      <c r="O2236" s="113"/>
      <c r="P2236" s="113"/>
      <c r="Q2236" s="26"/>
      <c r="R2236" s="113"/>
    </row>
    <row r="2237" spans="13:18" ht="12.75">
      <c r="M2237" s="26"/>
      <c r="N2237" s="113"/>
      <c r="O2237" s="113"/>
      <c r="P2237" s="113"/>
      <c r="Q2237" s="26"/>
      <c r="R2237" s="113"/>
    </row>
    <row r="2238" spans="13:18" ht="12.75">
      <c r="M2238" s="26"/>
      <c r="N2238" s="113"/>
      <c r="O2238" s="113"/>
      <c r="P2238" s="113"/>
      <c r="Q2238" s="26"/>
      <c r="R2238" s="113"/>
    </row>
    <row r="2239" spans="13:18" ht="12.75">
      <c r="M2239" s="26"/>
      <c r="N2239" s="113"/>
      <c r="O2239" s="113"/>
      <c r="P2239" s="113"/>
      <c r="Q2239" s="26"/>
      <c r="R2239" s="113"/>
    </row>
    <row r="2240" spans="13:18" ht="12.75">
      <c r="M2240" s="26"/>
      <c r="N2240" s="113"/>
      <c r="O2240" s="113"/>
      <c r="P2240" s="113"/>
      <c r="Q2240" s="26"/>
      <c r="R2240" s="113"/>
    </row>
    <row r="2241" spans="13:18" ht="12.75">
      <c r="M2241" s="26"/>
      <c r="N2241" s="113"/>
      <c r="O2241" s="113"/>
      <c r="P2241" s="113"/>
      <c r="Q2241" s="26"/>
      <c r="R2241" s="113"/>
    </row>
    <row r="2242" spans="13:18" ht="12.75">
      <c r="M2242" s="26"/>
      <c r="N2242" s="113"/>
      <c r="O2242" s="113"/>
      <c r="P2242" s="113"/>
      <c r="Q2242" s="26"/>
      <c r="R2242" s="113"/>
    </row>
    <row r="2243" spans="13:18" ht="12.75">
      <c r="M2243" s="26"/>
      <c r="N2243" s="113"/>
      <c r="O2243" s="113"/>
      <c r="P2243" s="113"/>
      <c r="Q2243" s="26"/>
      <c r="R2243" s="113"/>
    </row>
    <row r="2244" spans="13:18" ht="12.75">
      <c r="M2244" s="26"/>
      <c r="N2244" s="113"/>
      <c r="O2244" s="113"/>
      <c r="P2244" s="113"/>
      <c r="Q2244" s="26"/>
      <c r="R2244" s="113"/>
    </row>
    <row r="2245" spans="13:18" ht="12.75">
      <c r="M2245" s="26"/>
      <c r="N2245" s="113"/>
      <c r="O2245" s="113"/>
      <c r="P2245" s="113"/>
      <c r="Q2245" s="26"/>
      <c r="R2245" s="113"/>
    </row>
    <row r="2246" spans="13:18" ht="12.75">
      <c r="M2246" s="26"/>
      <c r="N2246" s="113"/>
      <c r="O2246" s="113"/>
      <c r="P2246" s="113"/>
      <c r="Q2246" s="26"/>
      <c r="R2246" s="113"/>
    </row>
    <row r="2247" spans="13:18" ht="12.75">
      <c r="M2247" s="26"/>
      <c r="N2247" s="113"/>
      <c r="O2247" s="113"/>
      <c r="P2247" s="113"/>
      <c r="Q2247" s="26"/>
      <c r="R2247" s="113"/>
    </row>
    <row r="2248" spans="13:18" ht="12.75">
      <c r="M2248" s="26"/>
      <c r="N2248" s="113"/>
      <c r="O2248" s="113"/>
      <c r="P2248" s="113"/>
      <c r="Q2248" s="26"/>
      <c r="R2248" s="113"/>
    </row>
    <row r="2249" spans="13:18" ht="12.75">
      <c r="M2249" s="26"/>
      <c r="N2249" s="113"/>
      <c r="O2249" s="113"/>
      <c r="P2249" s="113"/>
      <c r="Q2249" s="26"/>
      <c r="R2249" s="113"/>
    </row>
    <row r="2250" spans="13:18" ht="12.75">
      <c r="M2250" s="26"/>
      <c r="N2250" s="113"/>
      <c r="O2250" s="113"/>
      <c r="P2250" s="113"/>
      <c r="Q2250" s="26"/>
      <c r="R2250" s="113"/>
    </row>
    <row r="2251" spans="13:18" ht="12.75">
      <c r="M2251" s="26"/>
      <c r="N2251" s="113"/>
      <c r="O2251" s="113"/>
      <c r="P2251" s="113"/>
      <c r="Q2251" s="26"/>
      <c r="R2251" s="113"/>
    </row>
    <row r="2252" spans="13:18" ht="12.75">
      <c r="M2252" s="26"/>
      <c r="N2252" s="113"/>
      <c r="O2252" s="113"/>
      <c r="P2252" s="113"/>
      <c r="Q2252" s="26"/>
      <c r="R2252" s="113"/>
    </row>
    <row r="2253" spans="13:18" ht="12.75">
      <c r="M2253" s="26"/>
      <c r="N2253" s="113"/>
      <c r="O2253" s="113"/>
      <c r="P2253" s="113"/>
      <c r="Q2253" s="26"/>
      <c r="R2253" s="113"/>
    </row>
    <row r="2254" spans="13:18" ht="12.75">
      <c r="M2254" s="26"/>
      <c r="N2254" s="113"/>
      <c r="O2254" s="113"/>
      <c r="P2254" s="113"/>
      <c r="Q2254" s="26"/>
      <c r="R2254" s="113"/>
    </row>
    <row r="2255" spans="13:18" ht="12.75">
      <c r="M2255" s="26"/>
      <c r="N2255" s="113"/>
      <c r="O2255" s="113"/>
      <c r="P2255" s="113"/>
      <c r="Q2255" s="26"/>
      <c r="R2255" s="113"/>
    </row>
    <row r="2256" spans="13:18" ht="12.75">
      <c r="M2256" s="26"/>
      <c r="N2256" s="113"/>
      <c r="O2256" s="113"/>
      <c r="P2256" s="113"/>
      <c r="Q2256" s="26"/>
      <c r="R2256" s="113"/>
    </row>
    <row r="2257" spans="13:18" ht="12.75">
      <c r="M2257" s="26"/>
      <c r="N2257" s="113"/>
      <c r="O2257" s="113"/>
      <c r="P2257" s="113"/>
      <c r="Q2257" s="26"/>
      <c r="R2257" s="113"/>
    </row>
    <row r="2258" spans="13:18" ht="12.75">
      <c r="M2258" s="26"/>
      <c r="N2258" s="113"/>
      <c r="O2258" s="113"/>
      <c r="P2258" s="113"/>
      <c r="Q2258" s="26"/>
      <c r="R2258" s="113"/>
    </row>
    <row r="2259" spans="13:18" ht="12.75">
      <c r="M2259" s="26"/>
      <c r="N2259" s="113"/>
      <c r="O2259" s="113"/>
      <c r="P2259" s="113"/>
      <c r="Q2259" s="26"/>
      <c r="R2259" s="113"/>
    </row>
    <row r="2260" spans="13:18" ht="12.75">
      <c r="M2260" s="26"/>
      <c r="N2260" s="113"/>
      <c r="O2260" s="113"/>
      <c r="P2260" s="113"/>
      <c r="Q2260" s="26"/>
      <c r="R2260" s="113"/>
    </row>
    <row r="2261" spans="13:18" ht="12.75">
      <c r="M2261" s="26"/>
      <c r="N2261" s="113"/>
      <c r="O2261" s="113"/>
      <c r="P2261" s="113"/>
      <c r="Q2261" s="26"/>
      <c r="R2261" s="113"/>
    </row>
    <row r="2262" spans="13:18" ht="12.75">
      <c r="M2262" s="26"/>
      <c r="N2262" s="113"/>
      <c r="O2262" s="113"/>
      <c r="P2262" s="113"/>
      <c r="Q2262" s="26"/>
      <c r="R2262" s="113"/>
    </row>
    <row r="2263" spans="13:18" ht="12.75">
      <c r="M2263" s="26"/>
      <c r="N2263" s="113"/>
      <c r="O2263" s="113"/>
      <c r="P2263" s="113"/>
      <c r="Q2263" s="26"/>
      <c r="R2263" s="113"/>
    </row>
    <row r="2264" spans="13:18" ht="12.75">
      <c r="M2264" s="26"/>
      <c r="N2264" s="113"/>
      <c r="O2264" s="113"/>
      <c r="P2264" s="113"/>
      <c r="Q2264" s="26"/>
      <c r="R2264" s="113"/>
    </row>
    <row r="2265" spans="13:18" ht="12.75">
      <c r="M2265" s="26"/>
      <c r="N2265" s="113"/>
      <c r="O2265" s="113"/>
      <c r="P2265" s="113"/>
      <c r="Q2265" s="26"/>
      <c r="R2265" s="113"/>
    </row>
    <row r="2266" spans="13:18" ht="12.75">
      <c r="M2266" s="26"/>
      <c r="N2266" s="113"/>
      <c r="O2266" s="113"/>
      <c r="P2266" s="113"/>
      <c r="Q2266" s="26"/>
      <c r="R2266" s="113"/>
    </row>
    <row r="2267" spans="13:18" ht="12.75">
      <c r="M2267" s="26"/>
      <c r="N2267" s="113"/>
      <c r="O2267" s="113"/>
      <c r="P2267" s="113"/>
      <c r="Q2267" s="26"/>
      <c r="R2267" s="113"/>
    </row>
    <row r="2268" spans="13:18" ht="12.75">
      <c r="M2268" s="26"/>
      <c r="N2268" s="113"/>
      <c r="O2268" s="113"/>
      <c r="P2268" s="113"/>
      <c r="Q2268" s="26"/>
      <c r="R2268" s="113"/>
    </row>
    <row r="2269" spans="13:18" ht="12.75">
      <c r="M2269" s="26"/>
      <c r="N2269" s="113"/>
      <c r="O2269" s="113"/>
      <c r="P2269" s="113"/>
      <c r="Q2269" s="26"/>
      <c r="R2269" s="113"/>
    </row>
    <row r="2270" spans="13:18" ht="12.75">
      <c r="M2270" s="26"/>
      <c r="N2270" s="113"/>
      <c r="O2270" s="113"/>
      <c r="P2270" s="113"/>
      <c r="Q2270" s="26"/>
      <c r="R2270" s="113"/>
    </row>
    <row r="2271" spans="13:18" ht="12.75">
      <c r="M2271" s="26"/>
      <c r="N2271" s="113"/>
      <c r="O2271" s="113"/>
      <c r="P2271" s="113"/>
      <c r="Q2271" s="26"/>
      <c r="R2271" s="113"/>
    </row>
    <row r="2272" spans="13:18" ht="12.75">
      <c r="M2272" s="26"/>
      <c r="N2272" s="113"/>
      <c r="O2272" s="113"/>
      <c r="P2272" s="113"/>
      <c r="Q2272" s="26"/>
      <c r="R2272" s="113"/>
    </row>
    <row r="2273" spans="13:18" ht="12.75">
      <c r="M2273" s="26"/>
      <c r="N2273" s="113"/>
      <c r="O2273" s="113"/>
      <c r="P2273" s="113"/>
      <c r="Q2273" s="26"/>
      <c r="R2273" s="113"/>
    </row>
    <row r="2274" spans="13:18" ht="12.75">
      <c r="M2274" s="26"/>
      <c r="N2274" s="113"/>
      <c r="O2274" s="113"/>
      <c r="P2274" s="113"/>
      <c r="Q2274" s="26"/>
      <c r="R2274" s="113"/>
    </row>
    <row r="2275" spans="13:18" ht="12.75">
      <c r="M2275" s="26"/>
      <c r="N2275" s="113"/>
      <c r="O2275" s="113"/>
      <c r="P2275" s="113"/>
      <c r="Q2275" s="26"/>
      <c r="R2275" s="113"/>
    </row>
    <row r="2276" spans="13:18" ht="12.75">
      <c r="M2276" s="26"/>
      <c r="N2276" s="113"/>
      <c r="O2276" s="113"/>
      <c r="P2276" s="113"/>
      <c r="Q2276" s="26"/>
      <c r="R2276" s="113"/>
    </row>
    <row r="2277" spans="13:18" ht="12.75">
      <c r="M2277" s="26"/>
      <c r="N2277" s="113"/>
      <c r="O2277" s="113"/>
      <c r="P2277" s="113"/>
      <c r="Q2277" s="26"/>
      <c r="R2277" s="113"/>
    </row>
    <row r="2278" spans="13:18" ht="12.75">
      <c r="M2278" s="26"/>
      <c r="N2278" s="113"/>
      <c r="O2278" s="113"/>
      <c r="P2278" s="113"/>
      <c r="Q2278" s="26"/>
      <c r="R2278" s="113"/>
    </row>
    <row r="2279" spans="13:18" ht="12.75">
      <c r="M2279" s="26"/>
      <c r="N2279" s="113"/>
      <c r="O2279" s="113"/>
      <c r="P2279" s="113"/>
      <c r="Q2279" s="26"/>
      <c r="R2279" s="113"/>
    </row>
    <row r="2280" spans="13:18" ht="12.75">
      <c r="M2280" s="26"/>
      <c r="N2280" s="113"/>
      <c r="O2280" s="113"/>
      <c r="P2280" s="113"/>
      <c r="Q2280" s="26"/>
      <c r="R2280" s="113"/>
    </row>
    <row r="2281" spans="13:18" ht="12.75">
      <c r="M2281" s="26"/>
      <c r="N2281" s="113"/>
      <c r="O2281" s="113"/>
      <c r="P2281" s="113"/>
      <c r="Q2281" s="26"/>
      <c r="R2281" s="113"/>
    </row>
    <row r="2282" spans="13:18" ht="12.75">
      <c r="M2282" s="26"/>
      <c r="N2282" s="113"/>
      <c r="O2282" s="113"/>
      <c r="P2282" s="113"/>
      <c r="Q2282" s="26"/>
      <c r="R2282" s="113"/>
    </row>
    <row r="2283" spans="13:18" ht="12.75">
      <c r="M2283" s="26"/>
      <c r="N2283" s="113"/>
      <c r="O2283" s="113"/>
      <c r="P2283" s="113"/>
      <c r="Q2283" s="26"/>
      <c r="R2283" s="113"/>
    </row>
    <row r="2284" spans="13:18" ht="12.75">
      <c r="M2284" s="26"/>
      <c r="N2284" s="113"/>
      <c r="O2284" s="113"/>
      <c r="P2284" s="113"/>
      <c r="Q2284" s="26"/>
      <c r="R2284" s="113"/>
    </row>
    <row r="2285" spans="13:18" ht="12.75">
      <c r="M2285" s="26"/>
      <c r="N2285" s="113"/>
      <c r="O2285" s="113"/>
      <c r="P2285" s="113"/>
      <c r="Q2285" s="26"/>
      <c r="R2285" s="113"/>
    </row>
    <row r="2286" spans="13:18" ht="12.75">
      <c r="M2286" s="26"/>
      <c r="N2286" s="113"/>
      <c r="O2286" s="113"/>
      <c r="P2286" s="113"/>
      <c r="Q2286" s="26"/>
      <c r="R2286" s="113"/>
    </row>
    <row r="2287" spans="13:18" ht="12.75">
      <c r="M2287" s="26"/>
      <c r="N2287" s="113"/>
      <c r="O2287" s="113"/>
      <c r="P2287" s="113"/>
      <c r="Q2287" s="26"/>
      <c r="R2287" s="113"/>
    </row>
    <row r="2288" spans="13:18" ht="12.75">
      <c r="M2288" s="26"/>
      <c r="N2288" s="113"/>
      <c r="O2288" s="113"/>
      <c r="P2288" s="113"/>
      <c r="Q2288" s="26"/>
      <c r="R2288" s="113"/>
    </row>
    <row r="2289" spans="13:18" ht="12.75">
      <c r="M2289" s="26"/>
      <c r="N2289" s="113"/>
      <c r="O2289" s="113"/>
      <c r="P2289" s="113"/>
      <c r="Q2289" s="26"/>
      <c r="R2289" s="113"/>
    </row>
    <row r="2290" spans="13:18" ht="12.75">
      <c r="M2290" s="26"/>
      <c r="N2290" s="113"/>
      <c r="O2290" s="113"/>
      <c r="P2290" s="113"/>
      <c r="Q2290" s="26"/>
      <c r="R2290" s="113"/>
    </row>
    <row r="2291" spans="13:18" ht="12.75">
      <c r="M2291" s="26"/>
      <c r="N2291" s="113"/>
      <c r="O2291" s="113"/>
      <c r="P2291" s="113"/>
      <c r="Q2291" s="26"/>
      <c r="R2291" s="113"/>
    </row>
    <row r="2292" spans="13:18" ht="12.75">
      <c r="M2292" s="26"/>
      <c r="N2292" s="113"/>
      <c r="O2292" s="113"/>
      <c r="P2292" s="113"/>
      <c r="Q2292" s="26"/>
      <c r="R2292" s="113"/>
    </row>
    <row r="2293" spans="13:18" ht="12.75">
      <c r="M2293" s="26"/>
      <c r="N2293" s="113"/>
      <c r="O2293" s="113"/>
      <c r="P2293" s="113"/>
      <c r="Q2293" s="26"/>
      <c r="R2293" s="113"/>
    </row>
    <row r="2294" spans="13:18" ht="12.75">
      <c r="M2294" s="26"/>
      <c r="N2294" s="113"/>
      <c r="O2294" s="113"/>
      <c r="P2294" s="113"/>
      <c r="Q2294" s="26"/>
      <c r="R2294" s="113"/>
    </row>
    <row r="2295" spans="13:18" ht="12.75">
      <c r="M2295" s="26"/>
      <c r="N2295" s="113"/>
      <c r="O2295" s="113"/>
      <c r="P2295" s="113"/>
      <c r="Q2295" s="26"/>
      <c r="R2295" s="113"/>
    </row>
    <row r="2296" spans="13:18" ht="12.75">
      <c r="M2296" s="26"/>
      <c r="N2296" s="113"/>
      <c r="O2296" s="113"/>
      <c r="P2296" s="113"/>
      <c r="Q2296" s="26"/>
      <c r="R2296" s="113"/>
    </row>
    <row r="2297" spans="13:18" ht="12.75">
      <c r="M2297" s="26"/>
      <c r="N2297" s="113"/>
      <c r="O2297" s="113"/>
      <c r="P2297" s="113"/>
      <c r="Q2297" s="26"/>
      <c r="R2297" s="113"/>
    </row>
    <row r="2298" spans="13:18" ht="12.75">
      <c r="M2298" s="26"/>
      <c r="N2298" s="113"/>
      <c r="O2298" s="113"/>
      <c r="P2298" s="113"/>
      <c r="Q2298" s="26"/>
      <c r="R2298" s="113"/>
    </row>
    <row r="2299" spans="13:18" ht="12.75">
      <c r="M2299" s="26"/>
      <c r="N2299" s="113"/>
      <c r="O2299" s="113"/>
      <c r="P2299" s="113"/>
      <c r="Q2299" s="26"/>
      <c r="R2299" s="113"/>
    </row>
    <row r="2300" spans="13:18" ht="12.75">
      <c r="M2300" s="26"/>
      <c r="N2300" s="113"/>
      <c r="O2300" s="113"/>
      <c r="P2300" s="113"/>
      <c r="Q2300" s="26"/>
      <c r="R2300" s="113"/>
    </row>
    <row r="2301" spans="13:18" ht="12.75">
      <c r="M2301" s="26"/>
      <c r="N2301" s="113"/>
      <c r="O2301" s="113"/>
      <c r="P2301" s="113"/>
      <c r="Q2301" s="26"/>
      <c r="R2301" s="113"/>
    </row>
    <row r="2302" spans="13:18" ht="12.75">
      <c r="M2302" s="26"/>
      <c r="N2302" s="113"/>
      <c r="O2302" s="113"/>
      <c r="P2302" s="113"/>
      <c r="Q2302" s="26"/>
      <c r="R2302" s="113"/>
    </row>
    <row r="2303" spans="13:18" ht="12.75">
      <c r="M2303" s="26"/>
      <c r="N2303" s="113"/>
      <c r="O2303" s="113"/>
      <c r="P2303" s="113"/>
      <c r="Q2303" s="26"/>
      <c r="R2303" s="113"/>
    </row>
    <row r="2304" spans="13:18" ht="12.75">
      <c r="M2304" s="26"/>
      <c r="N2304" s="113"/>
      <c r="O2304" s="113"/>
      <c r="P2304" s="113"/>
      <c r="Q2304" s="26"/>
      <c r="R2304" s="113"/>
    </row>
    <row r="2305" spans="13:18" ht="12.75">
      <c r="M2305" s="26"/>
      <c r="N2305" s="113"/>
      <c r="O2305" s="113"/>
      <c r="P2305" s="113"/>
      <c r="Q2305" s="26"/>
      <c r="R2305" s="113"/>
    </row>
    <row r="2306" spans="13:18" ht="12.75">
      <c r="M2306" s="26"/>
      <c r="N2306" s="113"/>
      <c r="O2306" s="113"/>
      <c r="P2306" s="113"/>
      <c r="Q2306" s="26"/>
      <c r="R2306" s="113"/>
    </row>
    <row r="2307" spans="13:18" ht="12.75">
      <c r="M2307" s="26"/>
      <c r="N2307" s="113"/>
      <c r="O2307" s="113"/>
      <c r="P2307" s="113"/>
      <c r="Q2307" s="26"/>
      <c r="R2307" s="113"/>
    </row>
    <row r="2308" spans="13:18" ht="12.75">
      <c r="M2308" s="26"/>
      <c r="N2308" s="113"/>
      <c r="O2308" s="113"/>
      <c r="P2308" s="113"/>
      <c r="Q2308" s="26"/>
      <c r="R2308" s="113"/>
    </row>
    <row r="2309" spans="13:18" ht="12.75">
      <c r="M2309" s="26"/>
      <c r="N2309" s="113"/>
      <c r="O2309" s="113"/>
      <c r="P2309" s="113"/>
      <c r="Q2309" s="26"/>
      <c r="R2309" s="113"/>
    </row>
    <row r="2310" spans="13:18" ht="12.75">
      <c r="M2310" s="26"/>
      <c r="N2310" s="113"/>
      <c r="O2310" s="113"/>
      <c r="P2310" s="113"/>
      <c r="Q2310" s="26"/>
      <c r="R2310" s="113"/>
    </row>
    <row r="2311" spans="13:18" ht="12.75">
      <c r="M2311" s="26"/>
      <c r="N2311" s="113"/>
      <c r="O2311" s="113"/>
      <c r="P2311" s="113"/>
      <c r="Q2311" s="26"/>
      <c r="R2311" s="113"/>
    </row>
    <row r="2312" spans="13:18" ht="12.75">
      <c r="M2312" s="26"/>
      <c r="N2312" s="113"/>
      <c r="O2312" s="113"/>
      <c r="P2312" s="113"/>
      <c r="Q2312" s="26"/>
      <c r="R2312" s="113"/>
    </row>
    <row r="2313" spans="13:18" ht="12.75">
      <c r="M2313" s="26"/>
      <c r="N2313" s="113"/>
      <c r="O2313" s="113"/>
      <c r="P2313" s="113"/>
      <c r="Q2313" s="26"/>
      <c r="R2313" s="113"/>
    </row>
    <row r="2314" spans="13:18" ht="12.75">
      <c r="M2314" s="26"/>
      <c r="N2314" s="113"/>
      <c r="O2314" s="113"/>
      <c r="P2314" s="113"/>
      <c r="Q2314" s="26"/>
      <c r="R2314" s="113"/>
    </row>
    <row r="2315" spans="13:18" ht="12.75">
      <c r="M2315" s="26"/>
      <c r="N2315" s="113"/>
      <c r="O2315" s="113"/>
      <c r="P2315" s="113"/>
      <c r="Q2315" s="26"/>
      <c r="R2315" s="113"/>
    </row>
    <row r="2316" spans="13:18" ht="12.75">
      <c r="M2316" s="26"/>
      <c r="N2316" s="113"/>
      <c r="O2316" s="113"/>
      <c r="P2316" s="113"/>
      <c r="Q2316" s="26"/>
      <c r="R2316" s="113"/>
    </row>
    <row r="2317" spans="13:18" ht="12.75">
      <c r="M2317" s="26"/>
      <c r="N2317" s="113"/>
      <c r="O2317" s="113"/>
      <c r="P2317" s="113"/>
      <c r="Q2317" s="26"/>
      <c r="R2317" s="113"/>
    </row>
    <row r="2318" spans="13:18" ht="12.75">
      <c r="M2318" s="26"/>
      <c r="N2318" s="113"/>
      <c r="O2318" s="113"/>
      <c r="P2318" s="113"/>
      <c r="Q2318" s="26"/>
      <c r="R2318" s="113"/>
    </row>
    <row r="2319" spans="13:18" ht="12.75">
      <c r="M2319" s="26"/>
      <c r="N2319" s="113"/>
      <c r="O2319" s="113"/>
      <c r="P2319" s="113"/>
      <c r="Q2319" s="26"/>
      <c r="R2319" s="113"/>
    </row>
    <row r="2320" spans="13:18" ht="12.75">
      <c r="M2320" s="26"/>
      <c r="N2320" s="113"/>
      <c r="O2320" s="113"/>
      <c r="P2320" s="113"/>
      <c r="Q2320" s="26"/>
      <c r="R2320" s="113"/>
    </row>
    <row r="2321" spans="13:18" ht="12.75">
      <c r="M2321" s="26"/>
      <c r="N2321" s="113"/>
      <c r="O2321" s="113"/>
      <c r="P2321" s="113"/>
      <c r="Q2321" s="26"/>
      <c r="R2321" s="113"/>
    </row>
    <row r="2322" spans="13:18" ht="12.75">
      <c r="M2322" s="26"/>
      <c r="N2322" s="113"/>
      <c r="O2322" s="113"/>
      <c r="P2322" s="113"/>
      <c r="Q2322" s="26"/>
      <c r="R2322" s="113"/>
    </row>
    <row r="2323" spans="13:18" ht="12.75">
      <c r="M2323" s="26"/>
      <c r="N2323" s="113"/>
      <c r="O2323" s="113"/>
      <c r="P2323" s="113"/>
      <c r="Q2323" s="26"/>
      <c r="R2323" s="113"/>
    </row>
    <row r="2324" spans="13:18" ht="12.75">
      <c r="M2324" s="26"/>
      <c r="N2324" s="113"/>
      <c r="O2324" s="113"/>
      <c r="P2324" s="113"/>
      <c r="Q2324" s="26"/>
      <c r="R2324" s="113"/>
    </row>
    <row r="2325" spans="13:18" ht="12.75">
      <c r="M2325" s="26"/>
      <c r="N2325" s="113"/>
      <c r="O2325" s="113"/>
      <c r="P2325" s="113"/>
      <c r="Q2325" s="26"/>
      <c r="R2325" s="113"/>
    </row>
    <row r="2326" spans="13:18" ht="12.75">
      <c r="M2326" s="26"/>
      <c r="N2326" s="113"/>
      <c r="O2326" s="113"/>
      <c r="P2326" s="113"/>
      <c r="Q2326" s="26"/>
      <c r="R2326" s="113"/>
    </row>
    <row r="2327" spans="13:18" ht="12.75">
      <c r="M2327" s="26"/>
      <c r="N2327" s="113"/>
      <c r="O2327" s="113"/>
      <c r="P2327" s="113"/>
      <c r="Q2327" s="26"/>
      <c r="R2327" s="113"/>
    </row>
    <row r="2328" spans="13:18" ht="12.75">
      <c r="M2328" s="26"/>
      <c r="N2328" s="113"/>
      <c r="O2328" s="113"/>
      <c r="P2328" s="113"/>
      <c r="Q2328" s="26"/>
      <c r="R2328" s="113"/>
    </row>
    <row r="2329" spans="13:18" ht="12.75">
      <c r="M2329" s="26"/>
      <c r="N2329" s="113"/>
      <c r="O2329" s="113"/>
      <c r="P2329" s="113"/>
      <c r="Q2329" s="26"/>
      <c r="R2329" s="113"/>
    </row>
    <row r="2330" spans="13:18" ht="12.75">
      <c r="M2330" s="26"/>
      <c r="N2330" s="113"/>
      <c r="O2330" s="113"/>
      <c r="P2330" s="113"/>
      <c r="Q2330" s="26"/>
      <c r="R2330" s="113"/>
    </row>
    <row r="2331" spans="13:18" ht="12.75">
      <c r="M2331" s="26"/>
      <c r="N2331" s="113"/>
      <c r="O2331" s="113"/>
      <c r="P2331" s="113"/>
      <c r="Q2331" s="26"/>
      <c r="R2331" s="113"/>
    </row>
    <row r="2332" spans="13:18" ht="12.75">
      <c r="M2332" s="26"/>
      <c r="N2332" s="113"/>
      <c r="O2332" s="113"/>
      <c r="P2332" s="113"/>
      <c r="Q2332" s="26"/>
      <c r="R2332" s="113"/>
    </row>
    <row r="2333" spans="13:18" ht="12.75">
      <c r="M2333" s="26"/>
      <c r="N2333" s="113"/>
      <c r="O2333" s="113"/>
      <c r="P2333" s="113"/>
      <c r="Q2333" s="26"/>
      <c r="R2333" s="113"/>
    </row>
    <row r="2334" spans="13:18" ht="12.75">
      <c r="M2334" s="26"/>
      <c r="N2334" s="113"/>
      <c r="O2334" s="113"/>
      <c r="P2334" s="113"/>
      <c r="Q2334" s="26"/>
      <c r="R2334" s="113"/>
    </row>
    <row r="2335" spans="13:18" ht="12.75">
      <c r="M2335" s="26"/>
      <c r="N2335" s="113"/>
      <c r="O2335" s="113"/>
      <c r="P2335" s="113"/>
      <c r="Q2335" s="26"/>
      <c r="R2335" s="113"/>
    </row>
    <row r="2336" spans="13:18" ht="12.75">
      <c r="M2336" s="26"/>
      <c r="N2336" s="113"/>
      <c r="O2336" s="113"/>
      <c r="P2336" s="113"/>
      <c r="Q2336" s="26"/>
      <c r="R2336" s="113"/>
    </row>
    <row r="2337" spans="13:18" ht="12.75">
      <c r="M2337" s="26"/>
      <c r="N2337" s="113"/>
      <c r="O2337" s="113"/>
      <c r="P2337" s="113"/>
      <c r="Q2337" s="26"/>
      <c r="R2337" s="113"/>
    </row>
    <row r="2338" spans="13:18" ht="12.75">
      <c r="M2338" s="26"/>
      <c r="N2338" s="113"/>
      <c r="O2338" s="113"/>
      <c r="P2338" s="113"/>
      <c r="Q2338" s="26"/>
      <c r="R2338" s="113"/>
    </row>
    <row r="2339" spans="13:18" ht="12.75">
      <c r="M2339" s="26"/>
      <c r="N2339" s="113"/>
      <c r="O2339" s="113"/>
      <c r="P2339" s="113"/>
      <c r="Q2339" s="26"/>
      <c r="R2339" s="113"/>
    </row>
    <row r="2340" spans="13:18" ht="12.75">
      <c r="M2340" s="26"/>
      <c r="N2340" s="113"/>
      <c r="O2340" s="113"/>
      <c r="P2340" s="113"/>
      <c r="Q2340" s="26"/>
      <c r="R2340" s="113"/>
    </row>
    <row r="2341" spans="13:18" ht="12.75">
      <c r="M2341" s="26"/>
      <c r="N2341" s="113"/>
      <c r="O2341" s="113"/>
      <c r="P2341" s="113"/>
      <c r="Q2341" s="26"/>
      <c r="R2341" s="113"/>
    </row>
    <row r="2342" spans="13:18" ht="12.75">
      <c r="M2342" s="26"/>
      <c r="N2342" s="113"/>
      <c r="O2342" s="113"/>
      <c r="P2342" s="113"/>
      <c r="Q2342" s="26"/>
      <c r="R2342" s="113"/>
    </row>
    <row r="2343" spans="13:18" ht="12.75">
      <c r="M2343" s="26"/>
      <c r="N2343" s="113"/>
      <c r="O2343" s="113"/>
      <c r="P2343" s="113"/>
      <c r="Q2343" s="26"/>
      <c r="R2343" s="113"/>
    </row>
    <row r="2344" spans="13:18" ht="12.75">
      <c r="M2344" s="26"/>
      <c r="N2344" s="113"/>
      <c r="O2344" s="113"/>
      <c r="P2344" s="113"/>
      <c r="Q2344" s="26"/>
      <c r="R2344" s="113"/>
    </row>
    <row r="2345" spans="13:18" ht="12.75">
      <c r="M2345" s="26"/>
      <c r="N2345" s="113"/>
      <c r="O2345" s="113"/>
      <c r="P2345" s="113"/>
      <c r="Q2345" s="26"/>
      <c r="R2345" s="113"/>
    </row>
    <row r="2346" spans="13:18" ht="12.75">
      <c r="M2346" s="26"/>
      <c r="N2346" s="113"/>
      <c r="O2346" s="113"/>
      <c r="P2346" s="113"/>
      <c r="Q2346" s="26"/>
      <c r="R2346" s="113"/>
    </row>
    <row r="2347" spans="13:18" ht="12.75">
      <c r="M2347" s="26"/>
      <c r="N2347" s="113"/>
      <c r="O2347" s="113"/>
      <c r="P2347" s="113"/>
      <c r="Q2347" s="26"/>
      <c r="R2347" s="113"/>
    </row>
    <row r="2348" spans="13:18" ht="12.75">
      <c r="M2348" s="26"/>
      <c r="N2348" s="113"/>
      <c r="O2348" s="113"/>
      <c r="P2348" s="113"/>
      <c r="Q2348" s="26"/>
      <c r="R2348" s="113"/>
    </row>
    <row r="2349" spans="13:18" ht="12.75">
      <c r="M2349" s="26"/>
      <c r="N2349" s="113"/>
      <c r="O2349" s="113"/>
      <c r="P2349" s="113"/>
      <c r="Q2349" s="26"/>
      <c r="R2349" s="113"/>
    </row>
    <row r="2350" spans="13:18" ht="12.75">
      <c r="M2350" s="26"/>
      <c r="N2350" s="113"/>
      <c r="O2350" s="113"/>
      <c r="P2350" s="113"/>
      <c r="Q2350" s="26"/>
      <c r="R2350" s="113"/>
    </row>
    <row r="2351" spans="13:18" ht="12.75">
      <c r="M2351" s="26"/>
      <c r="N2351" s="113"/>
      <c r="O2351" s="113"/>
      <c r="P2351" s="113"/>
      <c r="Q2351" s="26"/>
      <c r="R2351" s="113"/>
    </row>
    <row r="2352" spans="13:18" ht="12.75">
      <c r="M2352" s="26"/>
      <c r="N2352" s="113"/>
      <c r="O2352" s="113"/>
      <c r="P2352" s="113"/>
      <c r="Q2352" s="26"/>
      <c r="R2352" s="113"/>
    </row>
    <row r="2353" spans="13:18" ht="12.75">
      <c r="M2353" s="26"/>
      <c r="N2353" s="113"/>
      <c r="O2353" s="113"/>
      <c r="P2353" s="113"/>
      <c r="Q2353" s="26"/>
      <c r="R2353" s="113"/>
    </row>
    <row r="2354" spans="13:18" ht="12.75">
      <c r="M2354" s="26"/>
      <c r="N2354" s="113"/>
      <c r="O2354" s="113"/>
      <c r="P2354" s="113"/>
      <c r="Q2354" s="26"/>
      <c r="R2354" s="113"/>
    </row>
    <row r="2355" spans="13:18" ht="12.75">
      <c r="M2355" s="26"/>
      <c r="N2355" s="113"/>
      <c r="O2355" s="113"/>
      <c r="P2355" s="113"/>
      <c r="Q2355" s="26"/>
      <c r="R2355" s="113"/>
    </row>
    <row r="2356" spans="13:18" ht="12.75">
      <c r="M2356" s="26"/>
      <c r="N2356" s="113"/>
      <c r="O2356" s="113"/>
      <c r="P2356" s="113"/>
      <c r="Q2356" s="26"/>
      <c r="R2356" s="113"/>
    </row>
    <row r="2357" spans="13:18" ht="12.75">
      <c r="M2357" s="26"/>
      <c r="N2357" s="113"/>
      <c r="O2357" s="113"/>
      <c r="P2357" s="113"/>
      <c r="Q2357" s="26"/>
      <c r="R2357" s="113"/>
    </row>
    <row r="2358" spans="13:18" ht="12.75">
      <c r="M2358" s="26"/>
      <c r="N2358" s="113"/>
      <c r="O2358" s="113"/>
      <c r="P2358" s="113"/>
      <c r="Q2358" s="26"/>
      <c r="R2358" s="113"/>
    </row>
    <row r="2359" spans="13:18" ht="12.75">
      <c r="M2359" s="26"/>
      <c r="N2359" s="113"/>
      <c r="O2359" s="113"/>
      <c r="P2359" s="113"/>
      <c r="Q2359" s="26"/>
      <c r="R2359" s="113"/>
    </row>
    <row r="2360" spans="13:18" ht="12.75">
      <c r="M2360" s="26"/>
      <c r="N2360" s="113"/>
      <c r="O2360" s="113"/>
      <c r="P2360" s="113"/>
      <c r="Q2360" s="26"/>
      <c r="R2360" s="113"/>
    </row>
    <row r="2361" spans="13:18" ht="12.75">
      <c r="M2361" s="26"/>
      <c r="N2361" s="113"/>
      <c r="O2361" s="113"/>
      <c r="P2361" s="113"/>
      <c r="Q2361" s="26"/>
      <c r="R2361" s="113"/>
    </row>
    <row r="2362" spans="13:18" ht="12.75">
      <c r="M2362" s="26"/>
      <c r="N2362" s="113"/>
      <c r="O2362" s="113"/>
      <c r="P2362" s="113"/>
      <c r="Q2362" s="26"/>
      <c r="R2362" s="113"/>
    </row>
    <row r="2363" spans="13:18" ht="12.75">
      <c r="M2363" s="26"/>
      <c r="N2363" s="113"/>
      <c r="O2363" s="113"/>
      <c r="P2363" s="113"/>
      <c r="Q2363" s="26"/>
      <c r="R2363" s="113"/>
    </row>
    <row r="2364" spans="13:18" ht="12.75">
      <c r="M2364" s="26"/>
      <c r="N2364" s="113"/>
      <c r="O2364" s="113"/>
      <c r="P2364" s="113"/>
      <c r="Q2364" s="26"/>
      <c r="R2364" s="113"/>
    </row>
    <row r="2365" spans="13:18" ht="12.75">
      <c r="M2365" s="26"/>
      <c r="N2365" s="113"/>
      <c r="O2365" s="113"/>
      <c r="P2365" s="113"/>
      <c r="Q2365" s="26"/>
      <c r="R2365" s="113"/>
    </row>
    <row r="2366" spans="13:18" ht="12.75">
      <c r="M2366" s="26"/>
      <c r="N2366" s="113"/>
      <c r="O2366" s="113"/>
      <c r="P2366" s="113"/>
      <c r="Q2366" s="26"/>
      <c r="R2366" s="113"/>
    </row>
    <row r="2367" spans="13:18" ht="12.75">
      <c r="M2367" s="26"/>
      <c r="N2367" s="113"/>
      <c r="O2367" s="113"/>
      <c r="P2367" s="113"/>
      <c r="Q2367" s="26"/>
      <c r="R2367" s="113"/>
    </row>
    <row r="2368" spans="13:18" ht="12.75">
      <c r="M2368" s="26"/>
      <c r="N2368" s="113"/>
      <c r="O2368" s="113"/>
      <c r="P2368" s="113"/>
      <c r="Q2368" s="26"/>
      <c r="R2368" s="113"/>
    </row>
    <row r="2369" spans="13:18" ht="12.75">
      <c r="M2369" s="26"/>
      <c r="N2369" s="113"/>
      <c r="O2369" s="113"/>
      <c r="P2369" s="113"/>
      <c r="Q2369" s="26"/>
      <c r="R2369" s="113"/>
    </row>
    <row r="2370" spans="13:18" ht="12.75">
      <c r="M2370" s="26"/>
      <c r="N2370" s="113"/>
      <c r="O2370" s="113"/>
      <c r="P2370" s="113"/>
      <c r="Q2370" s="26"/>
      <c r="R2370" s="113"/>
    </row>
    <row r="2371" spans="13:18" ht="12.75">
      <c r="M2371" s="26"/>
      <c r="N2371" s="113"/>
      <c r="O2371" s="113"/>
      <c r="P2371" s="113"/>
      <c r="Q2371" s="26"/>
      <c r="R2371" s="113"/>
    </row>
    <row r="2372" spans="13:18" ht="12.75">
      <c r="M2372" s="26"/>
      <c r="N2372" s="113"/>
      <c r="O2372" s="113"/>
      <c r="P2372" s="113"/>
      <c r="Q2372" s="26"/>
      <c r="R2372" s="113"/>
    </row>
    <row r="2373" spans="13:18" ht="12.75">
      <c r="M2373" s="26"/>
      <c r="N2373" s="113"/>
      <c r="O2373" s="113"/>
      <c r="P2373" s="113"/>
      <c r="Q2373" s="26"/>
      <c r="R2373" s="113"/>
    </row>
    <row r="2374" spans="13:18" ht="12.75">
      <c r="M2374" s="26"/>
      <c r="N2374" s="113"/>
      <c r="O2374" s="113"/>
      <c r="P2374" s="113"/>
      <c r="Q2374" s="26"/>
      <c r="R2374" s="113"/>
    </row>
    <row r="2375" spans="13:18" ht="12.75">
      <c r="M2375" s="26"/>
      <c r="N2375" s="113"/>
      <c r="O2375" s="113"/>
      <c r="P2375" s="113"/>
      <c r="Q2375" s="26"/>
      <c r="R2375" s="113"/>
    </row>
    <row r="2376" spans="13:18" ht="12.75">
      <c r="M2376" s="26"/>
      <c r="N2376" s="113"/>
      <c r="O2376" s="113"/>
      <c r="P2376" s="113"/>
      <c r="Q2376" s="26"/>
      <c r="R2376" s="113"/>
    </row>
    <row r="2377" spans="13:18" ht="12.75">
      <c r="M2377" s="26"/>
      <c r="N2377" s="113"/>
      <c r="O2377" s="113"/>
      <c r="P2377" s="113"/>
      <c r="Q2377" s="26"/>
      <c r="R2377" s="113"/>
    </row>
    <row r="2378" spans="13:18" ht="12.75">
      <c r="M2378" s="26"/>
      <c r="N2378" s="113"/>
      <c r="O2378" s="113"/>
      <c r="P2378" s="113"/>
      <c r="Q2378" s="26"/>
      <c r="R2378" s="113"/>
    </row>
    <row r="2379" spans="13:19" ht="12.75">
      <c r="M2379" s="26"/>
      <c r="N2379" s="113"/>
      <c r="O2379" s="113"/>
      <c r="P2379" s="113"/>
      <c r="Q2379" s="26"/>
      <c r="R2379" s="113"/>
      <c r="S2379" s="26"/>
    </row>
    <row r="2380" spans="13:19" ht="12.75">
      <c r="M2380" s="26"/>
      <c r="N2380" s="113"/>
      <c r="O2380" s="113"/>
      <c r="P2380" s="113"/>
      <c r="Q2380" s="26"/>
      <c r="R2380" s="113"/>
      <c r="S2380" s="26"/>
    </row>
    <row r="2381" spans="13:19" ht="12.75">
      <c r="M2381" s="26"/>
      <c r="N2381" s="113"/>
      <c r="O2381" s="113"/>
      <c r="P2381" s="113"/>
      <c r="Q2381" s="26"/>
      <c r="R2381" s="113"/>
      <c r="S2381" s="26"/>
    </row>
    <row r="2382" spans="13:19" ht="12.75">
      <c r="M2382" s="26"/>
      <c r="N2382" s="113"/>
      <c r="O2382" s="113"/>
      <c r="P2382" s="113"/>
      <c r="Q2382" s="26"/>
      <c r="R2382" s="113"/>
      <c r="S2382" s="26"/>
    </row>
    <row r="2383" spans="13:19" ht="12.75">
      <c r="M2383" s="26"/>
      <c r="N2383" s="113"/>
      <c r="O2383" s="113"/>
      <c r="P2383" s="113"/>
      <c r="Q2383" s="26"/>
      <c r="R2383" s="113"/>
      <c r="S2383" s="26"/>
    </row>
    <row r="2384" spans="13:19" ht="12.75">
      <c r="M2384" s="26"/>
      <c r="N2384" s="113"/>
      <c r="O2384" s="113"/>
      <c r="P2384" s="113"/>
      <c r="Q2384" s="26"/>
      <c r="R2384" s="113"/>
      <c r="S2384" s="26"/>
    </row>
    <row r="2385" spans="13:19" ht="12.75">
      <c r="M2385" s="26"/>
      <c r="N2385" s="113"/>
      <c r="O2385" s="113"/>
      <c r="P2385" s="113"/>
      <c r="Q2385" s="26"/>
      <c r="R2385" s="113"/>
      <c r="S2385" s="26"/>
    </row>
    <row r="2386" spans="13:19" ht="12.75">
      <c r="M2386" s="26"/>
      <c r="N2386" s="113"/>
      <c r="O2386" s="113"/>
      <c r="P2386" s="113"/>
      <c r="Q2386" s="26"/>
      <c r="R2386" s="113"/>
      <c r="S2386" s="26"/>
    </row>
    <row r="2387" spans="13:19" ht="12.75">
      <c r="M2387" s="26"/>
      <c r="N2387" s="113"/>
      <c r="O2387" s="113"/>
      <c r="P2387" s="113"/>
      <c r="Q2387" s="26"/>
      <c r="R2387" s="113"/>
      <c r="S2387" s="26"/>
    </row>
    <row r="2388" spans="13:19" ht="12.75">
      <c r="M2388" s="26"/>
      <c r="N2388" s="113"/>
      <c r="O2388" s="113"/>
      <c r="P2388" s="113"/>
      <c r="Q2388" s="26"/>
      <c r="R2388" s="113"/>
      <c r="S2388" s="26"/>
    </row>
    <row r="2389" spans="13:19" ht="12.75">
      <c r="M2389" s="26"/>
      <c r="N2389" s="113"/>
      <c r="O2389" s="113"/>
      <c r="P2389" s="113"/>
      <c r="Q2389" s="26"/>
      <c r="R2389" s="113"/>
      <c r="S2389" s="26"/>
    </row>
    <row r="2390" spans="13:19" ht="12.75">
      <c r="M2390" s="26"/>
      <c r="N2390" s="113"/>
      <c r="O2390" s="113"/>
      <c r="P2390" s="113"/>
      <c r="Q2390" s="26"/>
      <c r="R2390" s="113"/>
      <c r="S2390" s="26"/>
    </row>
    <row r="2391" spans="13:19" ht="12.75">
      <c r="M2391" s="26"/>
      <c r="N2391" s="113"/>
      <c r="O2391" s="113"/>
      <c r="P2391" s="113"/>
      <c r="Q2391" s="26"/>
      <c r="R2391" s="113"/>
      <c r="S2391" s="26"/>
    </row>
    <row r="2392" spans="13:19" ht="12.75">
      <c r="M2392" s="26"/>
      <c r="N2392" s="113"/>
      <c r="O2392" s="113"/>
      <c r="P2392" s="113"/>
      <c r="Q2392" s="26"/>
      <c r="R2392" s="113"/>
      <c r="S2392" s="26"/>
    </row>
    <row r="2393" spans="13:19" ht="12.75">
      <c r="M2393" s="26"/>
      <c r="N2393" s="113"/>
      <c r="O2393" s="113"/>
      <c r="P2393" s="113"/>
      <c r="Q2393" s="26"/>
      <c r="R2393" s="113"/>
      <c r="S2393" s="26"/>
    </row>
    <row r="2394" spans="13:19" ht="12.75">
      <c r="M2394" s="26"/>
      <c r="N2394" s="113"/>
      <c r="O2394" s="113"/>
      <c r="P2394" s="113"/>
      <c r="Q2394" s="26"/>
      <c r="R2394" s="113"/>
      <c r="S2394" s="26"/>
    </row>
    <row r="2395" spans="13:19" ht="12.75">
      <c r="M2395" s="26"/>
      <c r="N2395" s="113"/>
      <c r="O2395" s="113"/>
      <c r="P2395" s="113"/>
      <c r="Q2395" s="26"/>
      <c r="R2395" s="113"/>
      <c r="S2395" s="26"/>
    </row>
    <row r="2396" spans="13:19" ht="12.75">
      <c r="M2396" s="26"/>
      <c r="N2396" s="113"/>
      <c r="O2396" s="113"/>
      <c r="P2396" s="113"/>
      <c r="Q2396" s="26"/>
      <c r="R2396" s="113"/>
      <c r="S2396" s="26"/>
    </row>
    <row r="2397" spans="13:19" ht="12.75">
      <c r="M2397" s="26"/>
      <c r="N2397" s="113"/>
      <c r="O2397" s="113"/>
      <c r="P2397" s="113"/>
      <c r="Q2397" s="26"/>
      <c r="R2397" s="113"/>
      <c r="S2397" s="26"/>
    </row>
    <row r="2398" spans="13:19" ht="12.75">
      <c r="M2398" s="26"/>
      <c r="N2398" s="113"/>
      <c r="O2398" s="113"/>
      <c r="P2398" s="113"/>
      <c r="Q2398" s="26"/>
      <c r="R2398" s="113"/>
      <c r="S2398" s="26"/>
    </row>
    <row r="2399" spans="13:19" ht="12.75">
      <c r="M2399" s="26"/>
      <c r="N2399" s="113"/>
      <c r="O2399" s="113"/>
      <c r="P2399" s="113"/>
      <c r="Q2399" s="26"/>
      <c r="R2399" s="113"/>
      <c r="S2399" s="26"/>
    </row>
    <row r="2400" spans="13:20" ht="12.75">
      <c r="M2400" s="26"/>
      <c r="N2400" s="113"/>
      <c r="O2400" s="113"/>
      <c r="P2400" s="113"/>
      <c r="Q2400" s="26"/>
      <c r="R2400" s="113"/>
      <c r="S2400" s="26"/>
      <c r="T2400" s="26"/>
    </row>
    <row r="2401" spans="13:20" ht="12.75">
      <c r="M2401" s="26"/>
      <c r="N2401" s="113"/>
      <c r="O2401" s="113"/>
      <c r="P2401" s="113"/>
      <c r="Q2401" s="26"/>
      <c r="R2401" s="113"/>
      <c r="S2401" s="26"/>
      <c r="T2401" s="26"/>
    </row>
    <row r="2402" spans="13:20" ht="12.75">
      <c r="M2402" s="26"/>
      <c r="N2402" s="113"/>
      <c r="O2402" s="113"/>
      <c r="P2402" s="113"/>
      <c r="Q2402" s="26"/>
      <c r="R2402" s="113"/>
      <c r="S2402" s="26"/>
      <c r="T2402" s="26"/>
    </row>
    <row r="2403" spans="13:20" ht="12.75">
      <c r="M2403" s="26"/>
      <c r="N2403" s="113"/>
      <c r="O2403" s="113"/>
      <c r="P2403" s="113"/>
      <c r="Q2403" s="26"/>
      <c r="R2403" s="113"/>
      <c r="S2403" s="26"/>
      <c r="T2403" s="26"/>
    </row>
    <row r="2404" spans="13:20" ht="12.75">
      <c r="M2404" s="26"/>
      <c r="N2404" s="113"/>
      <c r="O2404" s="113"/>
      <c r="P2404" s="113"/>
      <c r="Q2404" s="26"/>
      <c r="R2404" s="113"/>
      <c r="S2404" s="26"/>
      <c r="T2404" s="26"/>
    </row>
    <row r="2405" spans="13:20" ht="12.75">
      <c r="M2405" s="26"/>
      <c r="N2405" s="113"/>
      <c r="O2405" s="113"/>
      <c r="P2405" s="113"/>
      <c r="Q2405" s="26"/>
      <c r="R2405" s="113"/>
      <c r="S2405" s="26"/>
      <c r="T2405" s="26"/>
    </row>
    <row r="2406" spans="13:20" ht="12.75">
      <c r="M2406" s="26"/>
      <c r="N2406" s="113"/>
      <c r="O2406" s="113"/>
      <c r="P2406" s="113"/>
      <c r="Q2406" s="26"/>
      <c r="R2406" s="113"/>
      <c r="S2406" s="26"/>
      <c r="T2406" s="26"/>
    </row>
    <row r="2407" spans="13:20" ht="12.75">
      <c r="M2407" s="26"/>
      <c r="N2407" s="113"/>
      <c r="O2407" s="113"/>
      <c r="P2407" s="113"/>
      <c r="Q2407" s="26"/>
      <c r="R2407" s="113"/>
      <c r="S2407" s="26"/>
      <c r="T2407" s="26"/>
    </row>
    <row r="2408" spans="13:20" ht="12.75">
      <c r="M2408" s="26"/>
      <c r="N2408" s="113"/>
      <c r="O2408" s="113"/>
      <c r="P2408" s="113"/>
      <c r="Q2408" s="26"/>
      <c r="R2408" s="113"/>
      <c r="S2408" s="26"/>
      <c r="T2408" s="26"/>
    </row>
    <row r="2409" spans="13:20" ht="12.75">
      <c r="M2409" s="26"/>
      <c r="N2409" s="113"/>
      <c r="O2409" s="113"/>
      <c r="P2409" s="113"/>
      <c r="Q2409" s="26"/>
      <c r="R2409" s="113"/>
      <c r="S2409" s="26"/>
      <c r="T2409" s="26"/>
    </row>
    <row r="2410" spans="13:20" ht="12.75">
      <c r="M2410" s="26"/>
      <c r="N2410" s="113"/>
      <c r="O2410" s="113"/>
      <c r="P2410" s="113"/>
      <c r="Q2410" s="26"/>
      <c r="R2410" s="113"/>
      <c r="S2410" s="26"/>
      <c r="T2410" s="26"/>
    </row>
    <row r="2411" spans="13:20" ht="12.75">
      <c r="M2411" s="26"/>
      <c r="N2411" s="113"/>
      <c r="O2411" s="113"/>
      <c r="P2411" s="113"/>
      <c r="Q2411" s="26"/>
      <c r="R2411" s="113"/>
      <c r="S2411" s="26"/>
      <c r="T2411" s="26"/>
    </row>
    <row r="2412" spans="13:20" ht="12.75">
      <c r="M2412" s="26"/>
      <c r="N2412" s="113"/>
      <c r="O2412" s="113"/>
      <c r="P2412" s="113"/>
      <c r="Q2412" s="26"/>
      <c r="R2412" s="113"/>
      <c r="S2412" s="26"/>
      <c r="T2412" s="26"/>
    </row>
    <row r="2413" spans="13:20" ht="12.75">
      <c r="M2413" s="26"/>
      <c r="N2413" s="113"/>
      <c r="O2413" s="113"/>
      <c r="P2413" s="113"/>
      <c r="Q2413" s="26"/>
      <c r="R2413" s="113"/>
      <c r="S2413" s="26"/>
      <c r="T2413" s="26"/>
    </row>
    <row r="2414" spans="13:20" ht="12.75">
      <c r="M2414" s="26"/>
      <c r="N2414" s="113"/>
      <c r="O2414" s="113"/>
      <c r="P2414" s="113"/>
      <c r="Q2414" s="26"/>
      <c r="R2414" s="113"/>
      <c r="S2414" s="26"/>
      <c r="T2414" s="26"/>
    </row>
    <row r="2415" spans="13:20" ht="12.75">
      <c r="M2415" s="26"/>
      <c r="N2415" s="113"/>
      <c r="O2415" s="113"/>
      <c r="P2415" s="113"/>
      <c r="Q2415" s="26"/>
      <c r="R2415" s="113"/>
      <c r="S2415" s="26"/>
      <c r="T2415" s="26"/>
    </row>
    <row r="2416" spans="13:20" ht="12.75">
      <c r="M2416" s="26"/>
      <c r="N2416" s="113"/>
      <c r="O2416" s="113"/>
      <c r="P2416" s="113"/>
      <c r="Q2416" s="26"/>
      <c r="R2416" s="113"/>
      <c r="S2416" s="26"/>
      <c r="T2416" s="26"/>
    </row>
    <row r="2417" spans="13:20" ht="12.75">
      <c r="M2417" s="26"/>
      <c r="N2417" s="113"/>
      <c r="O2417" s="113"/>
      <c r="P2417" s="113"/>
      <c r="Q2417" s="26"/>
      <c r="R2417" s="113"/>
      <c r="S2417" s="26"/>
      <c r="T2417" s="26"/>
    </row>
    <row r="2418" spans="13:20" ht="12.75">
      <c r="M2418" s="26"/>
      <c r="N2418" s="113"/>
      <c r="O2418" s="113"/>
      <c r="P2418" s="113"/>
      <c r="Q2418" s="26"/>
      <c r="R2418" s="113"/>
      <c r="S2418" s="26"/>
      <c r="T2418" s="26"/>
    </row>
    <row r="2419" spans="13:20" ht="12.75">
      <c r="M2419" s="26"/>
      <c r="N2419" s="113"/>
      <c r="O2419" s="113"/>
      <c r="P2419" s="113"/>
      <c r="Q2419" s="26"/>
      <c r="R2419" s="113"/>
      <c r="S2419" s="26"/>
      <c r="T2419" s="26"/>
    </row>
    <row r="2420" spans="13:20" ht="12.75">
      <c r="M2420" s="26"/>
      <c r="N2420" s="113"/>
      <c r="O2420" s="113"/>
      <c r="P2420" s="113"/>
      <c r="Q2420" s="26"/>
      <c r="R2420" s="113"/>
      <c r="S2420" s="26"/>
      <c r="T2420" s="26"/>
    </row>
    <row r="2421" spans="13:20" ht="12.75">
      <c r="M2421" s="26"/>
      <c r="N2421" s="113"/>
      <c r="O2421" s="113"/>
      <c r="P2421" s="113"/>
      <c r="Q2421" s="26"/>
      <c r="R2421" s="113"/>
      <c r="S2421" s="26"/>
      <c r="T2421" s="26"/>
    </row>
    <row r="2422" spans="13:20" ht="12.75">
      <c r="M2422" s="26"/>
      <c r="N2422" s="113"/>
      <c r="O2422" s="113"/>
      <c r="P2422" s="113"/>
      <c r="Q2422" s="26"/>
      <c r="R2422" s="113"/>
      <c r="S2422" s="26"/>
      <c r="T2422" s="26"/>
    </row>
    <row r="2423" spans="13:19" ht="12.75">
      <c r="M2423" s="26"/>
      <c r="N2423" s="113"/>
      <c r="O2423" s="113"/>
      <c r="P2423" s="113"/>
      <c r="Q2423" s="26"/>
      <c r="R2423" s="113"/>
      <c r="S2423" s="26"/>
    </row>
    <row r="2424" spans="13:19" ht="12.75">
      <c r="M2424" s="26"/>
      <c r="N2424" s="113"/>
      <c r="O2424" s="113"/>
      <c r="P2424" s="113"/>
      <c r="Q2424" s="26"/>
      <c r="R2424" s="113"/>
      <c r="S2424" s="26"/>
    </row>
    <row r="2425" spans="13:19" ht="12.75">
      <c r="M2425" s="26"/>
      <c r="N2425" s="113"/>
      <c r="O2425" s="113"/>
      <c r="P2425" s="113"/>
      <c r="Q2425" s="26"/>
      <c r="R2425" s="113"/>
      <c r="S2425" s="26"/>
    </row>
    <row r="2426" spans="13:19" ht="12.75">
      <c r="M2426" s="26"/>
      <c r="N2426" s="113"/>
      <c r="O2426" s="113"/>
      <c r="P2426" s="113"/>
      <c r="Q2426" s="26"/>
      <c r="R2426" s="113"/>
      <c r="S2426" s="26"/>
    </row>
    <row r="2427" spans="13:19" ht="12.75">
      <c r="M2427" s="26"/>
      <c r="N2427" s="113"/>
      <c r="O2427" s="113"/>
      <c r="P2427" s="113"/>
      <c r="Q2427" s="26"/>
      <c r="R2427" s="113"/>
      <c r="S2427" s="26"/>
    </row>
    <row r="2428" spans="13:19" ht="12.75">
      <c r="M2428" s="26"/>
      <c r="N2428" s="113"/>
      <c r="O2428" s="113"/>
      <c r="P2428" s="113"/>
      <c r="Q2428" s="26"/>
      <c r="R2428" s="113"/>
      <c r="S2428" s="26"/>
    </row>
    <row r="2429" spans="13:19" ht="12.75">
      <c r="M2429" s="26"/>
      <c r="N2429" s="113"/>
      <c r="O2429" s="113"/>
      <c r="P2429" s="113"/>
      <c r="Q2429" s="26"/>
      <c r="R2429" s="113"/>
      <c r="S2429" s="26"/>
    </row>
    <row r="2430" spans="13:19" ht="12.75">
      <c r="M2430" s="26"/>
      <c r="N2430" s="113"/>
      <c r="O2430" s="113"/>
      <c r="P2430" s="113"/>
      <c r="Q2430" s="26"/>
      <c r="R2430" s="113"/>
      <c r="S2430" s="26"/>
    </row>
    <row r="2431" spans="13:19" ht="12.75">
      <c r="M2431" s="26"/>
      <c r="N2431" s="113"/>
      <c r="O2431" s="113"/>
      <c r="P2431" s="113"/>
      <c r="Q2431" s="26"/>
      <c r="R2431" s="113"/>
      <c r="S2431" s="26"/>
    </row>
    <row r="2432" spans="13:19" ht="12.75">
      <c r="M2432" s="26"/>
      <c r="N2432" s="113"/>
      <c r="O2432" s="113"/>
      <c r="P2432" s="113"/>
      <c r="Q2432" s="26"/>
      <c r="R2432" s="113"/>
      <c r="S2432" s="26"/>
    </row>
    <row r="2433" spans="13:19" ht="12.75">
      <c r="M2433" s="26"/>
      <c r="N2433" s="113"/>
      <c r="O2433" s="113"/>
      <c r="P2433" s="113"/>
      <c r="Q2433" s="26"/>
      <c r="R2433" s="113"/>
      <c r="S2433" s="26"/>
    </row>
    <row r="2434" spans="13:19" ht="12.75">
      <c r="M2434" s="26"/>
      <c r="N2434" s="113"/>
      <c r="O2434" s="113"/>
      <c r="P2434" s="113"/>
      <c r="Q2434" s="26"/>
      <c r="R2434" s="113"/>
      <c r="S2434" s="26"/>
    </row>
    <row r="2435" spans="13:19" ht="12.75">
      <c r="M2435" s="26"/>
      <c r="N2435" s="113"/>
      <c r="O2435" s="113"/>
      <c r="P2435" s="113"/>
      <c r="Q2435" s="26"/>
      <c r="R2435" s="113"/>
      <c r="S2435" s="26"/>
    </row>
    <row r="2436" spans="13:19" ht="12.75">
      <c r="M2436" s="26"/>
      <c r="N2436" s="113"/>
      <c r="O2436" s="113"/>
      <c r="P2436" s="113"/>
      <c r="Q2436" s="26"/>
      <c r="R2436" s="113"/>
      <c r="S2436" s="26"/>
    </row>
    <row r="2437" spans="13:19" ht="12.75">
      <c r="M2437" s="26"/>
      <c r="N2437" s="113"/>
      <c r="O2437" s="113"/>
      <c r="P2437" s="113"/>
      <c r="Q2437" s="26"/>
      <c r="R2437" s="113"/>
      <c r="S2437" s="26"/>
    </row>
    <row r="2438" spans="13:19" ht="12.75">
      <c r="M2438" s="26"/>
      <c r="N2438" s="113"/>
      <c r="O2438" s="113"/>
      <c r="P2438" s="113"/>
      <c r="Q2438" s="26"/>
      <c r="R2438" s="113"/>
      <c r="S2438" s="26"/>
    </row>
    <row r="2439" spans="13:19" ht="12.75">
      <c r="M2439" s="26"/>
      <c r="N2439" s="113"/>
      <c r="O2439" s="113"/>
      <c r="P2439" s="113"/>
      <c r="Q2439" s="26"/>
      <c r="R2439" s="113"/>
      <c r="S2439" s="26"/>
    </row>
    <row r="2440" spans="13:19" ht="12.75">
      <c r="M2440" s="26"/>
      <c r="N2440" s="113"/>
      <c r="O2440" s="113"/>
      <c r="P2440" s="113"/>
      <c r="Q2440" s="26"/>
      <c r="R2440" s="113"/>
      <c r="S2440" s="26"/>
    </row>
    <row r="2441" spans="13:19" ht="12.75">
      <c r="M2441" s="26"/>
      <c r="N2441" s="113"/>
      <c r="O2441" s="113"/>
      <c r="P2441" s="113"/>
      <c r="Q2441" s="26"/>
      <c r="R2441" s="113"/>
      <c r="S2441" s="26"/>
    </row>
    <row r="2442" spans="13:19" ht="12.75">
      <c r="M2442" s="26"/>
      <c r="N2442" s="113"/>
      <c r="O2442" s="113"/>
      <c r="P2442" s="113"/>
      <c r="Q2442" s="26"/>
      <c r="R2442" s="113"/>
      <c r="S2442" s="26"/>
    </row>
    <row r="2443" spans="13:19" ht="12.75">
      <c r="M2443" s="26"/>
      <c r="N2443" s="113"/>
      <c r="O2443" s="113"/>
      <c r="P2443" s="113"/>
      <c r="Q2443" s="26"/>
      <c r="R2443" s="113"/>
      <c r="S2443" s="26"/>
    </row>
    <row r="2444" spans="13:19" ht="12.75">
      <c r="M2444" s="26"/>
      <c r="N2444" s="113"/>
      <c r="O2444" s="113"/>
      <c r="P2444" s="113"/>
      <c r="Q2444" s="26"/>
      <c r="R2444" s="113"/>
      <c r="S2444" s="26"/>
    </row>
    <row r="2445" spans="13:19" ht="12.75">
      <c r="M2445" s="26"/>
      <c r="N2445" s="113"/>
      <c r="O2445" s="113"/>
      <c r="P2445" s="113"/>
      <c r="Q2445" s="26"/>
      <c r="R2445" s="113"/>
      <c r="S2445" s="26"/>
    </row>
    <row r="2446" spans="13:19" ht="12.75">
      <c r="M2446" s="26"/>
      <c r="N2446" s="113"/>
      <c r="O2446" s="113"/>
      <c r="P2446" s="113"/>
      <c r="Q2446" s="26"/>
      <c r="R2446" s="113"/>
      <c r="S2446" s="26"/>
    </row>
    <row r="2447" spans="13:19" ht="12.75">
      <c r="M2447" s="26"/>
      <c r="N2447" s="113"/>
      <c r="O2447" s="113"/>
      <c r="P2447" s="113"/>
      <c r="Q2447" s="26"/>
      <c r="R2447" s="113"/>
      <c r="S2447" s="26"/>
    </row>
    <row r="2448" spans="13:19" ht="12.75">
      <c r="M2448" s="26"/>
      <c r="N2448" s="113"/>
      <c r="O2448" s="113"/>
      <c r="P2448" s="113"/>
      <c r="Q2448" s="26"/>
      <c r="R2448" s="113"/>
      <c r="S2448" s="26"/>
    </row>
    <row r="2449" spans="13:19" ht="12.75">
      <c r="M2449" s="26"/>
      <c r="N2449" s="113"/>
      <c r="O2449" s="113"/>
      <c r="P2449" s="113"/>
      <c r="Q2449" s="26"/>
      <c r="R2449" s="113"/>
      <c r="S2449" s="26"/>
    </row>
    <row r="2450" spans="13:19" ht="12.75">
      <c r="M2450" s="26"/>
      <c r="N2450" s="113"/>
      <c r="O2450" s="113"/>
      <c r="P2450" s="113"/>
      <c r="Q2450" s="26"/>
      <c r="R2450" s="113"/>
      <c r="S2450" s="26"/>
    </row>
    <row r="2451" spans="13:19" ht="12.75">
      <c r="M2451" s="26"/>
      <c r="N2451" s="113"/>
      <c r="O2451" s="113"/>
      <c r="P2451" s="113"/>
      <c r="Q2451" s="26"/>
      <c r="R2451" s="113"/>
      <c r="S2451" s="26"/>
    </row>
    <row r="2452" spans="13:19" ht="12.75">
      <c r="M2452" s="26"/>
      <c r="N2452" s="113"/>
      <c r="O2452" s="113"/>
      <c r="P2452" s="113"/>
      <c r="Q2452" s="26"/>
      <c r="R2452" s="113"/>
      <c r="S2452" s="26"/>
    </row>
    <row r="2453" spans="13:19" ht="12.75">
      <c r="M2453" s="26"/>
      <c r="N2453" s="113"/>
      <c r="O2453" s="113"/>
      <c r="P2453" s="113"/>
      <c r="Q2453" s="26"/>
      <c r="R2453" s="113"/>
      <c r="S2453" s="26"/>
    </row>
    <row r="2454" spans="13:19" ht="12.75">
      <c r="M2454" s="26"/>
      <c r="N2454" s="113"/>
      <c r="O2454" s="113"/>
      <c r="P2454" s="113"/>
      <c r="Q2454" s="26"/>
      <c r="R2454" s="113"/>
      <c r="S2454" s="26"/>
    </row>
    <row r="2455" spans="13:19" ht="12.75">
      <c r="M2455" s="26"/>
      <c r="N2455" s="113"/>
      <c r="O2455" s="113"/>
      <c r="P2455" s="113"/>
      <c r="Q2455" s="26"/>
      <c r="R2455" s="113"/>
      <c r="S2455" s="26"/>
    </row>
    <row r="2456" spans="13:19" ht="12.75">
      <c r="M2456" s="26"/>
      <c r="N2456" s="113"/>
      <c r="O2456" s="113"/>
      <c r="P2456" s="113"/>
      <c r="Q2456" s="26"/>
      <c r="R2456" s="113"/>
      <c r="S2456" s="26"/>
    </row>
    <row r="2457" spans="13:19" ht="12.75">
      <c r="M2457" s="26"/>
      <c r="N2457" s="113"/>
      <c r="O2457" s="113"/>
      <c r="P2457" s="113"/>
      <c r="Q2457" s="26"/>
      <c r="R2457" s="113"/>
      <c r="S2457" s="26"/>
    </row>
    <row r="2458" spans="13:19" ht="12.75">
      <c r="M2458" s="26"/>
      <c r="N2458" s="113"/>
      <c r="O2458" s="113"/>
      <c r="P2458" s="113"/>
      <c r="Q2458" s="26"/>
      <c r="R2458" s="113"/>
      <c r="S2458" s="26"/>
    </row>
    <row r="2459" spans="13:19" ht="12.75">
      <c r="M2459" s="26"/>
      <c r="N2459" s="113"/>
      <c r="O2459" s="113"/>
      <c r="P2459" s="113"/>
      <c r="Q2459" s="26"/>
      <c r="R2459" s="113"/>
      <c r="S2459" s="26"/>
    </row>
    <row r="2460" spans="13:19" ht="12.75">
      <c r="M2460" s="26"/>
      <c r="N2460" s="113"/>
      <c r="O2460" s="113"/>
      <c r="P2460" s="113"/>
      <c r="Q2460" s="26"/>
      <c r="R2460" s="113"/>
      <c r="S2460" s="26"/>
    </row>
    <row r="2461" spans="13:19" ht="12.75">
      <c r="M2461" s="26"/>
      <c r="N2461" s="113"/>
      <c r="O2461" s="113"/>
      <c r="P2461" s="113"/>
      <c r="Q2461" s="26"/>
      <c r="R2461" s="113"/>
      <c r="S2461" s="26"/>
    </row>
    <row r="2462" spans="13:19" ht="12.75">
      <c r="M2462" s="26"/>
      <c r="N2462" s="113"/>
      <c r="O2462" s="113"/>
      <c r="P2462" s="113"/>
      <c r="Q2462" s="26"/>
      <c r="R2462" s="113"/>
      <c r="S2462" s="26"/>
    </row>
    <row r="2463" spans="13:19" ht="12.75">
      <c r="M2463" s="26"/>
      <c r="N2463" s="113"/>
      <c r="O2463" s="113"/>
      <c r="P2463" s="113"/>
      <c r="Q2463" s="26"/>
      <c r="R2463" s="113"/>
      <c r="S2463" s="26"/>
    </row>
    <row r="2464" spans="13:19" ht="12.75">
      <c r="M2464" s="26"/>
      <c r="N2464" s="113"/>
      <c r="O2464" s="113"/>
      <c r="P2464" s="113"/>
      <c r="Q2464" s="26"/>
      <c r="R2464" s="113"/>
      <c r="S2464" s="26"/>
    </row>
    <row r="2465" spans="13:19" ht="12.75">
      <c r="M2465" s="26"/>
      <c r="N2465" s="113"/>
      <c r="O2465" s="113"/>
      <c r="P2465" s="113"/>
      <c r="Q2465" s="26"/>
      <c r="R2465" s="113"/>
      <c r="S2465" s="26"/>
    </row>
    <row r="2466" spans="13:19" ht="12.75">
      <c r="M2466" s="26"/>
      <c r="N2466" s="113"/>
      <c r="O2466" s="113"/>
      <c r="P2466" s="113"/>
      <c r="Q2466" s="26"/>
      <c r="R2466" s="113"/>
      <c r="S2466" s="26"/>
    </row>
    <row r="2467" spans="13:19" ht="12.75">
      <c r="M2467" s="26"/>
      <c r="N2467" s="113"/>
      <c r="O2467" s="113"/>
      <c r="P2467" s="113"/>
      <c r="Q2467" s="26"/>
      <c r="R2467" s="113"/>
      <c r="S2467" s="26"/>
    </row>
    <row r="2468" spans="13:19" ht="12.75">
      <c r="M2468" s="26"/>
      <c r="N2468" s="113"/>
      <c r="O2468" s="113"/>
      <c r="P2468" s="113"/>
      <c r="Q2468" s="26"/>
      <c r="R2468" s="113"/>
      <c r="S2468" s="26"/>
    </row>
    <row r="2469" spans="13:19" ht="12.75">
      <c r="M2469" s="26"/>
      <c r="N2469" s="113"/>
      <c r="O2469" s="113"/>
      <c r="P2469" s="113"/>
      <c r="Q2469" s="26"/>
      <c r="R2469" s="113"/>
      <c r="S2469" s="26"/>
    </row>
    <row r="2470" spans="13:19" ht="12.75">
      <c r="M2470" s="26"/>
      <c r="N2470" s="113"/>
      <c r="O2470" s="113"/>
      <c r="P2470" s="113"/>
      <c r="Q2470" s="26"/>
      <c r="R2470" s="113"/>
      <c r="S2470" s="26"/>
    </row>
    <row r="2471" spans="13:19" ht="12.75">
      <c r="M2471" s="26"/>
      <c r="N2471" s="113"/>
      <c r="O2471" s="113"/>
      <c r="P2471" s="113"/>
      <c r="Q2471" s="26"/>
      <c r="R2471" s="113"/>
      <c r="S2471" s="26"/>
    </row>
    <row r="2472" spans="13:19" ht="12.75">
      <c r="M2472" s="26"/>
      <c r="N2472" s="113"/>
      <c r="O2472" s="113"/>
      <c r="P2472" s="113"/>
      <c r="Q2472" s="26"/>
      <c r="R2472" s="113"/>
      <c r="S2472" s="26"/>
    </row>
    <row r="2473" spans="13:19" ht="12.75">
      <c r="M2473" s="26"/>
      <c r="N2473" s="113"/>
      <c r="O2473" s="113"/>
      <c r="P2473" s="113"/>
      <c r="Q2473" s="26"/>
      <c r="R2473" s="113"/>
      <c r="S2473" s="26"/>
    </row>
    <row r="2474" spans="13:19" ht="12.75">
      <c r="M2474" s="26"/>
      <c r="N2474" s="113"/>
      <c r="O2474" s="113"/>
      <c r="P2474" s="113"/>
      <c r="Q2474" s="26"/>
      <c r="R2474" s="113"/>
      <c r="S2474" s="26"/>
    </row>
    <row r="2475" spans="13:19" ht="12.75">
      <c r="M2475" s="26"/>
      <c r="N2475" s="113"/>
      <c r="O2475" s="113"/>
      <c r="P2475" s="113"/>
      <c r="Q2475" s="26"/>
      <c r="R2475" s="113"/>
      <c r="S2475" s="26"/>
    </row>
    <row r="2476" spans="13:19" ht="12.75">
      <c r="M2476" s="26"/>
      <c r="N2476" s="113"/>
      <c r="O2476" s="113"/>
      <c r="P2476" s="113"/>
      <c r="Q2476" s="26"/>
      <c r="R2476" s="113"/>
      <c r="S2476" s="26"/>
    </row>
    <row r="2477" spans="13:19" ht="12.75">
      <c r="M2477" s="26"/>
      <c r="N2477" s="113"/>
      <c r="O2477" s="113"/>
      <c r="P2477" s="113"/>
      <c r="Q2477" s="26"/>
      <c r="R2477" s="113"/>
      <c r="S2477" s="26"/>
    </row>
    <row r="2478" spans="13:19" ht="12.75">
      <c r="M2478" s="26"/>
      <c r="N2478" s="113"/>
      <c r="O2478" s="113"/>
      <c r="P2478" s="113"/>
      <c r="Q2478" s="26"/>
      <c r="R2478" s="113"/>
      <c r="S2478" s="26"/>
    </row>
    <row r="2479" spans="13:19" ht="12.75">
      <c r="M2479" s="26"/>
      <c r="N2479" s="113"/>
      <c r="O2479" s="113"/>
      <c r="P2479" s="113"/>
      <c r="Q2479" s="26"/>
      <c r="R2479" s="113"/>
      <c r="S2479" s="26"/>
    </row>
    <row r="2480" spans="13:19" ht="12.75">
      <c r="M2480" s="26"/>
      <c r="N2480" s="113"/>
      <c r="O2480" s="113"/>
      <c r="P2480" s="113"/>
      <c r="Q2480" s="26"/>
      <c r="R2480" s="113"/>
      <c r="S2480" s="26"/>
    </row>
    <row r="2481" spans="13:19" ht="12.75">
      <c r="M2481" s="26"/>
      <c r="N2481" s="113"/>
      <c r="O2481" s="113"/>
      <c r="P2481" s="113"/>
      <c r="Q2481" s="26"/>
      <c r="R2481" s="113"/>
      <c r="S2481" s="26"/>
    </row>
    <row r="2482" spans="13:19" ht="12.75">
      <c r="M2482" s="26"/>
      <c r="N2482" s="113"/>
      <c r="O2482" s="113"/>
      <c r="P2482" s="113"/>
      <c r="Q2482" s="26"/>
      <c r="R2482" s="113"/>
      <c r="S2482" s="26"/>
    </row>
    <row r="2483" spans="13:19" ht="12.75">
      <c r="M2483" s="26"/>
      <c r="N2483" s="113"/>
      <c r="O2483" s="113"/>
      <c r="P2483" s="113"/>
      <c r="Q2483" s="26"/>
      <c r="R2483" s="113"/>
      <c r="S2483" s="26"/>
    </row>
    <row r="2484" spans="13:19" ht="12.75">
      <c r="M2484" s="26"/>
      <c r="N2484" s="113"/>
      <c r="O2484" s="113"/>
      <c r="P2484" s="113"/>
      <c r="Q2484" s="26"/>
      <c r="R2484" s="113"/>
      <c r="S2484" s="26"/>
    </row>
    <row r="2485" spans="13:19" ht="12.75">
      <c r="M2485" s="26"/>
      <c r="N2485" s="113"/>
      <c r="O2485" s="113"/>
      <c r="P2485" s="113"/>
      <c r="Q2485" s="26"/>
      <c r="R2485" s="113"/>
      <c r="S2485" s="26"/>
    </row>
    <row r="2486" spans="13:19" ht="12.75">
      <c r="M2486" s="26"/>
      <c r="N2486" s="113"/>
      <c r="O2486" s="113"/>
      <c r="P2486" s="113"/>
      <c r="Q2486" s="26"/>
      <c r="R2486" s="113"/>
      <c r="S2486" s="26"/>
    </row>
    <row r="2487" spans="13:19" ht="12.75">
      <c r="M2487" s="26"/>
      <c r="N2487" s="113"/>
      <c r="O2487" s="113"/>
      <c r="P2487" s="113"/>
      <c r="Q2487" s="26"/>
      <c r="R2487" s="113"/>
      <c r="S2487" s="26"/>
    </row>
    <row r="2488" spans="13:19" ht="12.75">
      <c r="M2488" s="26"/>
      <c r="N2488" s="113"/>
      <c r="O2488" s="113"/>
      <c r="P2488" s="113"/>
      <c r="Q2488" s="26"/>
      <c r="R2488" s="113"/>
      <c r="S2488" s="26"/>
    </row>
    <row r="2489" spans="13:19" ht="12.75">
      <c r="M2489" s="26"/>
      <c r="N2489" s="113"/>
      <c r="O2489" s="113"/>
      <c r="P2489" s="113"/>
      <c r="Q2489" s="26"/>
      <c r="R2489" s="113"/>
      <c r="S2489" s="26"/>
    </row>
    <row r="2490" spans="13:19" ht="12.75">
      <c r="M2490" s="26"/>
      <c r="N2490" s="113"/>
      <c r="O2490" s="113"/>
      <c r="P2490" s="113"/>
      <c r="Q2490" s="26"/>
      <c r="R2490" s="113"/>
      <c r="S2490" s="26"/>
    </row>
    <row r="2491" spans="13:19" ht="12.75">
      <c r="M2491" s="26"/>
      <c r="N2491" s="113"/>
      <c r="O2491" s="113"/>
      <c r="P2491" s="113"/>
      <c r="Q2491" s="26"/>
      <c r="R2491" s="113"/>
      <c r="S2491" s="26"/>
    </row>
    <row r="2492" spans="13:19" ht="12.75">
      <c r="M2492" s="26"/>
      <c r="N2492" s="113"/>
      <c r="O2492" s="113"/>
      <c r="P2492" s="113"/>
      <c r="Q2492" s="26"/>
      <c r="R2492" s="113"/>
      <c r="S2492" s="26"/>
    </row>
    <row r="2493" spans="13:19" ht="12.75">
      <c r="M2493" s="26"/>
      <c r="N2493" s="113"/>
      <c r="O2493" s="113"/>
      <c r="P2493" s="113"/>
      <c r="Q2493" s="26"/>
      <c r="R2493" s="113"/>
      <c r="S2493" s="26"/>
    </row>
    <row r="2494" spans="13:19" ht="12.75">
      <c r="M2494" s="26"/>
      <c r="N2494" s="113"/>
      <c r="O2494" s="113"/>
      <c r="P2494" s="113"/>
      <c r="Q2494" s="26"/>
      <c r="R2494" s="113"/>
      <c r="S2494" s="26"/>
    </row>
    <row r="2495" spans="13:19" ht="12.75">
      <c r="M2495" s="26"/>
      <c r="N2495" s="113"/>
      <c r="O2495" s="113"/>
      <c r="P2495" s="113"/>
      <c r="Q2495" s="26"/>
      <c r="R2495" s="113"/>
      <c r="S2495" s="26"/>
    </row>
    <row r="2496" spans="13:19" ht="12.75">
      <c r="M2496" s="26"/>
      <c r="N2496" s="113"/>
      <c r="O2496" s="113"/>
      <c r="P2496" s="113"/>
      <c r="Q2496" s="26"/>
      <c r="R2496" s="113"/>
      <c r="S2496" s="26"/>
    </row>
    <row r="2497" spans="13:19" ht="12.75">
      <c r="M2497" s="26"/>
      <c r="N2497" s="113"/>
      <c r="O2497" s="113"/>
      <c r="P2497" s="113"/>
      <c r="Q2497" s="26"/>
      <c r="R2497" s="113"/>
      <c r="S2497" s="26"/>
    </row>
    <row r="2498" spans="13:19" ht="12.75">
      <c r="M2498" s="26"/>
      <c r="N2498" s="113"/>
      <c r="O2498" s="113"/>
      <c r="P2498" s="113"/>
      <c r="Q2498" s="26"/>
      <c r="R2498" s="113"/>
      <c r="S2498" s="26"/>
    </row>
    <row r="2499" spans="13:19" ht="12.75">
      <c r="M2499" s="26"/>
      <c r="N2499" s="113"/>
      <c r="O2499" s="113"/>
      <c r="P2499" s="113"/>
      <c r="Q2499" s="26"/>
      <c r="R2499" s="113"/>
      <c r="S2499" s="26"/>
    </row>
    <row r="2500" spans="13:19" ht="12.75">
      <c r="M2500" s="26"/>
      <c r="N2500" s="113"/>
      <c r="O2500" s="113"/>
      <c r="P2500" s="113"/>
      <c r="Q2500" s="26"/>
      <c r="R2500" s="113"/>
      <c r="S2500" s="26"/>
    </row>
    <row r="2501" spans="13:19" ht="12.75">
      <c r="M2501" s="26"/>
      <c r="N2501" s="113"/>
      <c r="O2501" s="113"/>
      <c r="P2501" s="113"/>
      <c r="Q2501" s="26"/>
      <c r="R2501" s="113"/>
      <c r="S2501" s="26"/>
    </row>
    <row r="2502" spans="13:19" ht="12.75">
      <c r="M2502" s="26"/>
      <c r="N2502" s="113"/>
      <c r="O2502" s="113"/>
      <c r="P2502" s="113"/>
      <c r="Q2502" s="26"/>
      <c r="R2502" s="113"/>
      <c r="S2502" s="26"/>
    </row>
    <row r="2503" spans="13:19" ht="12.75">
      <c r="M2503" s="26"/>
      <c r="N2503" s="113"/>
      <c r="O2503" s="113"/>
      <c r="P2503" s="113"/>
      <c r="Q2503" s="26"/>
      <c r="R2503" s="113"/>
      <c r="S2503" s="26"/>
    </row>
    <row r="2504" spans="13:19" ht="12.75">
      <c r="M2504" s="26"/>
      <c r="N2504" s="113"/>
      <c r="O2504" s="113"/>
      <c r="P2504" s="113"/>
      <c r="Q2504" s="26"/>
      <c r="R2504" s="113"/>
      <c r="S2504" s="26"/>
    </row>
    <row r="2505" spans="13:19" ht="12.75">
      <c r="M2505" s="26"/>
      <c r="N2505" s="113"/>
      <c r="O2505" s="113"/>
      <c r="P2505" s="113"/>
      <c r="Q2505" s="26"/>
      <c r="R2505" s="113"/>
      <c r="S2505" s="26"/>
    </row>
    <row r="2506" spans="13:19" ht="12.75">
      <c r="M2506" s="26"/>
      <c r="N2506" s="113"/>
      <c r="O2506" s="113"/>
      <c r="P2506" s="113"/>
      <c r="Q2506" s="26"/>
      <c r="R2506" s="113"/>
      <c r="S2506" s="26"/>
    </row>
    <row r="2507" spans="13:19" ht="12.75">
      <c r="M2507" s="26"/>
      <c r="N2507" s="113"/>
      <c r="O2507" s="113"/>
      <c r="P2507" s="113"/>
      <c r="Q2507" s="26"/>
      <c r="R2507" s="113"/>
      <c r="S2507" s="26"/>
    </row>
    <row r="2508" spans="13:19" ht="12.75">
      <c r="M2508" s="26"/>
      <c r="N2508" s="113"/>
      <c r="O2508" s="113"/>
      <c r="P2508" s="113"/>
      <c r="Q2508" s="26"/>
      <c r="R2508" s="113"/>
      <c r="S2508" s="26"/>
    </row>
    <row r="2509" spans="13:19" ht="12.75">
      <c r="M2509" s="26"/>
      <c r="N2509" s="113"/>
      <c r="O2509" s="113"/>
      <c r="P2509" s="113"/>
      <c r="Q2509" s="26"/>
      <c r="R2509" s="113"/>
      <c r="S2509" s="26"/>
    </row>
    <row r="2510" spans="13:19" ht="12.75">
      <c r="M2510" s="26"/>
      <c r="N2510" s="113"/>
      <c r="O2510" s="113"/>
      <c r="P2510" s="113"/>
      <c r="Q2510" s="26"/>
      <c r="R2510" s="113"/>
      <c r="S2510" s="26"/>
    </row>
    <row r="2511" spans="13:19" ht="12.75">
      <c r="M2511" s="26"/>
      <c r="N2511" s="113"/>
      <c r="O2511" s="113"/>
      <c r="P2511" s="113"/>
      <c r="Q2511" s="26"/>
      <c r="R2511" s="113"/>
      <c r="S2511" s="26"/>
    </row>
    <row r="2512" spans="13:19" ht="12.75">
      <c r="M2512" s="26"/>
      <c r="N2512" s="113"/>
      <c r="O2512" s="113"/>
      <c r="P2512" s="113"/>
      <c r="Q2512" s="26"/>
      <c r="R2512" s="113"/>
      <c r="S2512" s="26"/>
    </row>
    <row r="2513" spans="13:19" ht="12.75">
      <c r="M2513" s="26"/>
      <c r="N2513" s="113"/>
      <c r="O2513" s="113"/>
      <c r="P2513" s="113"/>
      <c r="Q2513" s="26"/>
      <c r="R2513" s="113"/>
      <c r="S2513" s="26"/>
    </row>
    <row r="2514" spans="13:19" ht="12.75">
      <c r="M2514" s="26"/>
      <c r="N2514" s="113"/>
      <c r="O2514" s="113"/>
      <c r="P2514" s="113"/>
      <c r="Q2514" s="26"/>
      <c r="R2514" s="113"/>
      <c r="S2514" s="26"/>
    </row>
    <row r="2515" spans="13:19" ht="12.75">
      <c r="M2515" s="26"/>
      <c r="N2515" s="113"/>
      <c r="O2515" s="113"/>
      <c r="P2515" s="113"/>
      <c r="Q2515" s="26"/>
      <c r="R2515" s="113"/>
      <c r="S2515" s="26"/>
    </row>
    <row r="2516" spans="13:19" ht="12.75">
      <c r="M2516" s="26"/>
      <c r="N2516" s="113"/>
      <c r="O2516" s="113"/>
      <c r="P2516" s="113"/>
      <c r="Q2516" s="26"/>
      <c r="R2516" s="113"/>
      <c r="S2516" s="26"/>
    </row>
    <row r="2517" spans="13:19" ht="12.75">
      <c r="M2517" s="26"/>
      <c r="N2517" s="113"/>
      <c r="O2517" s="113"/>
      <c r="P2517" s="113"/>
      <c r="Q2517" s="26"/>
      <c r="R2517" s="113"/>
      <c r="S2517" s="26"/>
    </row>
    <row r="2518" spans="13:19" ht="12.75">
      <c r="M2518" s="26"/>
      <c r="N2518" s="113"/>
      <c r="O2518" s="113"/>
      <c r="P2518" s="113"/>
      <c r="Q2518" s="26"/>
      <c r="R2518" s="113"/>
      <c r="S2518" s="26"/>
    </row>
    <row r="2519" spans="13:19" ht="12.75">
      <c r="M2519" s="26"/>
      <c r="N2519" s="113"/>
      <c r="O2519" s="113"/>
      <c r="P2519" s="113"/>
      <c r="Q2519" s="26"/>
      <c r="R2519" s="113"/>
      <c r="S2519" s="26"/>
    </row>
    <row r="2520" spans="13:19" ht="12.75">
      <c r="M2520" s="26"/>
      <c r="N2520" s="113"/>
      <c r="O2520" s="113"/>
      <c r="P2520" s="113"/>
      <c r="Q2520" s="26"/>
      <c r="R2520" s="113"/>
      <c r="S2520" s="26"/>
    </row>
    <row r="2521" spans="13:19" ht="12.75">
      <c r="M2521" s="26"/>
      <c r="N2521" s="113"/>
      <c r="O2521" s="113"/>
      <c r="P2521" s="113"/>
      <c r="Q2521" s="26"/>
      <c r="R2521" s="113"/>
      <c r="S2521" s="26"/>
    </row>
    <row r="2522" spans="13:19" ht="12.75">
      <c r="M2522" s="26"/>
      <c r="N2522" s="113"/>
      <c r="O2522" s="113"/>
      <c r="P2522" s="113"/>
      <c r="Q2522" s="26"/>
      <c r="R2522" s="113"/>
      <c r="S2522" s="26"/>
    </row>
    <row r="2523" spans="13:19" ht="12.75">
      <c r="M2523" s="26"/>
      <c r="N2523" s="113"/>
      <c r="O2523" s="113"/>
      <c r="P2523" s="113"/>
      <c r="Q2523" s="26"/>
      <c r="R2523" s="113"/>
      <c r="S2523" s="26"/>
    </row>
    <row r="2524" spans="13:19" ht="12.75">
      <c r="M2524" s="26"/>
      <c r="N2524" s="113"/>
      <c r="O2524" s="113"/>
      <c r="P2524" s="113"/>
      <c r="Q2524" s="26"/>
      <c r="R2524" s="113"/>
      <c r="S2524" s="26"/>
    </row>
    <row r="2525" spans="13:19" ht="12.75">
      <c r="M2525" s="26"/>
      <c r="N2525" s="113"/>
      <c r="O2525" s="113"/>
      <c r="P2525" s="113"/>
      <c r="Q2525" s="26"/>
      <c r="R2525" s="113"/>
      <c r="S2525" s="26"/>
    </row>
    <row r="2526" spans="13:19" ht="12.75">
      <c r="M2526" s="26"/>
      <c r="N2526" s="113"/>
      <c r="O2526" s="113"/>
      <c r="P2526" s="113"/>
      <c r="Q2526" s="26"/>
      <c r="R2526" s="113"/>
      <c r="S2526" s="26"/>
    </row>
    <row r="2527" spans="13:19" ht="12.75">
      <c r="M2527" s="26"/>
      <c r="N2527" s="113"/>
      <c r="O2527" s="113"/>
      <c r="P2527" s="113"/>
      <c r="Q2527" s="26"/>
      <c r="R2527" s="113"/>
      <c r="S2527" s="26"/>
    </row>
    <row r="2528" spans="13:19" ht="12.75">
      <c r="M2528" s="26"/>
      <c r="N2528" s="113"/>
      <c r="O2528" s="113"/>
      <c r="P2528" s="113"/>
      <c r="Q2528" s="26"/>
      <c r="R2528" s="113"/>
      <c r="S2528" s="26"/>
    </row>
    <row r="2529" spans="13:19" ht="12.75">
      <c r="M2529" s="26"/>
      <c r="N2529" s="113"/>
      <c r="O2529" s="113"/>
      <c r="P2529" s="113"/>
      <c r="Q2529" s="26"/>
      <c r="R2529" s="113"/>
      <c r="S2529" s="26"/>
    </row>
    <row r="2530" spans="13:19" ht="12.75">
      <c r="M2530" s="26"/>
      <c r="N2530" s="113"/>
      <c r="O2530" s="113"/>
      <c r="P2530" s="113"/>
      <c r="Q2530" s="26"/>
      <c r="R2530" s="113"/>
      <c r="S2530" s="26"/>
    </row>
    <row r="2531" spans="13:19" ht="12.75">
      <c r="M2531" s="26"/>
      <c r="N2531" s="113"/>
      <c r="O2531" s="113"/>
      <c r="P2531" s="113"/>
      <c r="Q2531" s="26"/>
      <c r="R2531" s="113"/>
      <c r="S2531" s="26"/>
    </row>
    <row r="2532" spans="13:19" ht="12.75">
      <c r="M2532" s="26"/>
      <c r="N2532" s="113"/>
      <c r="O2532" s="113"/>
      <c r="P2532" s="113"/>
      <c r="Q2532" s="26"/>
      <c r="R2532" s="113"/>
      <c r="S2532" s="26"/>
    </row>
    <row r="2533" spans="13:19" ht="12.75">
      <c r="M2533" s="26"/>
      <c r="N2533" s="113"/>
      <c r="O2533" s="113"/>
      <c r="P2533" s="113"/>
      <c r="Q2533" s="26"/>
      <c r="R2533" s="113"/>
      <c r="S2533" s="26"/>
    </row>
    <row r="2534" spans="13:19" ht="12.75">
      <c r="M2534" s="26"/>
      <c r="N2534" s="113"/>
      <c r="O2534" s="113"/>
      <c r="P2534" s="113"/>
      <c r="Q2534" s="26"/>
      <c r="R2534" s="113"/>
      <c r="S2534" s="26"/>
    </row>
    <row r="2535" spans="13:19" ht="12.75">
      <c r="M2535" s="26"/>
      <c r="N2535" s="113"/>
      <c r="O2535" s="113"/>
      <c r="P2535" s="113"/>
      <c r="Q2535" s="26"/>
      <c r="R2535" s="113"/>
      <c r="S2535" s="26"/>
    </row>
    <row r="2536" spans="13:19" ht="12.75">
      <c r="M2536" s="26"/>
      <c r="N2536" s="113"/>
      <c r="O2536" s="113"/>
      <c r="P2536" s="113"/>
      <c r="Q2536" s="26"/>
      <c r="R2536" s="113"/>
      <c r="S2536" s="26"/>
    </row>
    <row r="2537" spans="13:19" ht="12.75">
      <c r="M2537" s="26"/>
      <c r="N2537" s="113"/>
      <c r="O2537" s="113"/>
      <c r="P2537" s="113"/>
      <c r="Q2537" s="26"/>
      <c r="R2537" s="113"/>
      <c r="S2537" s="26"/>
    </row>
    <row r="2538" spans="13:19" ht="12.75">
      <c r="M2538" s="26"/>
      <c r="N2538" s="113"/>
      <c r="O2538" s="113"/>
      <c r="P2538" s="113"/>
      <c r="Q2538" s="26"/>
      <c r="R2538" s="113"/>
      <c r="S2538" s="26"/>
    </row>
    <row r="2539" spans="13:19" ht="12.75">
      <c r="M2539" s="26"/>
      <c r="N2539" s="113"/>
      <c r="O2539" s="113"/>
      <c r="P2539" s="113"/>
      <c r="Q2539" s="26"/>
      <c r="R2539" s="113"/>
      <c r="S2539" s="26"/>
    </row>
    <row r="2540" spans="13:19" ht="12.75">
      <c r="M2540" s="26"/>
      <c r="N2540" s="113"/>
      <c r="O2540" s="113"/>
      <c r="P2540" s="113"/>
      <c r="Q2540" s="26"/>
      <c r="R2540" s="113"/>
      <c r="S2540" s="26"/>
    </row>
    <row r="2541" spans="13:19" ht="12.75">
      <c r="M2541" s="26"/>
      <c r="N2541" s="113"/>
      <c r="O2541" s="113"/>
      <c r="P2541" s="113"/>
      <c r="Q2541" s="26"/>
      <c r="R2541" s="113"/>
      <c r="S2541" s="26"/>
    </row>
    <row r="2542" spans="13:19" ht="12.75">
      <c r="M2542" s="26"/>
      <c r="N2542" s="113"/>
      <c r="O2542" s="113"/>
      <c r="P2542" s="113"/>
      <c r="Q2542" s="26"/>
      <c r="R2542" s="113"/>
      <c r="S2542" s="26"/>
    </row>
    <row r="2543" spans="13:19" ht="12.75">
      <c r="M2543" s="26"/>
      <c r="N2543" s="113"/>
      <c r="O2543" s="113"/>
      <c r="P2543" s="113"/>
      <c r="Q2543" s="26"/>
      <c r="R2543" s="113"/>
      <c r="S2543" s="26"/>
    </row>
    <row r="2544" spans="13:19" ht="12.75">
      <c r="M2544" s="26"/>
      <c r="N2544" s="113"/>
      <c r="O2544" s="113"/>
      <c r="P2544" s="113"/>
      <c r="Q2544" s="26"/>
      <c r="R2544" s="113"/>
      <c r="S2544" s="26"/>
    </row>
    <row r="2545" spans="13:19" ht="12.75">
      <c r="M2545" s="26"/>
      <c r="N2545" s="113"/>
      <c r="O2545" s="113"/>
      <c r="P2545" s="113"/>
      <c r="Q2545" s="26"/>
      <c r="R2545" s="113"/>
      <c r="S2545" s="26"/>
    </row>
    <row r="2546" spans="13:19" ht="12.75">
      <c r="M2546" s="26"/>
      <c r="N2546" s="113"/>
      <c r="O2546" s="113"/>
      <c r="P2546" s="113"/>
      <c r="Q2546" s="26"/>
      <c r="R2546" s="113"/>
      <c r="S2546" s="26"/>
    </row>
    <row r="2547" spans="13:19" ht="12.75">
      <c r="M2547" s="26"/>
      <c r="N2547" s="113"/>
      <c r="O2547" s="113"/>
      <c r="P2547" s="113"/>
      <c r="Q2547" s="26"/>
      <c r="R2547" s="113"/>
      <c r="S2547" s="26"/>
    </row>
    <row r="2548" spans="13:19" ht="12.75">
      <c r="M2548" s="26"/>
      <c r="N2548" s="113"/>
      <c r="O2548" s="113"/>
      <c r="P2548" s="113"/>
      <c r="Q2548" s="26"/>
      <c r="R2548" s="113"/>
      <c r="S2548" s="26"/>
    </row>
    <row r="2549" spans="13:19" ht="12.75">
      <c r="M2549" s="26"/>
      <c r="N2549" s="113"/>
      <c r="O2549" s="113"/>
      <c r="P2549" s="113"/>
      <c r="Q2549" s="26"/>
      <c r="R2549" s="113"/>
      <c r="S2549" s="26"/>
    </row>
    <row r="2550" spans="13:19" ht="12.75">
      <c r="M2550" s="26"/>
      <c r="N2550" s="113"/>
      <c r="O2550" s="113"/>
      <c r="P2550" s="113"/>
      <c r="Q2550" s="26"/>
      <c r="R2550" s="113"/>
      <c r="S2550" s="26"/>
    </row>
    <row r="2551" spans="13:19" ht="12.75">
      <c r="M2551" s="26"/>
      <c r="N2551" s="113"/>
      <c r="O2551" s="113"/>
      <c r="P2551" s="113"/>
      <c r="Q2551" s="26"/>
      <c r="R2551" s="113"/>
      <c r="S2551" s="26"/>
    </row>
    <row r="2552" spans="13:19" ht="12.75">
      <c r="M2552" s="26"/>
      <c r="N2552" s="113"/>
      <c r="O2552" s="113"/>
      <c r="P2552" s="113"/>
      <c r="Q2552" s="26"/>
      <c r="R2552" s="113"/>
      <c r="S2552" s="26"/>
    </row>
    <row r="2553" spans="13:19" ht="12.75">
      <c r="M2553" s="26"/>
      <c r="N2553" s="113"/>
      <c r="O2553" s="113"/>
      <c r="P2553" s="113"/>
      <c r="Q2553" s="26"/>
      <c r="R2553" s="113"/>
      <c r="S2553" s="26"/>
    </row>
    <row r="2554" spans="13:19" ht="12.75">
      <c r="M2554" s="26"/>
      <c r="N2554" s="113"/>
      <c r="O2554" s="113"/>
      <c r="P2554" s="113"/>
      <c r="Q2554" s="26"/>
      <c r="R2554" s="113"/>
      <c r="S2554" s="26"/>
    </row>
    <row r="2555" spans="13:19" ht="12.75">
      <c r="M2555" s="26"/>
      <c r="N2555" s="113"/>
      <c r="O2555" s="113"/>
      <c r="P2555" s="113"/>
      <c r="Q2555" s="26"/>
      <c r="R2555" s="113"/>
      <c r="S2555" s="26"/>
    </row>
    <row r="2556" spans="13:19" ht="12.75">
      <c r="M2556" s="26"/>
      <c r="N2556" s="113"/>
      <c r="O2556" s="113"/>
      <c r="P2556" s="113"/>
      <c r="Q2556" s="26"/>
      <c r="R2556" s="113"/>
      <c r="S2556" s="26"/>
    </row>
    <row r="2557" spans="13:19" ht="12.75">
      <c r="M2557" s="26"/>
      <c r="N2557" s="113"/>
      <c r="O2557" s="113"/>
      <c r="P2557" s="113"/>
      <c r="Q2557" s="26"/>
      <c r="R2557" s="113"/>
      <c r="S2557" s="26"/>
    </row>
    <row r="2558" spans="13:19" ht="12.75">
      <c r="M2558" s="26"/>
      <c r="N2558" s="113"/>
      <c r="O2558" s="113"/>
      <c r="P2558" s="113"/>
      <c r="Q2558" s="26"/>
      <c r="R2558" s="113"/>
      <c r="S2558" s="26"/>
    </row>
    <row r="2559" spans="13:19" ht="12.75">
      <c r="M2559" s="26"/>
      <c r="N2559" s="113"/>
      <c r="O2559" s="113"/>
      <c r="P2559" s="113"/>
      <c r="Q2559" s="26"/>
      <c r="R2559" s="113"/>
      <c r="S2559" s="26"/>
    </row>
    <row r="2560" spans="13:19" ht="12.75">
      <c r="M2560" s="26"/>
      <c r="N2560" s="113"/>
      <c r="O2560" s="113"/>
      <c r="P2560" s="113"/>
      <c r="Q2560" s="26"/>
      <c r="R2560" s="113"/>
      <c r="S2560" s="26"/>
    </row>
    <row r="2561" spans="13:19" ht="12.75">
      <c r="M2561" s="26"/>
      <c r="N2561" s="113"/>
      <c r="O2561" s="113"/>
      <c r="P2561" s="113"/>
      <c r="Q2561" s="26"/>
      <c r="R2561" s="113"/>
      <c r="S2561" s="26"/>
    </row>
    <row r="2562" spans="13:19" ht="12.75">
      <c r="M2562" s="26"/>
      <c r="N2562" s="113"/>
      <c r="O2562" s="113"/>
      <c r="P2562" s="113"/>
      <c r="Q2562" s="26"/>
      <c r="R2562" s="113"/>
      <c r="S2562" s="26"/>
    </row>
    <row r="2563" spans="13:19" ht="12.75">
      <c r="M2563" s="26"/>
      <c r="N2563" s="113"/>
      <c r="O2563" s="113"/>
      <c r="P2563" s="113"/>
      <c r="Q2563" s="26"/>
      <c r="R2563" s="113"/>
      <c r="S2563" s="26"/>
    </row>
    <row r="2564" spans="13:19" ht="12.75">
      <c r="M2564" s="26"/>
      <c r="N2564" s="113"/>
      <c r="O2564" s="113"/>
      <c r="P2564" s="113"/>
      <c r="Q2564" s="26"/>
      <c r="R2564" s="113"/>
      <c r="S2564" s="26"/>
    </row>
    <row r="2565" spans="13:19" ht="12.75">
      <c r="M2565" s="26"/>
      <c r="N2565" s="113"/>
      <c r="O2565" s="113"/>
      <c r="P2565" s="113"/>
      <c r="Q2565" s="26"/>
      <c r="R2565" s="113"/>
      <c r="S2565" s="26"/>
    </row>
    <row r="2566" spans="13:19" ht="12.75">
      <c r="M2566" s="26"/>
      <c r="N2566" s="113"/>
      <c r="O2566" s="113"/>
      <c r="P2566" s="113"/>
      <c r="Q2566" s="26"/>
      <c r="R2566" s="113"/>
      <c r="S2566" s="26"/>
    </row>
    <row r="2567" spans="13:19" ht="12.75">
      <c r="M2567" s="26"/>
      <c r="N2567" s="113"/>
      <c r="O2567" s="113"/>
      <c r="P2567" s="113"/>
      <c r="Q2567" s="26"/>
      <c r="R2567" s="113"/>
      <c r="S2567" s="26"/>
    </row>
    <row r="2568" spans="13:19" ht="12.75">
      <c r="M2568" s="26"/>
      <c r="N2568" s="113"/>
      <c r="O2568" s="113"/>
      <c r="P2568" s="113"/>
      <c r="Q2568" s="26"/>
      <c r="R2568" s="113"/>
      <c r="S2568" s="26"/>
    </row>
    <row r="2569" spans="13:19" ht="12.75">
      <c r="M2569" s="26"/>
      <c r="N2569" s="113"/>
      <c r="O2569" s="113"/>
      <c r="P2569" s="113"/>
      <c r="Q2569" s="26"/>
      <c r="R2569" s="113"/>
      <c r="S2569" s="26"/>
    </row>
    <row r="2570" spans="13:19" ht="12.75">
      <c r="M2570" s="26"/>
      <c r="N2570" s="113"/>
      <c r="O2570" s="113"/>
      <c r="P2570" s="113"/>
      <c r="Q2570" s="26"/>
      <c r="R2570" s="113"/>
      <c r="S2570" s="26"/>
    </row>
    <row r="2571" spans="13:19" ht="12.75">
      <c r="M2571" s="26"/>
      <c r="N2571" s="113"/>
      <c r="O2571" s="113"/>
      <c r="P2571" s="113"/>
      <c r="Q2571" s="26"/>
      <c r="R2571" s="113"/>
      <c r="S2571" s="26"/>
    </row>
    <row r="2572" spans="13:19" ht="12.75">
      <c r="M2572" s="26"/>
      <c r="N2572" s="113"/>
      <c r="O2572" s="113"/>
      <c r="P2572" s="113"/>
      <c r="Q2572" s="26"/>
      <c r="R2572" s="113"/>
      <c r="S2572" s="26"/>
    </row>
    <row r="2573" spans="13:19" ht="12.75">
      <c r="M2573" s="26"/>
      <c r="N2573" s="113"/>
      <c r="O2573" s="113"/>
      <c r="P2573" s="113"/>
      <c r="Q2573" s="26"/>
      <c r="R2573" s="113"/>
      <c r="S2573" s="26"/>
    </row>
    <row r="2574" spans="13:19" ht="12.75">
      <c r="M2574" s="26"/>
      <c r="N2574" s="113"/>
      <c r="O2574" s="113"/>
      <c r="P2574" s="113"/>
      <c r="Q2574" s="26"/>
      <c r="R2574" s="113"/>
      <c r="S2574" s="26"/>
    </row>
    <row r="2575" spans="13:19" ht="12.75">
      <c r="M2575" s="26"/>
      <c r="N2575" s="113"/>
      <c r="O2575" s="113"/>
      <c r="P2575" s="113"/>
      <c r="Q2575" s="26"/>
      <c r="R2575" s="113"/>
      <c r="S2575" s="26"/>
    </row>
    <row r="2576" spans="13:19" ht="12.75">
      <c r="M2576" s="26"/>
      <c r="N2576" s="113"/>
      <c r="O2576" s="113"/>
      <c r="P2576" s="113"/>
      <c r="Q2576" s="26"/>
      <c r="R2576" s="113"/>
      <c r="S2576" s="26"/>
    </row>
    <row r="2577" spans="13:19" ht="12.75">
      <c r="M2577" s="26"/>
      <c r="N2577" s="113"/>
      <c r="O2577" s="113"/>
      <c r="P2577" s="113"/>
      <c r="Q2577" s="26"/>
      <c r="R2577" s="113"/>
      <c r="S2577" s="26"/>
    </row>
    <row r="2578" spans="13:19" ht="12.75">
      <c r="M2578" s="26"/>
      <c r="N2578" s="113"/>
      <c r="O2578" s="113"/>
      <c r="P2578" s="113"/>
      <c r="Q2578" s="26"/>
      <c r="R2578" s="113"/>
      <c r="S2578" s="26"/>
    </row>
    <row r="2579" spans="13:19" ht="12.75">
      <c r="M2579" s="26"/>
      <c r="N2579" s="113"/>
      <c r="O2579" s="113"/>
      <c r="P2579" s="113"/>
      <c r="Q2579" s="26"/>
      <c r="R2579" s="113"/>
      <c r="S2579" s="26"/>
    </row>
    <row r="2580" spans="13:19" ht="12.75">
      <c r="M2580" s="26"/>
      <c r="N2580" s="113"/>
      <c r="O2580" s="113"/>
      <c r="P2580" s="113"/>
      <c r="Q2580" s="26"/>
      <c r="R2580" s="113"/>
      <c r="S2580" s="26"/>
    </row>
    <row r="2581" spans="13:19" ht="12.75">
      <c r="M2581" s="26"/>
      <c r="N2581" s="113"/>
      <c r="O2581" s="113"/>
      <c r="P2581" s="113"/>
      <c r="Q2581" s="26"/>
      <c r="R2581" s="113"/>
      <c r="S2581" s="26"/>
    </row>
    <row r="2582" spans="13:19" ht="12.75">
      <c r="M2582" s="26"/>
      <c r="N2582" s="113"/>
      <c r="O2582" s="113"/>
      <c r="P2582" s="113"/>
      <c r="Q2582" s="26"/>
      <c r="R2582" s="113"/>
      <c r="S2582" s="26"/>
    </row>
    <row r="2583" spans="13:19" ht="12.75">
      <c r="M2583" s="26"/>
      <c r="N2583" s="113"/>
      <c r="O2583" s="113"/>
      <c r="P2583" s="113"/>
      <c r="Q2583" s="26"/>
      <c r="R2583" s="113"/>
      <c r="S2583" s="26"/>
    </row>
    <row r="2584" spans="13:19" ht="12.75">
      <c r="M2584" s="26"/>
      <c r="N2584" s="113"/>
      <c r="O2584" s="113"/>
      <c r="P2584" s="113"/>
      <c r="Q2584" s="26"/>
      <c r="R2584" s="113"/>
      <c r="S2584" s="26"/>
    </row>
    <row r="2585" spans="13:19" ht="12.75">
      <c r="M2585" s="26"/>
      <c r="N2585" s="113"/>
      <c r="O2585" s="113"/>
      <c r="P2585" s="113"/>
      <c r="Q2585" s="26"/>
      <c r="R2585" s="113"/>
      <c r="S2585" s="26"/>
    </row>
    <row r="2586" spans="13:19" ht="12.75">
      <c r="M2586" s="26"/>
      <c r="N2586" s="113"/>
      <c r="O2586" s="113"/>
      <c r="P2586" s="113"/>
      <c r="Q2586" s="26"/>
      <c r="R2586" s="113"/>
      <c r="S2586" s="26"/>
    </row>
    <row r="2587" spans="13:19" ht="12.75">
      <c r="M2587" s="26"/>
      <c r="N2587" s="113"/>
      <c r="O2587" s="113"/>
      <c r="P2587" s="113"/>
      <c r="Q2587" s="26"/>
      <c r="R2587" s="113"/>
      <c r="S2587" s="26"/>
    </row>
    <row r="2588" spans="13:19" ht="12.75">
      <c r="M2588" s="26"/>
      <c r="N2588" s="113"/>
      <c r="O2588" s="113"/>
      <c r="P2588" s="113"/>
      <c r="Q2588" s="26"/>
      <c r="R2588" s="113"/>
      <c r="S2588" s="26"/>
    </row>
    <row r="2589" spans="13:19" ht="12.75">
      <c r="M2589" s="26"/>
      <c r="N2589" s="113"/>
      <c r="O2589" s="113"/>
      <c r="P2589" s="113"/>
      <c r="Q2589" s="26"/>
      <c r="R2589" s="113"/>
      <c r="S2589" s="26"/>
    </row>
    <row r="2590" spans="13:19" ht="12.75">
      <c r="M2590" s="26"/>
      <c r="N2590" s="113"/>
      <c r="O2590" s="113"/>
      <c r="P2590" s="113"/>
      <c r="Q2590" s="26"/>
      <c r="R2590" s="113"/>
      <c r="S2590" s="26"/>
    </row>
    <row r="2591" spans="13:19" ht="12.75">
      <c r="M2591" s="26"/>
      <c r="N2591" s="113"/>
      <c r="O2591" s="113"/>
      <c r="P2591" s="113"/>
      <c r="Q2591" s="26"/>
      <c r="R2591" s="113"/>
      <c r="S2591" s="26"/>
    </row>
    <row r="2592" spans="13:19" ht="12.75">
      <c r="M2592" s="26"/>
      <c r="N2592" s="113"/>
      <c r="O2592" s="113"/>
      <c r="P2592" s="113"/>
      <c r="Q2592" s="26"/>
      <c r="R2592" s="113"/>
      <c r="S2592" s="26"/>
    </row>
    <row r="2593" spans="13:19" ht="12.75">
      <c r="M2593" s="26"/>
      <c r="N2593" s="113"/>
      <c r="O2593" s="113"/>
      <c r="P2593" s="113"/>
      <c r="Q2593" s="26"/>
      <c r="R2593" s="113"/>
      <c r="S2593" s="26"/>
    </row>
    <row r="2594" spans="13:19" ht="12.75">
      <c r="M2594" s="26"/>
      <c r="N2594" s="113"/>
      <c r="O2594" s="113"/>
      <c r="P2594" s="113"/>
      <c r="Q2594" s="26"/>
      <c r="R2594" s="113"/>
      <c r="S2594" s="26"/>
    </row>
    <row r="2595" spans="13:19" ht="12.75">
      <c r="M2595" s="26"/>
      <c r="N2595" s="113"/>
      <c r="O2595" s="113"/>
      <c r="P2595" s="113"/>
      <c r="Q2595" s="26"/>
      <c r="R2595" s="113"/>
      <c r="S2595" s="26"/>
    </row>
    <row r="2596" spans="13:19" ht="12.75">
      <c r="M2596" s="26"/>
      <c r="N2596" s="113"/>
      <c r="O2596" s="113"/>
      <c r="P2596" s="113"/>
      <c r="Q2596" s="26"/>
      <c r="R2596" s="113"/>
      <c r="S2596" s="26"/>
    </row>
    <row r="2597" spans="13:19" ht="12.75">
      <c r="M2597" s="26"/>
      <c r="N2597" s="113"/>
      <c r="O2597" s="113"/>
      <c r="P2597" s="113"/>
      <c r="Q2597" s="26"/>
      <c r="R2597" s="113"/>
      <c r="S2597" s="26"/>
    </row>
    <row r="2598" spans="13:19" ht="12.75">
      <c r="M2598" s="26"/>
      <c r="N2598" s="113"/>
      <c r="O2598" s="113"/>
      <c r="P2598" s="113"/>
      <c r="Q2598" s="26"/>
      <c r="R2598" s="113"/>
      <c r="S2598" s="26"/>
    </row>
    <row r="2599" spans="13:19" ht="12.75">
      <c r="M2599" s="26"/>
      <c r="N2599" s="113"/>
      <c r="O2599" s="113"/>
      <c r="P2599" s="113"/>
      <c r="Q2599" s="26"/>
      <c r="R2599" s="113"/>
      <c r="S2599" s="26"/>
    </row>
    <row r="2600" spans="13:19" ht="12.75">
      <c r="M2600" s="26"/>
      <c r="N2600" s="113"/>
      <c r="O2600" s="113"/>
      <c r="P2600" s="113"/>
      <c r="Q2600" s="26"/>
      <c r="R2600" s="113"/>
      <c r="S2600" s="26"/>
    </row>
    <row r="2601" spans="13:19" ht="12.75">
      <c r="M2601" s="26"/>
      <c r="N2601" s="113"/>
      <c r="O2601" s="113"/>
      <c r="P2601" s="113"/>
      <c r="Q2601" s="26"/>
      <c r="R2601" s="113"/>
      <c r="S2601" s="26"/>
    </row>
    <row r="2602" spans="13:19" ht="12.75">
      <c r="M2602" s="26"/>
      <c r="N2602" s="113"/>
      <c r="O2602" s="113"/>
      <c r="P2602" s="113"/>
      <c r="Q2602" s="26"/>
      <c r="R2602" s="113"/>
      <c r="S2602" s="26"/>
    </row>
    <row r="2603" spans="13:19" ht="12.75">
      <c r="M2603" s="26"/>
      <c r="N2603" s="113"/>
      <c r="O2603" s="113"/>
      <c r="P2603" s="113"/>
      <c r="Q2603" s="26"/>
      <c r="R2603" s="113"/>
      <c r="S2603" s="26"/>
    </row>
    <row r="2604" spans="13:19" ht="12.75">
      <c r="M2604" s="26"/>
      <c r="N2604" s="113"/>
      <c r="O2604" s="113"/>
      <c r="P2604" s="113"/>
      <c r="Q2604" s="26"/>
      <c r="R2604" s="113"/>
      <c r="S2604" s="26"/>
    </row>
    <row r="2605" spans="13:19" ht="12.75">
      <c r="M2605" s="26"/>
      <c r="N2605" s="113"/>
      <c r="O2605" s="113"/>
      <c r="P2605" s="113"/>
      <c r="Q2605" s="26"/>
      <c r="R2605" s="113"/>
      <c r="S2605" s="26"/>
    </row>
    <row r="2606" spans="13:19" ht="12.75">
      <c r="M2606" s="26"/>
      <c r="N2606" s="113"/>
      <c r="O2606" s="113"/>
      <c r="P2606" s="113"/>
      <c r="Q2606" s="26"/>
      <c r="R2606" s="113"/>
      <c r="S2606" s="26"/>
    </row>
    <row r="2607" spans="13:19" ht="12.75">
      <c r="M2607" s="26"/>
      <c r="N2607" s="113"/>
      <c r="O2607" s="113"/>
      <c r="P2607" s="113"/>
      <c r="Q2607" s="26"/>
      <c r="R2607" s="113"/>
      <c r="S2607" s="26"/>
    </row>
    <row r="2608" spans="13:19" ht="12.75">
      <c r="M2608" s="26"/>
      <c r="N2608" s="113"/>
      <c r="O2608" s="113"/>
      <c r="P2608" s="113"/>
      <c r="Q2608" s="26"/>
      <c r="R2608" s="113"/>
      <c r="S2608" s="26"/>
    </row>
    <row r="2609" spans="13:19" ht="12.75">
      <c r="M2609" s="26"/>
      <c r="N2609" s="113"/>
      <c r="O2609" s="113"/>
      <c r="P2609" s="113"/>
      <c r="Q2609" s="26"/>
      <c r="R2609" s="113"/>
      <c r="S2609" s="26"/>
    </row>
    <row r="2610" spans="13:19" ht="12.75">
      <c r="M2610" s="26"/>
      <c r="N2610" s="113"/>
      <c r="O2610" s="113"/>
      <c r="P2610" s="113"/>
      <c r="Q2610" s="26"/>
      <c r="R2610" s="113"/>
      <c r="S2610" s="26"/>
    </row>
    <row r="2611" spans="13:19" ht="12.75">
      <c r="M2611" s="26"/>
      <c r="N2611" s="113"/>
      <c r="O2611" s="113"/>
      <c r="P2611" s="113"/>
      <c r="Q2611" s="26"/>
      <c r="R2611" s="113"/>
      <c r="S2611" s="26"/>
    </row>
    <row r="2612" spans="13:19" ht="12.75">
      <c r="M2612" s="26"/>
      <c r="N2612" s="113"/>
      <c r="O2612" s="113"/>
      <c r="P2612" s="113"/>
      <c r="Q2612" s="26"/>
      <c r="R2612" s="113"/>
      <c r="S2612" s="26"/>
    </row>
    <row r="2613" spans="13:19" ht="12.75">
      <c r="M2613" s="26"/>
      <c r="N2613" s="113"/>
      <c r="O2613" s="113"/>
      <c r="P2613" s="113"/>
      <c r="Q2613" s="26"/>
      <c r="R2613" s="113"/>
      <c r="S2613" s="26"/>
    </row>
    <row r="2614" spans="13:19" ht="12.75">
      <c r="M2614" s="26"/>
      <c r="N2614" s="113"/>
      <c r="O2614" s="113"/>
      <c r="P2614" s="113"/>
      <c r="Q2614" s="26"/>
      <c r="R2614" s="113"/>
      <c r="S2614" s="26"/>
    </row>
    <row r="2615" spans="13:19" ht="12.75">
      <c r="M2615" s="26"/>
      <c r="N2615" s="113"/>
      <c r="O2615" s="113"/>
      <c r="P2615" s="113"/>
      <c r="Q2615" s="26"/>
      <c r="R2615" s="113"/>
      <c r="S2615" s="26"/>
    </row>
    <row r="2616" spans="13:19" ht="12.75">
      <c r="M2616" s="26"/>
      <c r="N2616" s="113"/>
      <c r="O2616" s="113"/>
      <c r="P2616" s="113"/>
      <c r="Q2616" s="26"/>
      <c r="R2616" s="113"/>
      <c r="S2616" s="26"/>
    </row>
    <row r="2617" spans="13:19" ht="12.75">
      <c r="M2617" s="26"/>
      <c r="N2617" s="113"/>
      <c r="O2617" s="113"/>
      <c r="P2617" s="113"/>
      <c r="Q2617" s="26"/>
      <c r="R2617" s="113"/>
      <c r="S2617" s="26"/>
    </row>
    <row r="2618" spans="13:19" ht="12.75">
      <c r="M2618" s="26"/>
      <c r="N2618" s="113"/>
      <c r="O2618" s="113"/>
      <c r="P2618" s="113"/>
      <c r="Q2618" s="26"/>
      <c r="R2618" s="113"/>
      <c r="S2618" s="26"/>
    </row>
    <row r="2619" spans="13:19" ht="12.75">
      <c r="M2619" s="26"/>
      <c r="N2619" s="113"/>
      <c r="O2619" s="113"/>
      <c r="P2619" s="113"/>
      <c r="Q2619" s="26"/>
      <c r="R2619" s="113"/>
      <c r="S2619" s="26"/>
    </row>
    <row r="2620" spans="13:19" ht="12.75">
      <c r="M2620" s="26"/>
      <c r="N2620" s="113"/>
      <c r="O2620" s="113"/>
      <c r="P2620" s="113"/>
      <c r="Q2620" s="26"/>
      <c r="R2620" s="113"/>
      <c r="S2620" s="26"/>
    </row>
    <row r="2621" spans="13:19" ht="12.75">
      <c r="M2621" s="26"/>
      <c r="N2621" s="113"/>
      <c r="O2621" s="113"/>
      <c r="P2621" s="113"/>
      <c r="Q2621" s="26"/>
      <c r="R2621" s="113"/>
      <c r="S2621" s="26"/>
    </row>
    <row r="2622" spans="13:19" ht="12.75">
      <c r="M2622" s="26"/>
      <c r="N2622" s="113"/>
      <c r="O2622" s="113"/>
      <c r="P2622" s="113"/>
      <c r="Q2622" s="26"/>
      <c r="R2622" s="113"/>
      <c r="S2622" s="26"/>
    </row>
    <row r="2623" spans="13:19" ht="12.75">
      <c r="M2623" s="26"/>
      <c r="N2623" s="113"/>
      <c r="O2623" s="113"/>
      <c r="P2623" s="113"/>
      <c r="Q2623" s="26"/>
      <c r="R2623" s="113"/>
      <c r="S2623" s="26"/>
    </row>
    <row r="2624" spans="13:19" ht="12.75">
      <c r="M2624" s="26"/>
      <c r="N2624" s="113"/>
      <c r="O2624" s="113"/>
      <c r="P2624" s="113"/>
      <c r="Q2624" s="26"/>
      <c r="R2624" s="113"/>
      <c r="S2624" s="26"/>
    </row>
    <row r="2625" spans="13:19" ht="12.75">
      <c r="M2625" s="26"/>
      <c r="N2625" s="113"/>
      <c r="O2625" s="113"/>
      <c r="P2625" s="113"/>
      <c r="Q2625" s="26"/>
      <c r="R2625" s="113"/>
      <c r="S2625" s="26"/>
    </row>
    <row r="2626" spans="13:19" ht="12.75">
      <c r="M2626" s="26"/>
      <c r="N2626" s="113"/>
      <c r="O2626" s="113"/>
      <c r="P2626" s="113"/>
      <c r="Q2626" s="26"/>
      <c r="R2626" s="113"/>
      <c r="S2626" s="26"/>
    </row>
    <row r="2627" spans="13:19" ht="12.75">
      <c r="M2627" s="26"/>
      <c r="N2627" s="113"/>
      <c r="O2627" s="113"/>
      <c r="P2627" s="113"/>
      <c r="Q2627" s="26"/>
      <c r="R2627" s="113"/>
      <c r="S2627" s="26"/>
    </row>
    <row r="2628" spans="13:19" ht="12.75">
      <c r="M2628" s="26"/>
      <c r="N2628" s="113"/>
      <c r="O2628" s="113"/>
      <c r="P2628" s="113"/>
      <c r="Q2628" s="26"/>
      <c r="R2628" s="113"/>
      <c r="S2628" s="26"/>
    </row>
    <row r="2629" spans="13:19" ht="12.75">
      <c r="M2629" s="26"/>
      <c r="N2629" s="113"/>
      <c r="O2629" s="113"/>
      <c r="P2629" s="113"/>
      <c r="Q2629" s="26"/>
      <c r="R2629" s="113"/>
      <c r="S2629" s="26"/>
    </row>
    <row r="2630" spans="13:19" ht="12.75">
      <c r="M2630" s="26"/>
      <c r="N2630" s="113"/>
      <c r="O2630" s="113"/>
      <c r="P2630" s="113"/>
      <c r="Q2630" s="26"/>
      <c r="R2630" s="113"/>
      <c r="S2630" s="26"/>
    </row>
    <row r="2631" spans="13:19" ht="12.75">
      <c r="M2631" s="26"/>
      <c r="N2631" s="113"/>
      <c r="O2631" s="113"/>
      <c r="P2631" s="113"/>
      <c r="Q2631" s="26"/>
      <c r="R2631" s="113"/>
      <c r="S2631" s="26"/>
    </row>
    <row r="2632" spans="13:19" ht="12.75">
      <c r="M2632" s="26"/>
      <c r="N2632" s="113"/>
      <c r="O2632" s="113"/>
      <c r="P2632" s="113"/>
      <c r="Q2632" s="26"/>
      <c r="R2632" s="113"/>
      <c r="S2632" s="26"/>
    </row>
    <row r="2633" spans="13:19" ht="12.75">
      <c r="M2633" s="26"/>
      <c r="N2633" s="113"/>
      <c r="O2633" s="113"/>
      <c r="P2633" s="113"/>
      <c r="Q2633" s="26"/>
      <c r="R2633" s="113"/>
      <c r="S2633" s="26"/>
    </row>
    <row r="2634" spans="13:19" ht="12.75">
      <c r="M2634" s="26"/>
      <c r="N2634" s="113"/>
      <c r="O2634" s="113"/>
      <c r="P2634" s="113"/>
      <c r="Q2634" s="26"/>
      <c r="R2634" s="113"/>
      <c r="S2634" s="26"/>
    </row>
    <row r="2635" spans="13:19" ht="12.75">
      <c r="M2635" s="26"/>
      <c r="N2635" s="113"/>
      <c r="O2635" s="113"/>
      <c r="P2635" s="113"/>
      <c r="Q2635" s="26"/>
      <c r="R2635" s="113"/>
      <c r="S2635" s="26"/>
    </row>
    <row r="2636" spans="13:19" ht="12.75">
      <c r="M2636" s="26"/>
      <c r="N2636" s="113"/>
      <c r="O2636" s="113"/>
      <c r="P2636" s="113"/>
      <c r="Q2636" s="26"/>
      <c r="R2636" s="113"/>
      <c r="S2636" s="26"/>
    </row>
    <row r="2637" spans="13:19" ht="12.75">
      <c r="M2637" s="26"/>
      <c r="N2637" s="113"/>
      <c r="O2637" s="113"/>
      <c r="P2637" s="113"/>
      <c r="Q2637" s="26"/>
      <c r="R2637" s="113"/>
      <c r="S2637" s="26"/>
    </row>
    <row r="2638" spans="13:19" ht="12.75">
      <c r="M2638" s="26"/>
      <c r="N2638" s="113"/>
      <c r="O2638" s="113"/>
      <c r="P2638" s="113"/>
      <c r="Q2638" s="26"/>
      <c r="R2638" s="113"/>
      <c r="S2638" s="26"/>
    </row>
    <row r="2639" spans="13:19" ht="12.75">
      <c r="M2639" s="26"/>
      <c r="N2639" s="113"/>
      <c r="O2639" s="113"/>
      <c r="P2639" s="113"/>
      <c r="Q2639" s="26"/>
      <c r="R2639" s="113"/>
      <c r="S2639" s="26"/>
    </row>
    <row r="2640" spans="13:19" ht="12.75">
      <c r="M2640" s="26"/>
      <c r="N2640" s="113"/>
      <c r="O2640" s="113"/>
      <c r="P2640" s="113"/>
      <c r="Q2640" s="26"/>
      <c r="R2640" s="113"/>
      <c r="S2640" s="26"/>
    </row>
    <row r="2641" spans="13:19" ht="12.75">
      <c r="M2641" s="26"/>
      <c r="N2641" s="113"/>
      <c r="O2641" s="113"/>
      <c r="P2641" s="113"/>
      <c r="Q2641" s="26"/>
      <c r="R2641" s="113"/>
      <c r="S2641" s="26"/>
    </row>
    <row r="2642" spans="13:19" ht="12.75">
      <c r="M2642" s="26"/>
      <c r="N2642" s="113"/>
      <c r="O2642" s="113"/>
      <c r="P2642" s="113"/>
      <c r="Q2642" s="26"/>
      <c r="R2642" s="113"/>
      <c r="S2642" s="26"/>
    </row>
    <row r="2643" spans="13:19" ht="12.75">
      <c r="M2643" s="26"/>
      <c r="N2643" s="113"/>
      <c r="O2643" s="113"/>
      <c r="P2643" s="113"/>
      <c r="Q2643" s="26"/>
      <c r="R2643" s="113"/>
      <c r="S2643" s="26"/>
    </row>
    <row r="2644" spans="13:19" ht="12.75">
      <c r="M2644" s="26"/>
      <c r="N2644" s="113"/>
      <c r="O2644" s="113"/>
      <c r="P2644" s="113"/>
      <c r="Q2644" s="26"/>
      <c r="R2644" s="113"/>
      <c r="S2644" s="26"/>
    </row>
    <row r="2645" spans="13:19" ht="12.75">
      <c r="M2645" s="26"/>
      <c r="N2645" s="113"/>
      <c r="O2645" s="113"/>
      <c r="P2645" s="113"/>
      <c r="Q2645" s="26"/>
      <c r="R2645" s="113"/>
      <c r="S2645" s="26"/>
    </row>
    <row r="2646" spans="13:19" ht="12.75">
      <c r="M2646" s="26"/>
      <c r="N2646" s="113"/>
      <c r="O2646" s="113"/>
      <c r="P2646" s="113"/>
      <c r="Q2646" s="26"/>
      <c r="R2646" s="113"/>
      <c r="S2646" s="26"/>
    </row>
    <row r="2647" spans="13:19" ht="12.75">
      <c r="M2647" s="26"/>
      <c r="N2647" s="113"/>
      <c r="O2647" s="113"/>
      <c r="P2647" s="113"/>
      <c r="Q2647" s="26"/>
      <c r="R2647" s="113"/>
      <c r="S2647" s="26"/>
    </row>
    <row r="2648" spans="13:19" ht="12.75">
      <c r="M2648" s="26"/>
      <c r="N2648" s="113"/>
      <c r="O2648" s="113"/>
      <c r="P2648" s="113"/>
      <c r="Q2648" s="26"/>
      <c r="R2648" s="113"/>
      <c r="S2648" s="26"/>
    </row>
    <row r="2649" spans="13:19" ht="12.75">
      <c r="M2649" s="26"/>
      <c r="N2649" s="113"/>
      <c r="O2649" s="113"/>
      <c r="P2649" s="113"/>
      <c r="Q2649" s="26"/>
      <c r="R2649" s="113"/>
      <c r="S2649" s="26"/>
    </row>
    <row r="2650" spans="13:19" ht="12.75">
      <c r="M2650" s="26"/>
      <c r="N2650" s="113"/>
      <c r="O2650" s="113"/>
      <c r="P2650" s="113"/>
      <c r="Q2650" s="26"/>
      <c r="R2650" s="113"/>
      <c r="S2650" s="26"/>
    </row>
    <row r="2651" spans="13:19" ht="12.75">
      <c r="M2651" s="26"/>
      <c r="N2651" s="113"/>
      <c r="O2651" s="113"/>
      <c r="P2651" s="113"/>
      <c r="Q2651" s="26"/>
      <c r="R2651" s="113"/>
      <c r="S2651" s="26"/>
    </row>
    <row r="2652" spans="13:19" ht="12.75">
      <c r="M2652" s="26"/>
      <c r="N2652" s="113"/>
      <c r="O2652" s="113"/>
      <c r="P2652" s="113"/>
      <c r="Q2652" s="26"/>
      <c r="R2652" s="113"/>
      <c r="S2652" s="26"/>
    </row>
    <row r="2653" spans="13:19" ht="12.75">
      <c r="M2653" s="26"/>
      <c r="N2653" s="113"/>
      <c r="O2653" s="113"/>
      <c r="P2653" s="113"/>
      <c r="Q2653" s="26"/>
      <c r="R2653" s="113"/>
      <c r="S2653" s="26"/>
    </row>
    <row r="2654" spans="13:19" ht="12.75">
      <c r="M2654" s="26"/>
      <c r="N2654" s="113"/>
      <c r="O2654" s="113"/>
      <c r="P2654" s="113"/>
      <c r="Q2654" s="26"/>
      <c r="R2654" s="113"/>
      <c r="S2654" s="26"/>
    </row>
    <row r="2655" spans="13:19" ht="12.75">
      <c r="M2655" s="26"/>
      <c r="N2655" s="113"/>
      <c r="O2655" s="113"/>
      <c r="P2655" s="113"/>
      <c r="Q2655" s="26"/>
      <c r="R2655" s="113"/>
      <c r="S2655" s="26"/>
    </row>
    <row r="2656" spans="13:19" ht="12.75">
      <c r="M2656" s="26"/>
      <c r="N2656" s="113"/>
      <c r="O2656" s="113"/>
      <c r="P2656" s="113"/>
      <c r="Q2656" s="26"/>
      <c r="R2656" s="113"/>
      <c r="S2656" s="26"/>
    </row>
    <row r="2657" spans="13:19" ht="12.75">
      <c r="M2657" s="26"/>
      <c r="N2657" s="113"/>
      <c r="O2657" s="113"/>
      <c r="P2657" s="113"/>
      <c r="Q2657" s="26"/>
      <c r="R2657" s="113"/>
      <c r="S2657" s="26"/>
    </row>
    <row r="2658" spans="13:19" ht="12.75">
      <c r="M2658" s="26"/>
      <c r="N2658" s="113"/>
      <c r="O2658" s="113"/>
      <c r="P2658" s="113"/>
      <c r="Q2658" s="26"/>
      <c r="R2658" s="113"/>
      <c r="S2658" s="26"/>
    </row>
    <row r="2659" spans="13:19" ht="12.75">
      <c r="M2659" s="26"/>
      <c r="N2659" s="113"/>
      <c r="O2659" s="113"/>
      <c r="P2659" s="113"/>
      <c r="Q2659" s="26"/>
      <c r="R2659" s="113"/>
      <c r="S2659" s="26"/>
    </row>
    <row r="2660" spans="13:19" ht="12.75">
      <c r="M2660" s="26"/>
      <c r="N2660" s="113"/>
      <c r="O2660" s="113"/>
      <c r="P2660" s="113"/>
      <c r="Q2660" s="26"/>
      <c r="R2660" s="113"/>
      <c r="S2660" s="26"/>
    </row>
    <row r="2661" spans="13:19" ht="12.75">
      <c r="M2661" s="26"/>
      <c r="N2661" s="113"/>
      <c r="O2661" s="113"/>
      <c r="P2661" s="113"/>
      <c r="Q2661" s="26"/>
      <c r="R2661" s="113"/>
      <c r="S2661" s="26"/>
    </row>
    <row r="2662" spans="13:19" ht="12.75">
      <c r="M2662" s="26"/>
      <c r="N2662" s="113"/>
      <c r="O2662" s="113"/>
      <c r="P2662" s="113"/>
      <c r="Q2662" s="26"/>
      <c r="R2662" s="113"/>
      <c r="S2662" s="26"/>
    </row>
    <row r="2663" spans="13:19" ht="12.75">
      <c r="M2663" s="26"/>
      <c r="N2663" s="113"/>
      <c r="O2663" s="113"/>
      <c r="P2663" s="113"/>
      <c r="Q2663" s="26"/>
      <c r="R2663" s="113"/>
      <c r="S2663" s="26"/>
    </row>
    <row r="2664" spans="13:19" ht="12.75">
      <c r="M2664" s="26"/>
      <c r="N2664" s="113"/>
      <c r="O2664" s="113"/>
      <c r="P2664" s="113"/>
      <c r="Q2664" s="26"/>
      <c r="R2664" s="113"/>
      <c r="S2664" s="26"/>
    </row>
    <row r="2665" spans="13:19" ht="12.75">
      <c r="M2665" s="26"/>
      <c r="N2665" s="113"/>
      <c r="O2665" s="113"/>
      <c r="P2665" s="113"/>
      <c r="Q2665" s="26"/>
      <c r="R2665" s="113"/>
      <c r="S2665" s="26"/>
    </row>
    <row r="2666" spans="13:19" ht="12.75">
      <c r="M2666" s="26"/>
      <c r="N2666" s="113"/>
      <c r="O2666" s="113"/>
      <c r="P2666" s="113"/>
      <c r="Q2666" s="26"/>
      <c r="R2666" s="113"/>
      <c r="S2666" s="26"/>
    </row>
    <row r="2667" spans="13:19" ht="12.75">
      <c r="M2667" s="26"/>
      <c r="N2667" s="113"/>
      <c r="O2667" s="113"/>
      <c r="P2667" s="113"/>
      <c r="Q2667" s="26"/>
      <c r="R2667" s="113"/>
      <c r="S2667" s="26"/>
    </row>
    <row r="2668" spans="13:19" ht="12.75">
      <c r="M2668" s="26"/>
      <c r="N2668" s="113"/>
      <c r="O2668" s="113"/>
      <c r="P2668" s="113"/>
      <c r="Q2668" s="26"/>
      <c r="R2668" s="113"/>
      <c r="S2668" s="26"/>
    </row>
    <row r="2669" spans="13:19" ht="12.75">
      <c r="M2669" s="26"/>
      <c r="N2669" s="113"/>
      <c r="O2669" s="113"/>
      <c r="P2669" s="113"/>
      <c r="Q2669" s="26"/>
      <c r="R2669" s="113"/>
      <c r="S2669" s="26"/>
    </row>
    <row r="2670" spans="13:19" ht="12.75">
      <c r="M2670" s="26"/>
      <c r="N2670" s="113"/>
      <c r="O2670" s="113"/>
      <c r="P2670" s="113"/>
      <c r="Q2670" s="26"/>
      <c r="R2670" s="113"/>
      <c r="S2670" s="26"/>
    </row>
    <row r="2671" spans="13:19" ht="12.75">
      <c r="M2671" s="26"/>
      <c r="N2671" s="113"/>
      <c r="O2671" s="113"/>
      <c r="P2671" s="113"/>
      <c r="Q2671" s="26"/>
      <c r="R2671" s="113"/>
      <c r="S2671" s="26"/>
    </row>
    <row r="2672" spans="13:19" ht="12.75">
      <c r="M2672" s="26"/>
      <c r="N2672" s="113"/>
      <c r="O2672" s="113"/>
      <c r="P2672" s="113"/>
      <c r="Q2672" s="26"/>
      <c r="R2672" s="113"/>
      <c r="S2672" s="26"/>
    </row>
    <row r="2673" spans="13:19" ht="12.75">
      <c r="M2673" s="26"/>
      <c r="N2673" s="113"/>
      <c r="O2673" s="113"/>
      <c r="P2673" s="113"/>
      <c r="Q2673" s="26"/>
      <c r="R2673" s="113"/>
      <c r="S2673" s="26"/>
    </row>
    <row r="2674" spans="13:19" ht="12.75">
      <c r="M2674" s="26"/>
      <c r="N2674" s="113"/>
      <c r="O2674" s="113"/>
      <c r="P2674" s="113"/>
      <c r="Q2674" s="26"/>
      <c r="R2674" s="113"/>
      <c r="S2674" s="26"/>
    </row>
    <row r="2675" spans="13:19" ht="12.75">
      <c r="M2675" s="26"/>
      <c r="N2675" s="113"/>
      <c r="O2675" s="113"/>
      <c r="P2675" s="113"/>
      <c r="Q2675" s="26"/>
      <c r="R2675" s="113"/>
      <c r="S2675" s="26"/>
    </row>
    <row r="2676" spans="13:19" ht="12.75">
      <c r="M2676" s="26"/>
      <c r="N2676" s="113"/>
      <c r="O2676" s="113"/>
      <c r="P2676" s="113"/>
      <c r="Q2676" s="26"/>
      <c r="R2676" s="113"/>
      <c r="S2676" s="26"/>
    </row>
    <row r="2677" spans="13:19" ht="12.75">
      <c r="M2677" s="26"/>
      <c r="N2677" s="113"/>
      <c r="O2677" s="113"/>
      <c r="P2677" s="113"/>
      <c r="Q2677" s="26"/>
      <c r="R2677" s="113"/>
      <c r="S2677" s="26"/>
    </row>
    <row r="2678" spans="13:19" ht="12.75">
      <c r="M2678" s="26"/>
      <c r="N2678" s="113"/>
      <c r="O2678" s="113"/>
      <c r="P2678" s="113"/>
      <c r="Q2678" s="26"/>
      <c r="R2678" s="113"/>
      <c r="S2678" s="26"/>
    </row>
    <row r="2679" spans="13:19" ht="12.75">
      <c r="M2679" s="26"/>
      <c r="N2679" s="113"/>
      <c r="O2679" s="113"/>
      <c r="P2679" s="113"/>
      <c r="Q2679" s="26"/>
      <c r="R2679" s="113"/>
      <c r="S2679" s="26"/>
    </row>
    <row r="2680" spans="13:19" ht="12.75">
      <c r="M2680" s="26"/>
      <c r="N2680" s="113"/>
      <c r="O2680" s="113"/>
      <c r="P2680" s="113"/>
      <c r="Q2680" s="26"/>
      <c r="R2680" s="113"/>
      <c r="S2680" s="26"/>
    </row>
    <row r="2681" spans="13:19" ht="12.75">
      <c r="M2681" s="26"/>
      <c r="N2681" s="113"/>
      <c r="O2681" s="113"/>
      <c r="P2681" s="113"/>
      <c r="Q2681" s="26"/>
      <c r="R2681" s="113"/>
      <c r="S2681" s="26"/>
    </row>
    <row r="2682" spans="13:19" ht="12.75">
      <c r="M2682" s="26"/>
      <c r="N2682" s="113"/>
      <c r="O2682" s="113"/>
      <c r="P2682" s="113"/>
      <c r="Q2682" s="26"/>
      <c r="R2682" s="113"/>
      <c r="S2682" s="26"/>
    </row>
    <row r="2683" spans="13:19" ht="12.75">
      <c r="M2683" s="26"/>
      <c r="N2683" s="113"/>
      <c r="O2683" s="113"/>
      <c r="P2683" s="113"/>
      <c r="Q2683" s="26"/>
      <c r="R2683" s="113"/>
      <c r="S2683" s="26"/>
    </row>
    <row r="2684" spans="13:19" ht="12.75">
      <c r="M2684" s="26"/>
      <c r="N2684" s="113"/>
      <c r="O2684" s="113"/>
      <c r="P2684" s="113"/>
      <c r="Q2684" s="26"/>
      <c r="R2684" s="113"/>
      <c r="S2684" s="26"/>
    </row>
    <row r="2685" spans="13:19" ht="12.75">
      <c r="M2685" s="26"/>
      <c r="N2685" s="113"/>
      <c r="O2685" s="113"/>
      <c r="P2685" s="113"/>
      <c r="Q2685" s="26"/>
      <c r="R2685" s="113"/>
      <c r="S2685" s="26"/>
    </row>
    <row r="2686" spans="13:19" ht="12.75">
      <c r="M2686" s="26"/>
      <c r="N2686" s="113"/>
      <c r="O2686" s="113"/>
      <c r="P2686" s="113"/>
      <c r="Q2686" s="26"/>
      <c r="R2686" s="113"/>
      <c r="S2686" s="26"/>
    </row>
    <row r="2687" spans="13:19" ht="12.75">
      <c r="M2687" s="26"/>
      <c r="N2687" s="113"/>
      <c r="O2687" s="113"/>
      <c r="P2687" s="113"/>
      <c r="Q2687" s="26"/>
      <c r="R2687" s="113"/>
      <c r="S2687" s="26"/>
    </row>
    <row r="2688" spans="13:19" ht="12.75">
      <c r="M2688" s="26"/>
      <c r="N2688" s="113"/>
      <c r="O2688" s="113"/>
      <c r="P2688" s="113"/>
      <c r="Q2688" s="26"/>
      <c r="R2688" s="113"/>
      <c r="S2688" s="26"/>
    </row>
    <row r="2689" spans="13:19" ht="12.75">
      <c r="M2689" s="26"/>
      <c r="N2689" s="113"/>
      <c r="O2689" s="113"/>
      <c r="P2689" s="113"/>
      <c r="Q2689" s="26"/>
      <c r="R2689" s="113"/>
      <c r="S2689" s="26"/>
    </row>
    <row r="2690" spans="13:19" ht="12.75">
      <c r="M2690" s="26"/>
      <c r="N2690" s="113"/>
      <c r="O2690" s="113"/>
      <c r="P2690" s="113"/>
      <c r="Q2690" s="26"/>
      <c r="R2690" s="113"/>
      <c r="S2690" s="26"/>
    </row>
    <row r="2691" spans="13:19" ht="12.75">
      <c r="M2691" s="26"/>
      <c r="N2691" s="113"/>
      <c r="O2691" s="113"/>
      <c r="P2691" s="113"/>
      <c r="Q2691" s="26"/>
      <c r="R2691" s="113"/>
      <c r="S2691" s="26"/>
    </row>
    <row r="2692" spans="13:19" ht="12.75">
      <c r="M2692" s="26"/>
      <c r="N2692" s="113"/>
      <c r="O2692" s="113"/>
      <c r="P2692" s="113"/>
      <c r="Q2692" s="26"/>
      <c r="R2692" s="113"/>
      <c r="S2692" s="26"/>
    </row>
    <row r="2693" spans="13:19" ht="12.75">
      <c r="M2693" s="26"/>
      <c r="N2693" s="113"/>
      <c r="O2693" s="113"/>
      <c r="P2693" s="113"/>
      <c r="Q2693" s="26"/>
      <c r="R2693" s="113"/>
      <c r="S2693" s="26"/>
    </row>
    <row r="2694" spans="13:19" ht="12.75">
      <c r="M2694" s="26"/>
      <c r="N2694" s="113"/>
      <c r="O2694" s="113"/>
      <c r="P2694" s="113"/>
      <c r="Q2694" s="26"/>
      <c r="R2694" s="113"/>
      <c r="S2694" s="26"/>
    </row>
    <row r="2695" spans="13:19" ht="12.75">
      <c r="M2695" s="26"/>
      <c r="N2695" s="113"/>
      <c r="O2695" s="113"/>
      <c r="P2695" s="113"/>
      <c r="Q2695" s="26"/>
      <c r="R2695" s="113"/>
      <c r="S2695" s="26"/>
    </row>
    <row r="2696" spans="13:19" ht="12.75">
      <c r="M2696" s="26"/>
      <c r="N2696" s="113"/>
      <c r="O2696" s="113"/>
      <c r="P2696" s="113"/>
      <c r="Q2696" s="26"/>
      <c r="R2696" s="113"/>
      <c r="S2696" s="26"/>
    </row>
    <row r="2697" spans="13:19" ht="12.75">
      <c r="M2697" s="26"/>
      <c r="N2697" s="113"/>
      <c r="O2697" s="113"/>
      <c r="P2697" s="113"/>
      <c r="Q2697" s="26"/>
      <c r="R2697" s="113"/>
      <c r="S2697" s="26"/>
    </row>
    <row r="2698" spans="13:19" ht="12.75">
      <c r="M2698" s="26"/>
      <c r="N2698" s="113"/>
      <c r="O2698" s="113"/>
      <c r="P2698" s="113"/>
      <c r="Q2698" s="26"/>
      <c r="R2698" s="113"/>
      <c r="S2698" s="26"/>
    </row>
    <row r="2699" spans="13:19" ht="12.75">
      <c r="M2699" s="26"/>
      <c r="N2699" s="113"/>
      <c r="O2699" s="113"/>
      <c r="P2699" s="113"/>
      <c r="Q2699" s="26"/>
      <c r="R2699" s="113"/>
      <c r="S2699" s="26"/>
    </row>
    <row r="2700" spans="13:19" ht="12.75">
      <c r="M2700" s="26"/>
      <c r="N2700" s="113"/>
      <c r="O2700" s="113"/>
      <c r="P2700" s="113"/>
      <c r="Q2700" s="26"/>
      <c r="R2700" s="113"/>
      <c r="S2700" s="26"/>
    </row>
    <row r="2701" spans="13:19" ht="12.75">
      <c r="M2701" s="26"/>
      <c r="N2701" s="113"/>
      <c r="O2701" s="113"/>
      <c r="P2701" s="113"/>
      <c r="Q2701" s="26"/>
      <c r="R2701" s="113"/>
      <c r="S2701" s="26"/>
    </row>
    <row r="2702" spans="13:19" ht="12.75">
      <c r="M2702" s="26"/>
      <c r="N2702" s="113"/>
      <c r="O2702" s="113"/>
      <c r="P2702" s="113"/>
      <c r="Q2702" s="26"/>
      <c r="R2702" s="113"/>
      <c r="S2702" s="26"/>
    </row>
    <row r="2703" spans="13:19" ht="12.75">
      <c r="M2703" s="26"/>
      <c r="N2703" s="113"/>
      <c r="O2703" s="113"/>
      <c r="P2703" s="113"/>
      <c r="Q2703" s="26"/>
      <c r="R2703" s="113"/>
      <c r="S2703" s="26"/>
    </row>
    <row r="2704" spans="13:19" ht="12.75">
      <c r="M2704" s="26"/>
      <c r="N2704" s="113"/>
      <c r="O2704" s="113"/>
      <c r="P2704" s="113"/>
      <c r="Q2704" s="26"/>
      <c r="R2704" s="113"/>
      <c r="S2704" s="26"/>
    </row>
    <row r="2705" spans="13:19" ht="12.75">
      <c r="M2705" s="26"/>
      <c r="N2705" s="113"/>
      <c r="O2705" s="113"/>
      <c r="P2705" s="113"/>
      <c r="Q2705" s="26"/>
      <c r="R2705" s="113"/>
      <c r="S2705" s="26"/>
    </row>
    <row r="2706" spans="13:19" ht="12.75">
      <c r="M2706" s="26"/>
      <c r="N2706" s="113"/>
      <c r="O2706" s="113"/>
      <c r="P2706" s="113"/>
      <c r="Q2706" s="26"/>
      <c r="R2706" s="113"/>
      <c r="S2706" s="26"/>
    </row>
    <row r="2707" spans="13:19" ht="12.75">
      <c r="M2707" s="26"/>
      <c r="N2707" s="113"/>
      <c r="O2707" s="113"/>
      <c r="P2707" s="113"/>
      <c r="Q2707" s="26"/>
      <c r="R2707" s="113"/>
      <c r="S2707" s="26"/>
    </row>
    <row r="2708" spans="13:19" ht="12.75">
      <c r="M2708" s="26"/>
      <c r="N2708" s="113"/>
      <c r="O2708" s="113"/>
      <c r="P2708" s="113"/>
      <c r="Q2708" s="26"/>
      <c r="R2708" s="113"/>
      <c r="S2708" s="26"/>
    </row>
    <row r="2709" spans="13:19" ht="12.75">
      <c r="M2709" s="26"/>
      <c r="N2709" s="113"/>
      <c r="O2709" s="113"/>
      <c r="P2709" s="113"/>
      <c r="Q2709" s="26"/>
      <c r="R2709" s="113"/>
      <c r="S2709" s="26"/>
    </row>
    <row r="2710" spans="13:19" ht="12.75">
      <c r="M2710" s="26"/>
      <c r="N2710" s="113"/>
      <c r="O2710" s="113"/>
      <c r="P2710" s="113"/>
      <c r="Q2710" s="26"/>
      <c r="R2710" s="113"/>
      <c r="S2710" s="26"/>
    </row>
    <row r="2711" spans="13:19" ht="12.75">
      <c r="M2711" s="26"/>
      <c r="N2711" s="113"/>
      <c r="O2711" s="113"/>
      <c r="P2711" s="113"/>
      <c r="Q2711" s="26"/>
      <c r="R2711" s="113"/>
      <c r="S2711" s="26"/>
    </row>
    <row r="2712" spans="13:19" ht="12.75">
      <c r="M2712" s="26"/>
      <c r="N2712" s="113"/>
      <c r="O2712" s="113"/>
      <c r="P2712" s="113"/>
      <c r="Q2712" s="26"/>
      <c r="R2712" s="113"/>
      <c r="S2712" s="26"/>
    </row>
    <row r="2713" spans="13:19" ht="12.75">
      <c r="M2713" s="26"/>
      <c r="N2713" s="113"/>
      <c r="O2713" s="113"/>
      <c r="P2713" s="113"/>
      <c r="Q2713" s="26"/>
      <c r="R2713" s="113"/>
      <c r="S2713" s="26"/>
    </row>
    <row r="2714" spans="13:19" ht="12.75">
      <c r="M2714" s="26"/>
      <c r="N2714" s="113"/>
      <c r="O2714" s="113"/>
      <c r="P2714" s="113"/>
      <c r="Q2714" s="26"/>
      <c r="R2714" s="113"/>
      <c r="S2714" s="26"/>
    </row>
    <row r="2715" spans="13:19" ht="12.75">
      <c r="M2715" s="26"/>
      <c r="N2715" s="113"/>
      <c r="O2715" s="113"/>
      <c r="P2715" s="113"/>
      <c r="Q2715" s="26"/>
      <c r="R2715" s="113"/>
      <c r="S2715" s="26"/>
    </row>
    <row r="2716" spans="13:19" ht="12.75">
      <c r="M2716" s="26"/>
      <c r="N2716" s="113"/>
      <c r="O2716" s="113"/>
      <c r="P2716" s="113"/>
      <c r="Q2716" s="26"/>
      <c r="R2716" s="113"/>
      <c r="S2716" s="26"/>
    </row>
    <row r="2717" spans="13:19" ht="12.75">
      <c r="M2717" s="26"/>
      <c r="N2717" s="113"/>
      <c r="O2717" s="113"/>
      <c r="P2717" s="113"/>
      <c r="Q2717" s="26"/>
      <c r="R2717" s="113"/>
      <c r="S2717" s="26"/>
    </row>
    <row r="2718" spans="13:19" ht="12.75">
      <c r="M2718" s="26"/>
      <c r="N2718" s="113"/>
      <c r="O2718" s="113"/>
      <c r="P2718" s="113"/>
      <c r="Q2718" s="26"/>
      <c r="R2718" s="113"/>
      <c r="S2718" s="26"/>
    </row>
    <row r="2719" spans="13:19" ht="12.75">
      <c r="M2719" s="26"/>
      <c r="N2719" s="113"/>
      <c r="O2719" s="113"/>
      <c r="P2719" s="113"/>
      <c r="Q2719" s="26"/>
      <c r="R2719" s="113"/>
      <c r="S2719" s="26"/>
    </row>
    <row r="2720" spans="13:19" ht="12.75">
      <c r="M2720" s="26"/>
      <c r="N2720" s="113"/>
      <c r="O2720" s="113"/>
      <c r="P2720" s="113"/>
      <c r="Q2720" s="26"/>
      <c r="R2720" s="113"/>
      <c r="S2720" s="26"/>
    </row>
    <row r="2721" spans="13:19" ht="12.75">
      <c r="M2721" s="26"/>
      <c r="N2721" s="113"/>
      <c r="O2721" s="113"/>
      <c r="P2721" s="113"/>
      <c r="Q2721" s="26"/>
      <c r="R2721" s="113"/>
      <c r="S2721" s="26"/>
    </row>
    <row r="2722" spans="13:19" ht="12.75">
      <c r="M2722" s="26"/>
      <c r="N2722" s="113"/>
      <c r="O2722" s="113"/>
      <c r="P2722" s="113"/>
      <c r="Q2722" s="26"/>
      <c r="R2722" s="113"/>
      <c r="S2722" s="26"/>
    </row>
    <row r="2723" spans="13:19" ht="12.75">
      <c r="M2723" s="26"/>
      <c r="N2723" s="113"/>
      <c r="O2723" s="113"/>
      <c r="P2723" s="113"/>
      <c r="Q2723" s="26"/>
      <c r="R2723" s="113"/>
      <c r="S2723" s="26"/>
    </row>
    <row r="2724" spans="13:19" ht="12.75">
      <c r="M2724" s="26"/>
      <c r="N2724" s="113"/>
      <c r="O2724" s="113"/>
      <c r="P2724" s="113"/>
      <c r="Q2724" s="26"/>
      <c r="R2724" s="113"/>
      <c r="S2724" s="26"/>
    </row>
    <row r="2725" spans="13:19" ht="12.75">
      <c r="M2725" s="26"/>
      <c r="N2725" s="113"/>
      <c r="O2725" s="113"/>
      <c r="P2725" s="113"/>
      <c r="Q2725" s="26"/>
      <c r="R2725" s="113"/>
      <c r="S2725" s="26"/>
    </row>
    <row r="2726" spans="13:19" ht="12.75">
      <c r="M2726" s="26"/>
      <c r="N2726" s="113"/>
      <c r="O2726" s="113"/>
      <c r="P2726" s="113"/>
      <c r="Q2726" s="26"/>
      <c r="R2726" s="113"/>
      <c r="S2726" s="26"/>
    </row>
    <row r="2727" spans="13:19" ht="12.75">
      <c r="M2727" s="26"/>
      <c r="N2727" s="113"/>
      <c r="O2727" s="113"/>
      <c r="P2727" s="113"/>
      <c r="Q2727" s="26"/>
      <c r="R2727" s="113"/>
      <c r="S2727" s="26"/>
    </row>
    <row r="2728" spans="13:19" ht="12.75">
      <c r="M2728" s="26"/>
      <c r="N2728" s="113"/>
      <c r="O2728" s="113"/>
      <c r="P2728" s="113"/>
      <c r="Q2728" s="26"/>
      <c r="R2728" s="113"/>
      <c r="S2728" s="26"/>
    </row>
    <row r="2729" spans="13:19" ht="12.75">
      <c r="M2729" s="26"/>
      <c r="N2729" s="113"/>
      <c r="O2729" s="113"/>
      <c r="P2729" s="113"/>
      <c r="Q2729" s="26"/>
      <c r="R2729" s="113"/>
      <c r="S2729" s="26"/>
    </row>
    <row r="2730" spans="13:19" ht="12.75">
      <c r="M2730" s="26"/>
      <c r="N2730" s="113"/>
      <c r="O2730" s="113"/>
      <c r="P2730" s="113"/>
      <c r="Q2730" s="26"/>
      <c r="R2730" s="113"/>
      <c r="S2730" s="26"/>
    </row>
    <row r="2731" spans="13:19" ht="12.75">
      <c r="M2731" s="26"/>
      <c r="N2731" s="113"/>
      <c r="O2731" s="113"/>
      <c r="P2731" s="113"/>
      <c r="Q2731" s="26"/>
      <c r="R2731" s="113"/>
      <c r="S2731" s="26"/>
    </row>
    <row r="2732" spans="13:19" ht="12.75">
      <c r="M2732" s="26"/>
      <c r="N2732" s="113"/>
      <c r="O2732" s="113"/>
      <c r="P2732" s="113"/>
      <c r="Q2732" s="26"/>
      <c r="R2732" s="113"/>
      <c r="S2732" s="26"/>
    </row>
    <row r="2733" spans="13:19" ht="12.75">
      <c r="M2733" s="26"/>
      <c r="N2733" s="113"/>
      <c r="O2733" s="113"/>
      <c r="P2733" s="113"/>
      <c r="Q2733" s="26"/>
      <c r="R2733" s="113"/>
      <c r="S2733" s="26"/>
    </row>
    <row r="2734" spans="13:19" ht="12.75">
      <c r="M2734" s="26"/>
      <c r="N2734" s="113"/>
      <c r="O2734" s="113"/>
      <c r="P2734" s="113"/>
      <c r="Q2734" s="26"/>
      <c r="R2734" s="113"/>
      <c r="S2734" s="26"/>
    </row>
    <row r="2735" spans="13:19" ht="12.75">
      <c r="M2735" s="26"/>
      <c r="N2735" s="113"/>
      <c r="O2735" s="113"/>
      <c r="P2735" s="113"/>
      <c r="Q2735" s="26"/>
      <c r="R2735" s="113"/>
      <c r="S2735" s="26"/>
    </row>
    <row r="2736" spans="13:19" ht="12.75">
      <c r="M2736" s="26"/>
      <c r="N2736" s="113"/>
      <c r="O2736" s="113"/>
      <c r="P2736" s="113"/>
      <c r="Q2736" s="26"/>
      <c r="R2736" s="113"/>
      <c r="S2736" s="26"/>
    </row>
    <row r="2737" spans="13:19" ht="12.75">
      <c r="M2737" s="26"/>
      <c r="N2737" s="113"/>
      <c r="O2737" s="113"/>
      <c r="P2737" s="113"/>
      <c r="Q2737" s="26"/>
      <c r="R2737" s="113"/>
      <c r="S2737" s="26"/>
    </row>
    <row r="2738" spans="13:19" ht="12.75">
      <c r="M2738" s="26"/>
      <c r="N2738" s="113"/>
      <c r="O2738" s="113"/>
      <c r="P2738" s="113"/>
      <c r="Q2738" s="26"/>
      <c r="R2738" s="113"/>
      <c r="S2738" s="26"/>
    </row>
    <row r="2739" spans="13:19" ht="12.75">
      <c r="M2739" s="26"/>
      <c r="N2739" s="113"/>
      <c r="O2739" s="113"/>
      <c r="P2739" s="113"/>
      <c r="Q2739" s="26"/>
      <c r="R2739" s="113"/>
      <c r="S2739" s="26"/>
    </row>
    <row r="2740" spans="13:19" ht="12.75">
      <c r="M2740" s="26"/>
      <c r="N2740" s="113"/>
      <c r="O2740" s="113"/>
      <c r="P2740" s="113"/>
      <c r="Q2740" s="26"/>
      <c r="R2740" s="113"/>
      <c r="S2740" s="26"/>
    </row>
    <row r="2741" spans="13:19" ht="12.75">
      <c r="M2741" s="26"/>
      <c r="N2741" s="113"/>
      <c r="O2741" s="113"/>
      <c r="P2741" s="113"/>
      <c r="Q2741" s="26"/>
      <c r="R2741" s="113"/>
      <c r="S2741" s="26"/>
    </row>
    <row r="2742" spans="13:19" ht="12.75">
      <c r="M2742" s="26"/>
      <c r="N2742" s="113"/>
      <c r="O2742" s="113"/>
      <c r="P2742" s="113"/>
      <c r="Q2742" s="26"/>
      <c r="R2742" s="113"/>
      <c r="S2742" s="26"/>
    </row>
    <row r="2743" spans="13:19" ht="12.75">
      <c r="M2743" s="26"/>
      <c r="N2743" s="113"/>
      <c r="O2743" s="113"/>
      <c r="P2743" s="113"/>
      <c r="Q2743" s="26"/>
      <c r="R2743" s="113"/>
      <c r="S2743" s="26"/>
    </row>
    <row r="2744" spans="13:19" ht="12.75">
      <c r="M2744" s="26"/>
      <c r="N2744" s="113"/>
      <c r="O2744" s="113"/>
      <c r="P2744" s="113"/>
      <c r="Q2744" s="26"/>
      <c r="R2744" s="113"/>
      <c r="S2744" s="26"/>
    </row>
    <row r="2745" spans="13:19" ht="12.75">
      <c r="M2745" s="26"/>
      <c r="N2745" s="113"/>
      <c r="O2745" s="113"/>
      <c r="P2745" s="113"/>
      <c r="Q2745" s="26"/>
      <c r="R2745" s="113"/>
      <c r="S2745" s="26"/>
    </row>
    <row r="2746" spans="13:19" ht="12.75">
      <c r="M2746" s="26"/>
      <c r="N2746" s="113"/>
      <c r="O2746" s="113"/>
      <c r="P2746" s="113"/>
      <c r="Q2746" s="26"/>
      <c r="R2746" s="113"/>
      <c r="S2746" s="26"/>
    </row>
    <row r="2747" spans="13:19" ht="12.75">
      <c r="M2747" s="26"/>
      <c r="N2747" s="113"/>
      <c r="O2747" s="113"/>
      <c r="P2747" s="113"/>
      <c r="Q2747" s="26"/>
      <c r="R2747" s="113"/>
      <c r="S2747" s="26"/>
    </row>
    <row r="2748" spans="13:19" ht="12.75">
      <c r="M2748" s="26"/>
      <c r="N2748" s="113"/>
      <c r="O2748" s="113"/>
      <c r="P2748" s="113"/>
      <c r="Q2748" s="26"/>
      <c r="R2748" s="113"/>
      <c r="S2748" s="26"/>
    </row>
    <row r="2749" spans="13:19" ht="12.75">
      <c r="M2749" s="26"/>
      <c r="N2749" s="113"/>
      <c r="O2749" s="113"/>
      <c r="P2749" s="113"/>
      <c r="Q2749" s="26"/>
      <c r="R2749" s="113"/>
      <c r="S2749" s="26"/>
    </row>
    <row r="2750" spans="13:19" ht="12.75">
      <c r="M2750" s="26"/>
      <c r="N2750" s="113"/>
      <c r="O2750" s="113"/>
      <c r="P2750" s="113"/>
      <c r="Q2750" s="26"/>
      <c r="R2750" s="113"/>
      <c r="S2750" s="26"/>
    </row>
    <row r="2751" spans="13:19" ht="12.75">
      <c r="M2751" s="26"/>
      <c r="N2751" s="113"/>
      <c r="O2751" s="113"/>
      <c r="P2751" s="113"/>
      <c r="Q2751" s="26"/>
      <c r="R2751" s="113"/>
      <c r="S2751" s="26"/>
    </row>
    <row r="2752" spans="13:19" ht="12.75">
      <c r="M2752" s="26"/>
      <c r="N2752" s="113"/>
      <c r="O2752" s="113"/>
      <c r="P2752" s="113"/>
      <c r="Q2752" s="26"/>
      <c r="R2752" s="113"/>
      <c r="S2752" s="26"/>
    </row>
    <row r="2753" spans="13:19" ht="12.75">
      <c r="M2753" s="26"/>
      <c r="N2753" s="113"/>
      <c r="O2753" s="113"/>
      <c r="P2753" s="113"/>
      <c r="Q2753" s="26"/>
      <c r="R2753" s="113"/>
      <c r="S2753" s="26"/>
    </row>
    <row r="2754" spans="13:19" ht="12.75">
      <c r="M2754" s="26"/>
      <c r="N2754" s="113"/>
      <c r="O2754" s="113"/>
      <c r="P2754" s="113"/>
      <c r="Q2754" s="26"/>
      <c r="R2754" s="113"/>
      <c r="S2754" s="26"/>
    </row>
    <row r="2755" spans="13:19" ht="12.75">
      <c r="M2755" s="26"/>
      <c r="N2755" s="113"/>
      <c r="O2755" s="113"/>
      <c r="P2755" s="113"/>
      <c r="Q2755" s="26"/>
      <c r="R2755" s="113"/>
      <c r="S2755" s="26"/>
    </row>
    <row r="2756" spans="13:19" ht="12.75">
      <c r="M2756" s="26"/>
      <c r="N2756" s="113"/>
      <c r="O2756" s="113"/>
      <c r="P2756" s="113"/>
      <c r="Q2756" s="26"/>
      <c r="R2756" s="113"/>
      <c r="S2756" s="26"/>
    </row>
    <row r="2757" spans="13:19" ht="12.75">
      <c r="M2757" s="26"/>
      <c r="N2757" s="113"/>
      <c r="O2757" s="113"/>
      <c r="P2757" s="113"/>
      <c r="Q2757" s="26"/>
      <c r="R2757" s="113"/>
      <c r="S2757" s="26"/>
    </row>
    <row r="2758" spans="13:19" ht="12.75">
      <c r="M2758" s="26"/>
      <c r="N2758" s="113"/>
      <c r="O2758" s="113"/>
      <c r="P2758" s="113"/>
      <c r="Q2758" s="26"/>
      <c r="R2758" s="113"/>
      <c r="S2758" s="26"/>
    </row>
    <row r="2759" spans="13:19" ht="12.75">
      <c r="M2759" s="26"/>
      <c r="N2759" s="113"/>
      <c r="O2759" s="113"/>
      <c r="P2759" s="113"/>
      <c r="Q2759" s="26"/>
      <c r="R2759" s="113"/>
      <c r="S2759" s="26"/>
    </row>
    <row r="2760" spans="13:19" ht="12.75">
      <c r="M2760" s="26"/>
      <c r="N2760" s="113"/>
      <c r="O2760" s="113"/>
      <c r="P2760" s="113"/>
      <c r="Q2760" s="26"/>
      <c r="R2760" s="113"/>
      <c r="S2760" s="26"/>
    </row>
    <row r="2761" spans="13:19" ht="12.75">
      <c r="M2761" s="26"/>
      <c r="N2761" s="113"/>
      <c r="O2761" s="113"/>
      <c r="P2761" s="113"/>
      <c r="Q2761" s="26"/>
      <c r="R2761" s="113"/>
      <c r="S2761" s="26"/>
    </row>
    <row r="2762" spans="13:19" ht="12.75">
      <c r="M2762" s="26"/>
      <c r="N2762" s="113"/>
      <c r="O2762" s="113"/>
      <c r="P2762" s="113"/>
      <c r="Q2762" s="26"/>
      <c r="R2762" s="113"/>
      <c r="S2762" s="26"/>
    </row>
    <row r="2763" spans="13:19" ht="12.75">
      <c r="M2763" s="26"/>
      <c r="N2763" s="113"/>
      <c r="O2763" s="113"/>
      <c r="P2763" s="113"/>
      <c r="Q2763" s="26"/>
      <c r="R2763" s="113"/>
      <c r="S2763" s="26"/>
    </row>
    <row r="2764" spans="13:19" ht="12.75">
      <c r="M2764" s="26"/>
      <c r="N2764" s="113"/>
      <c r="O2764" s="113"/>
      <c r="P2764" s="113"/>
      <c r="Q2764" s="26"/>
      <c r="R2764" s="113"/>
      <c r="S2764" s="26"/>
    </row>
    <row r="2765" spans="13:19" ht="12.75">
      <c r="M2765" s="26"/>
      <c r="N2765" s="113"/>
      <c r="O2765" s="113"/>
      <c r="P2765" s="113"/>
      <c r="Q2765" s="26"/>
      <c r="R2765" s="113"/>
      <c r="S2765" s="26"/>
    </row>
    <row r="2766" spans="13:19" ht="12.75">
      <c r="M2766" s="26"/>
      <c r="N2766" s="113"/>
      <c r="O2766" s="113"/>
      <c r="P2766" s="113"/>
      <c r="Q2766" s="26"/>
      <c r="R2766" s="113"/>
      <c r="S2766" s="26"/>
    </row>
    <row r="2767" spans="13:19" ht="12.75">
      <c r="M2767" s="26"/>
      <c r="N2767" s="113"/>
      <c r="O2767" s="113"/>
      <c r="P2767" s="113"/>
      <c r="Q2767" s="26"/>
      <c r="R2767" s="113"/>
      <c r="S2767" s="26"/>
    </row>
    <row r="2768" spans="13:19" ht="12.75">
      <c r="M2768" s="26"/>
      <c r="N2768" s="113"/>
      <c r="O2768" s="113"/>
      <c r="P2768" s="113"/>
      <c r="Q2768" s="26"/>
      <c r="R2768" s="113"/>
      <c r="S2768" s="26"/>
    </row>
    <row r="2769" spans="13:19" ht="12.75">
      <c r="M2769" s="26"/>
      <c r="N2769" s="113"/>
      <c r="O2769" s="113"/>
      <c r="P2769" s="113"/>
      <c r="Q2769" s="26"/>
      <c r="R2769" s="113"/>
      <c r="S2769" s="26"/>
    </row>
    <row r="2770" spans="13:19" ht="12.75">
      <c r="M2770" s="26"/>
      <c r="N2770" s="113"/>
      <c r="O2770" s="113"/>
      <c r="P2770" s="113"/>
      <c r="Q2770" s="26"/>
      <c r="R2770" s="113"/>
      <c r="S2770" s="26"/>
    </row>
    <row r="2771" spans="13:19" ht="12.75">
      <c r="M2771" s="26"/>
      <c r="N2771" s="113"/>
      <c r="O2771" s="113"/>
      <c r="P2771" s="113"/>
      <c r="Q2771" s="26"/>
      <c r="R2771" s="113"/>
      <c r="S2771" s="26"/>
    </row>
    <row r="2772" spans="13:19" ht="12.75">
      <c r="M2772" s="26"/>
      <c r="N2772" s="113"/>
      <c r="O2772" s="113"/>
      <c r="P2772" s="113"/>
      <c r="Q2772" s="26"/>
      <c r="R2772" s="113"/>
      <c r="S2772" s="26"/>
    </row>
    <row r="2773" spans="13:19" ht="12.75">
      <c r="M2773" s="26"/>
      <c r="N2773" s="113"/>
      <c r="O2773" s="113"/>
      <c r="P2773" s="113"/>
      <c r="Q2773" s="26"/>
      <c r="R2773" s="113"/>
      <c r="S2773" s="26"/>
    </row>
    <row r="2774" spans="13:19" ht="12.75">
      <c r="M2774" s="26"/>
      <c r="N2774" s="113"/>
      <c r="O2774" s="113"/>
      <c r="P2774" s="113"/>
      <c r="Q2774" s="26"/>
      <c r="R2774" s="113"/>
      <c r="S2774" s="26"/>
    </row>
    <row r="2775" spans="13:19" ht="12.75">
      <c r="M2775" s="26"/>
      <c r="N2775" s="113"/>
      <c r="O2775" s="113"/>
      <c r="P2775" s="113"/>
      <c r="Q2775" s="26"/>
      <c r="R2775" s="113"/>
      <c r="S2775" s="26"/>
    </row>
    <row r="2776" spans="13:19" ht="12.75">
      <c r="M2776" s="26"/>
      <c r="N2776" s="113"/>
      <c r="O2776" s="113"/>
      <c r="P2776" s="113"/>
      <c r="Q2776" s="26"/>
      <c r="R2776" s="113"/>
      <c r="S2776" s="26"/>
    </row>
    <row r="2777" spans="13:19" ht="12.75">
      <c r="M2777" s="26"/>
      <c r="N2777" s="113"/>
      <c r="O2777" s="113"/>
      <c r="P2777" s="113"/>
      <c r="Q2777" s="26"/>
      <c r="R2777" s="113"/>
      <c r="S2777" s="26"/>
    </row>
    <row r="2778" spans="13:19" ht="12.75">
      <c r="M2778" s="26"/>
      <c r="N2778" s="113"/>
      <c r="O2778" s="113"/>
      <c r="P2778" s="113"/>
      <c r="Q2778" s="26"/>
      <c r="R2778" s="113"/>
      <c r="S2778" s="26"/>
    </row>
    <row r="2779" spans="13:19" ht="12.75">
      <c r="M2779" s="26"/>
      <c r="N2779" s="113"/>
      <c r="O2779" s="113"/>
      <c r="P2779" s="113"/>
      <c r="Q2779" s="26"/>
      <c r="R2779" s="113"/>
      <c r="S2779" s="26"/>
    </row>
    <row r="2780" spans="13:19" ht="12.75">
      <c r="M2780" s="26"/>
      <c r="N2780" s="113"/>
      <c r="O2780" s="113"/>
      <c r="P2780" s="113"/>
      <c r="Q2780" s="26"/>
      <c r="R2780" s="113"/>
      <c r="S2780" s="26"/>
    </row>
    <row r="2781" spans="13:19" ht="12.75">
      <c r="M2781" s="26"/>
      <c r="N2781" s="113"/>
      <c r="O2781" s="113"/>
      <c r="P2781" s="113"/>
      <c r="Q2781" s="26"/>
      <c r="R2781" s="113"/>
      <c r="S2781" s="26"/>
    </row>
    <row r="2782" spans="13:19" ht="12.75">
      <c r="M2782" s="26"/>
      <c r="N2782" s="113"/>
      <c r="O2782" s="113"/>
      <c r="P2782" s="113"/>
      <c r="Q2782" s="26"/>
      <c r="R2782" s="113"/>
      <c r="S2782" s="26"/>
    </row>
    <row r="2783" spans="13:19" ht="12.75">
      <c r="M2783" s="26"/>
      <c r="N2783" s="113"/>
      <c r="O2783" s="113"/>
      <c r="P2783" s="113"/>
      <c r="Q2783" s="26"/>
      <c r="R2783" s="113"/>
      <c r="S2783" s="26"/>
    </row>
    <row r="2784" spans="13:19" ht="12.75">
      <c r="M2784" s="26"/>
      <c r="N2784" s="113"/>
      <c r="O2784" s="113"/>
      <c r="P2784" s="113"/>
      <c r="Q2784" s="26"/>
      <c r="R2784" s="113"/>
      <c r="S2784" s="26"/>
    </row>
    <row r="2785" spans="13:19" ht="12.75">
      <c r="M2785" s="26"/>
      <c r="N2785" s="113"/>
      <c r="O2785" s="113"/>
      <c r="P2785" s="113"/>
      <c r="Q2785" s="26"/>
      <c r="R2785" s="113"/>
      <c r="S2785" s="26"/>
    </row>
    <row r="2786" spans="13:19" ht="12.75">
      <c r="M2786" s="26"/>
      <c r="N2786" s="113"/>
      <c r="O2786" s="113"/>
      <c r="P2786" s="113"/>
      <c r="Q2786" s="26"/>
      <c r="R2786" s="113"/>
      <c r="S2786" s="26"/>
    </row>
    <row r="2787" spans="13:19" ht="12.75">
      <c r="M2787" s="26"/>
      <c r="N2787" s="113"/>
      <c r="O2787" s="113"/>
      <c r="P2787" s="113"/>
      <c r="Q2787" s="26"/>
      <c r="R2787" s="113"/>
      <c r="S2787" s="26"/>
    </row>
    <row r="2788" spans="13:19" ht="12.75">
      <c r="M2788" s="26"/>
      <c r="N2788" s="113"/>
      <c r="O2788" s="113"/>
      <c r="P2788" s="113"/>
      <c r="Q2788" s="26"/>
      <c r="R2788" s="113"/>
      <c r="S2788" s="26"/>
    </row>
    <row r="2789" spans="13:19" ht="12.75">
      <c r="M2789" s="26"/>
      <c r="N2789" s="113"/>
      <c r="O2789" s="113"/>
      <c r="P2789" s="113"/>
      <c r="Q2789" s="26"/>
      <c r="R2789" s="113"/>
      <c r="S2789" s="26"/>
    </row>
    <row r="2790" spans="13:19" ht="12.75">
      <c r="M2790" s="26"/>
      <c r="N2790" s="113"/>
      <c r="O2790" s="113"/>
      <c r="P2790" s="113"/>
      <c r="Q2790" s="26"/>
      <c r="R2790" s="113"/>
      <c r="S2790" s="26"/>
    </row>
    <row r="2791" spans="13:19" ht="12.75">
      <c r="M2791" s="26"/>
      <c r="N2791" s="113"/>
      <c r="O2791" s="113"/>
      <c r="P2791" s="113"/>
      <c r="Q2791" s="26"/>
      <c r="R2791" s="113"/>
      <c r="S2791" s="26"/>
    </row>
    <row r="2792" spans="13:19" ht="12.75">
      <c r="M2792" s="26"/>
      <c r="N2792" s="113"/>
      <c r="O2792" s="113"/>
      <c r="P2792" s="113"/>
      <c r="Q2792" s="26"/>
      <c r="R2792" s="113"/>
      <c r="S2792" s="26"/>
    </row>
    <row r="2793" spans="13:19" ht="12.75">
      <c r="M2793" s="26"/>
      <c r="N2793" s="113"/>
      <c r="O2793" s="113"/>
      <c r="P2793" s="113"/>
      <c r="Q2793" s="26"/>
      <c r="R2793" s="113"/>
      <c r="S2793" s="26"/>
    </row>
    <row r="2794" spans="13:19" ht="12.75">
      <c r="M2794" s="26"/>
      <c r="N2794" s="113"/>
      <c r="O2794" s="113"/>
      <c r="P2794" s="113"/>
      <c r="Q2794" s="26"/>
      <c r="R2794" s="113"/>
      <c r="S2794" s="26"/>
    </row>
    <row r="2795" spans="13:19" ht="12.75">
      <c r="M2795" s="26"/>
      <c r="N2795" s="113"/>
      <c r="O2795" s="113"/>
      <c r="P2795" s="113"/>
      <c r="Q2795" s="26"/>
      <c r="R2795" s="113"/>
      <c r="S2795" s="26"/>
    </row>
    <row r="2796" spans="13:19" ht="12.75">
      <c r="M2796" s="26"/>
      <c r="N2796" s="113"/>
      <c r="O2796" s="113"/>
      <c r="P2796" s="113"/>
      <c r="Q2796" s="26"/>
      <c r="R2796" s="113"/>
      <c r="S2796" s="26"/>
    </row>
    <row r="2797" spans="13:19" ht="12.75">
      <c r="M2797" s="26"/>
      <c r="N2797" s="113"/>
      <c r="O2797" s="113"/>
      <c r="P2797" s="113"/>
      <c r="Q2797" s="26"/>
      <c r="R2797" s="113"/>
      <c r="S2797" s="26"/>
    </row>
    <row r="2798" spans="13:19" ht="12.75">
      <c r="M2798" s="26"/>
      <c r="N2798" s="113"/>
      <c r="O2798" s="113"/>
      <c r="P2798" s="113"/>
      <c r="Q2798" s="26"/>
      <c r="R2798" s="113"/>
      <c r="S2798" s="26"/>
    </row>
    <row r="2799" spans="13:19" ht="12.75">
      <c r="M2799" s="26"/>
      <c r="N2799" s="113"/>
      <c r="O2799" s="113"/>
      <c r="P2799" s="113"/>
      <c r="Q2799" s="26"/>
      <c r="R2799" s="113"/>
      <c r="S2799" s="26"/>
    </row>
    <row r="2800" spans="13:19" ht="12.75">
      <c r="M2800" s="26"/>
      <c r="N2800" s="113"/>
      <c r="O2800" s="113"/>
      <c r="P2800" s="113"/>
      <c r="Q2800" s="26"/>
      <c r="R2800" s="113"/>
      <c r="S2800" s="26"/>
    </row>
    <row r="2801" spans="13:19" ht="12.75">
      <c r="M2801" s="26"/>
      <c r="N2801" s="113"/>
      <c r="O2801" s="113"/>
      <c r="P2801" s="113"/>
      <c r="Q2801" s="26"/>
      <c r="R2801" s="113"/>
      <c r="S2801" s="26"/>
    </row>
    <row r="2802" spans="13:19" ht="12.75">
      <c r="M2802" s="26"/>
      <c r="N2802" s="113"/>
      <c r="O2802" s="113"/>
      <c r="P2802" s="113"/>
      <c r="Q2802" s="26"/>
      <c r="R2802" s="113"/>
      <c r="S2802" s="26"/>
    </row>
    <row r="2803" spans="13:19" ht="12.75">
      <c r="M2803" s="26"/>
      <c r="N2803" s="113"/>
      <c r="O2803" s="113"/>
      <c r="P2803" s="113"/>
      <c r="Q2803" s="26"/>
      <c r="R2803" s="113"/>
      <c r="S2803" s="26"/>
    </row>
    <row r="2804" spans="13:19" ht="12.75">
      <c r="M2804" s="26"/>
      <c r="N2804" s="113"/>
      <c r="O2804" s="113"/>
      <c r="P2804" s="113"/>
      <c r="Q2804" s="26"/>
      <c r="R2804" s="113"/>
      <c r="S2804" s="26"/>
    </row>
    <row r="2805" spans="13:19" ht="12.75">
      <c r="M2805" s="26"/>
      <c r="N2805" s="113"/>
      <c r="O2805" s="113"/>
      <c r="P2805" s="113"/>
      <c r="Q2805" s="26"/>
      <c r="R2805" s="113"/>
      <c r="S2805" s="26"/>
    </row>
    <row r="2806" spans="13:19" ht="12.75">
      <c r="M2806" s="26"/>
      <c r="N2806" s="113"/>
      <c r="O2806" s="113"/>
      <c r="P2806" s="113"/>
      <c r="Q2806" s="26"/>
      <c r="R2806" s="113"/>
      <c r="S2806" s="26"/>
    </row>
    <row r="2807" spans="13:19" ht="12.75">
      <c r="M2807" s="26"/>
      <c r="N2807" s="113"/>
      <c r="O2807" s="113"/>
      <c r="P2807" s="113"/>
      <c r="Q2807" s="26"/>
      <c r="R2807" s="113"/>
      <c r="S2807" s="26"/>
    </row>
    <row r="2808" spans="13:19" ht="12.75">
      <c r="M2808" s="26"/>
      <c r="N2808" s="113"/>
      <c r="O2808" s="113"/>
      <c r="P2808" s="113"/>
      <c r="Q2808" s="26"/>
      <c r="R2808" s="113"/>
      <c r="S2808" s="26"/>
    </row>
    <row r="2809" spans="13:19" ht="12.75">
      <c r="M2809" s="26"/>
      <c r="N2809" s="113"/>
      <c r="O2809" s="113"/>
      <c r="P2809" s="113"/>
      <c r="Q2809" s="26"/>
      <c r="R2809" s="113"/>
      <c r="S2809" s="26"/>
    </row>
    <row r="2810" spans="13:19" ht="12.75">
      <c r="M2810" s="26"/>
      <c r="N2810" s="113"/>
      <c r="O2810" s="113"/>
      <c r="P2810" s="113"/>
      <c r="Q2810" s="26"/>
      <c r="R2810" s="113"/>
      <c r="S2810" s="26"/>
    </row>
    <row r="2811" spans="13:19" ht="12.75">
      <c r="M2811" s="26"/>
      <c r="N2811" s="113"/>
      <c r="O2811" s="113"/>
      <c r="P2811" s="113"/>
      <c r="Q2811" s="26"/>
      <c r="R2811" s="113"/>
      <c r="S2811" s="26"/>
    </row>
    <row r="2812" spans="13:19" ht="12.75">
      <c r="M2812" s="26"/>
      <c r="N2812" s="113"/>
      <c r="O2812" s="113"/>
      <c r="P2812" s="113"/>
      <c r="Q2812" s="26"/>
      <c r="R2812" s="113"/>
      <c r="S2812" s="26"/>
    </row>
    <row r="2813" spans="13:19" ht="12.75">
      <c r="M2813" s="26"/>
      <c r="N2813" s="113"/>
      <c r="O2813" s="113"/>
      <c r="P2813" s="113"/>
      <c r="Q2813" s="26"/>
      <c r="R2813" s="113"/>
      <c r="S2813" s="26"/>
    </row>
    <row r="2814" spans="13:19" ht="12.75">
      <c r="M2814" s="26"/>
      <c r="N2814" s="113"/>
      <c r="O2814" s="113"/>
      <c r="P2814" s="113"/>
      <c r="Q2814" s="26"/>
      <c r="R2814" s="113"/>
      <c r="S2814" s="26"/>
    </row>
    <row r="2815" spans="13:19" ht="12.75">
      <c r="M2815" s="26"/>
      <c r="N2815" s="113"/>
      <c r="O2815" s="113"/>
      <c r="P2815" s="113"/>
      <c r="Q2815" s="26"/>
      <c r="R2815" s="113"/>
      <c r="S2815" s="26"/>
    </row>
    <row r="2816" spans="13:19" ht="12.75">
      <c r="M2816" s="26"/>
      <c r="N2816" s="113"/>
      <c r="O2816" s="113"/>
      <c r="P2816" s="113"/>
      <c r="Q2816" s="26"/>
      <c r="R2816" s="113"/>
      <c r="S2816" s="26"/>
    </row>
    <row r="2817" spans="13:19" ht="12.75">
      <c r="M2817" s="26"/>
      <c r="N2817" s="113"/>
      <c r="O2817" s="113"/>
      <c r="P2817" s="113"/>
      <c r="Q2817" s="26"/>
      <c r="R2817" s="113"/>
      <c r="S2817" s="26"/>
    </row>
    <row r="2818" spans="13:19" ht="12.75">
      <c r="M2818" s="26"/>
      <c r="N2818" s="113"/>
      <c r="O2818" s="113"/>
      <c r="P2818" s="113"/>
      <c r="Q2818" s="26"/>
      <c r="R2818" s="113"/>
      <c r="S2818" s="26"/>
    </row>
    <row r="2819" spans="13:19" ht="12.75">
      <c r="M2819" s="26"/>
      <c r="N2819" s="113"/>
      <c r="O2819" s="113"/>
      <c r="P2819" s="113"/>
      <c r="Q2819" s="26"/>
      <c r="R2819" s="113"/>
      <c r="S2819" s="26"/>
    </row>
    <row r="2820" spans="13:19" ht="12.75">
      <c r="M2820" s="26"/>
      <c r="N2820" s="113"/>
      <c r="O2820" s="113"/>
      <c r="P2820" s="113"/>
      <c r="Q2820" s="26"/>
      <c r="R2820" s="113"/>
      <c r="S2820" s="26"/>
    </row>
    <row r="2821" spans="13:19" ht="12.75">
      <c r="M2821" s="26"/>
      <c r="N2821" s="113"/>
      <c r="O2821" s="113"/>
      <c r="P2821" s="113"/>
      <c r="Q2821" s="26"/>
      <c r="R2821" s="113"/>
      <c r="S2821" s="26"/>
    </row>
    <row r="2822" spans="13:19" ht="12.75">
      <c r="M2822" s="26"/>
      <c r="N2822" s="113"/>
      <c r="O2822" s="113"/>
      <c r="P2822" s="113"/>
      <c r="Q2822" s="26"/>
      <c r="R2822" s="113"/>
      <c r="S2822" s="26"/>
    </row>
    <row r="2823" spans="13:19" ht="12.75">
      <c r="M2823" s="26"/>
      <c r="N2823" s="113"/>
      <c r="O2823" s="113"/>
      <c r="P2823" s="113"/>
      <c r="Q2823" s="26"/>
      <c r="R2823" s="113"/>
      <c r="S2823" s="26"/>
    </row>
    <row r="2824" spans="13:19" ht="12.75">
      <c r="M2824" s="26"/>
      <c r="N2824" s="113"/>
      <c r="O2824" s="113"/>
      <c r="P2824" s="113"/>
      <c r="Q2824" s="26"/>
      <c r="R2824" s="113"/>
      <c r="S2824" s="26"/>
    </row>
    <row r="2825" spans="13:19" ht="12.75">
      <c r="M2825" s="26"/>
      <c r="N2825" s="113"/>
      <c r="O2825" s="113"/>
      <c r="P2825" s="113"/>
      <c r="Q2825" s="26"/>
      <c r="R2825" s="113"/>
      <c r="S2825" s="26"/>
    </row>
    <row r="2826" spans="13:19" ht="12.75">
      <c r="M2826" s="26"/>
      <c r="N2826" s="113"/>
      <c r="O2826" s="113"/>
      <c r="P2826" s="113"/>
      <c r="Q2826" s="26"/>
      <c r="R2826" s="113"/>
      <c r="S2826" s="26"/>
    </row>
    <row r="2827" spans="13:19" ht="12.75">
      <c r="M2827" s="26"/>
      <c r="N2827" s="113"/>
      <c r="O2827" s="113"/>
      <c r="P2827" s="113"/>
      <c r="Q2827" s="26"/>
      <c r="R2827" s="113"/>
      <c r="S2827" s="26"/>
    </row>
    <row r="2828" spans="13:19" ht="12.75">
      <c r="M2828" s="26"/>
      <c r="N2828" s="113"/>
      <c r="O2828" s="113"/>
      <c r="P2828" s="113"/>
      <c r="Q2828" s="26"/>
      <c r="R2828" s="113"/>
      <c r="S2828" s="26"/>
    </row>
    <row r="2829" spans="13:19" ht="12.75">
      <c r="M2829" s="26"/>
      <c r="N2829" s="113"/>
      <c r="O2829" s="113"/>
      <c r="P2829" s="113"/>
      <c r="Q2829" s="26"/>
      <c r="R2829" s="113"/>
      <c r="S2829" s="26"/>
    </row>
    <row r="2830" spans="13:19" ht="12.75">
      <c r="M2830" s="26"/>
      <c r="N2830" s="113"/>
      <c r="O2830" s="113"/>
      <c r="P2830" s="113"/>
      <c r="Q2830" s="26"/>
      <c r="R2830" s="113"/>
      <c r="S2830" s="26"/>
    </row>
    <row r="2831" spans="13:19" ht="12.75">
      <c r="M2831" s="26"/>
      <c r="N2831" s="113"/>
      <c r="O2831" s="113"/>
      <c r="P2831" s="113"/>
      <c r="Q2831" s="26"/>
      <c r="R2831" s="113"/>
      <c r="S2831" s="26"/>
    </row>
    <row r="2832" spans="13:19" ht="12.75">
      <c r="M2832" s="26"/>
      <c r="N2832" s="113"/>
      <c r="O2832" s="113"/>
      <c r="P2832" s="113"/>
      <c r="Q2832" s="26"/>
      <c r="R2832" s="113"/>
      <c r="S2832" s="26"/>
    </row>
    <row r="2833" spans="13:19" ht="12.75">
      <c r="M2833" s="26"/>
      <c r="N2833" s="113"/>
      <c r="O2833" s="113"/>
      <c r="P2833" s="113"/>
      <c r="Q2833" s="26"/>
      <c r="R2833" s="113"/>
      <c r="S2833" s="26"/>
    </row>
    <row r="2834" spans="13:19" ht="12.75">
      <c r="M2834" s="26"/>
      <c r="N2834" s="113"/>
      <c r="O2834" s="113"/>
      <c r="P2834" s="113"/>
      <c r="Q2834" s="26"/>
      <c r="R2834" s="113"/>
      <c r="S2834" s="26"/>
    </row>
    <row r="2835" spans="13:19" ht="12.75">
      <c r="M2835" s="26"/>
      <c r="N2835" s="113"/>
      <c r="O2835" s="113"/>
      <c r="P2835" s="113"/>
      <c r="Q2835" s="26"/>
      <c r="R2835" s="113"/>
      <c r="S2835" s="26"/>
    </row>
    <row r="2836" spans="13:19" ht="12.75">
      <c r="M2836" s="26"/>
      <c r="N2836" s="113"/>
      <c r="O2836" s="113"/>
      <c r="P2836" s="113"/>
      <c r="Q2836" s="26"/>
      <c r="R2836" s="113"/>
      <c r="S2836" s="26"/>
    </row>
    <row r="2837" spans="13:19" ht="12.75">
      <c r="M2837" s="26"/>
      <c r="N2837" s="113"/>
      <c r="O2837" s="113"/>
      <c r="P2837" s="113"/>
      <c r="Q2837" s="26"/>
      <c r="R2837" s="113"/>
      <c r="S2837" s="26"/>
    </row>
    <row r="2838" spans="13:19" ht="12.75">
      <c r="M2838" s="26"/>
      <c r="N2838" s="113"/>
      <c r="O2838" s="113"/>
      <c r="P2838" s="113"/>
      <c r="Q2838" s="26"/>
      <c r="R2838" s="113"/>
      <c r="S2838" s="26"/>
    </row>
    <row r="2839" spans="13:19" ht="12.75">
      <c r="M2839" s="26"/>
      <c r="N2839" s="113"/>
      <c r="O2839" s="113"/>
      <c r="P2839" s="113"/>
      <c r="Q2839" s="26"/>
      <c r="R2839" s="113"/>
      <c r="S2839" s="26"/>
    </row>
    <row r="2840" spans="13:19" ht="12.75">
      <c r="M2840" s="26"/>
      <c r="N2840" s="113"/>
      <c r="O2840" s="113"/>
      <c r="P2840" s="113"/>
      <c r="Q2840" s="26"/>
      <c r="R2840" s="113"/>
      <c r="S2840" s="26"/>
    </row>
    <row r="2841" spans="13:19" ht="12.75">
      <c r="M2841" s="26"/>
      <c r="N2841" s="113"/>
      <c r="O2841" s="113"/>
      <c r="P2841" s="113"/>
      <c r="Q2841" s="26"/>
      <c r="R2841" s="113"/>
      <c r="S2841" s="26"/>
    </row>
    <row r="2842" spans="13:19" ht="12.75">
      <c r="M2842" s="26"/>
      <c r="N2842" s="113"/>
      <c r="O2842" s="113"/>
      <c r="P2842" s="113"/>
      <c r="Q2842" s="26"/>
      <c r="R2842" s="113"/>
      <c r="S2842" s="26"/>
    </row>
    <row r="2843" spans="13:19" ht="12.75">
      <c r="M2843" s="26"/>
      <c r="N2843" s="113"/>
      <c r="O2843" s="113"/>
      <c r="P2843" s="113"/>
      <c r="Q2843" s="26"/>
      <c r="R2843" s="113"/>
      <c r="S2843" s="26"/>
    </row>
    <row r="2844" spans="13:19" ht="12.75">
      <c r="M2844" s="26"/>
      <c r="N2844" s="113"/>
      <c r="O2844" s="113"/>
      <c r="P2844" s="113"/>
      <c r="Q2844" s="26"/>
      <c r="R2844" s="113"/>
      <c r="S2844" s="26"/>
    </row>
    <row r="2845" spans="13:19" ht="12.75">
      <c r="M2845" s="26"/>
      <c r="N2845" s="113"/>
      <c r="O2845" s="113"/>
      <c r="P2845" s="113"/>
      <c r="Q2845" s="26"/>
      <c r="R2845" s="113"/>
      <c r="S2845" s="26"/>
    </row>
    <row r="2846" spans="13:19" ht="12.75">
      <c r="M2846" s="26"/>
      <c r="N2846" s="113"/>
      <c r="O2846" s="113"/>
      <c r="P2846" s="113"/>
      <c r="Q2846" s="26"/>
      <c r="R2846" s="113"/>
      <c r="S2846" s="26"/>
    </row>
    <row r="2847" spans="13:19" ht="12.75">
      <c r="M2847" s="26"/>
      <c r="N2847" s="113"/>
      <c r="O2847" s="113"/>
      <c r="P2847" s="113"/>
      <c r="Q2847" s="26"/>
      <c r="R2847" s="113"/>
      <c r="S2847" s="26"/>
    </row>
    <row r="2848" spans="13:19" ht="12.75">
      <c r="M2848" s="26"/>
      <c r="N2848" s="113"/>
      <c r="O2848" s="113"/>
      <c r="P2848" s="113"/>
      <c r="Q2848" s="26"/>
      <c r="R2848" s="113"/>
      <c r="S2848" s="26"/>
    </row>
    <row r="2849" spans="13:19" ht="12.75">
      <c r="M2849" s="26"/>
      <c r="N2849" s="113"/>
      <c r="O2849" s="113"/>
      <c r="P2849" s="113"/>
      <c r="Q2849" s="26"/>
      <c r="R2849" s="113"/>
      <c r="S2849" s="26"/>
    </row>
    <row r="2850" spans="13:19" ht="12.75">
      <c r="M2850" s="26"/>
      <c r="N2850" s="113"/>
      <c r="O2850" s="113"/>
      <c r="P2850" s="113"/>
      <c r="Q2850" s="26"/>
      <c r="R2850" s="113"/>
      <c r="S2850" s="26"/>
    </row>
    <row r="2851" spans="13:19" ht="12.75">
      <c r="M2851" s="26"/>
      <c r="N2851" s="113"/>
      <c r="O2851" s="113"/>
      <c r="P2851" s="113"/>
      <c r="Q2851" s="26"/>
      <c r="R2851" s="113"/>
      <c r="S2851" s="26"/>
    </row>
    <row r="2852" spans="13:19" ht="12.75">
      <c r="M2852" s="26"/>
      <c r="N2852" s="113"/>
      <c r="O2852" s="113"/>
      <c r="P2852" s="113"/>
      <c r="Q2852" s="26"/>
      <c r="R2852" s="113"/>
      <c r="S2852" s="26"/>
    </row>
    <row r="2853" spans="13:19" ht="12.75">
      <c r="M2853" s="26"/>
      <c r="N2853" s="113"/>
      <c r="O2853" s="113"/>
      <c r="P2853" s="113"/>
      <c r="Q2853" s="26"/>
      <c r="R2853" s="113"/>
      <c r="S2853" s="26"/>
    </row>
    <row r="2854" spans="13:19" ht="12.75">
      <c r="M2854" s="26"/>
      <c r="N2854" s="113"/>
      <c r="O2854" s="113"/>
      <c r="P2854" s="113"/>
      <c r="Q2854" s="26"/>
      <c r="R2854" s="113"/>
      <c r="S2854" s="26"/>
    </row>
    <row r="2855" spans="13:19" ht="12.75">
      <c r="M2855" s="26"/>
      <c r="N2855" s="113"/>
      <c r="O2855" s="113"/>
      <c r="P2855" s="113"/>
      <c r="Q2855" s="26"/>
      <c r="R2855" s="113"/>
      <c r="S2855" s="26"/>
    </row>
    <row r="2856" spans="13:19" ht="12.75">
      <c r="M2856" s="26"/>
      <c r="N2856" s="113"/>
      <c r="O2856" s="113"/>
      <c r="P2856" s="113"/>
      <c r="Q2856" s="26"/>
      <c r="R2856" s="113"/>
      <c r="S2856" s="26"/>
    </row>
    <row r="2857" spans="13:19" ht="12.75">
      <c r="M2857" s="26"/>
      <c r="N2857" s="113"/>
      <c r="O2857" s="113"/>
      <c r="P2857" s="113"/>
      <c r="Q2857" s="26"/>
      <c r="R2857" s="113"/>
      <c r="S2857" s="26"/>
    </row>
    <row r="2858" spans="13:19" ht="12.75">
      <c r="M2858" s="26"/>
      <c r="N2858" s="113"/>
      <c r="O2858" s="113"/>
      <c r="P2858" s="113"/>
      <c r="Q2858" s="26"/>
      <c r="R2858" s="113"/>
      <c r="S2858" s="26"/>
    </row>
    <row r="2859" spans="13:19" ht="12.75">
      <c r="M2859" s="26"/>
      <c r="N2859" s="113"/>
      <c r="O2859" s="113"/>
      <c r="P2859" s="113"/>
      <c r="Q2859" s="26"/>
      <c r="R2859" s="113"/>
      <c r="S2859" s="26"/>
    </row>
    <row r="2860" spans="13:19" ht="12.75">
      <c r="M2860" s="26"/>
      <c r="N2860" s="113"/>
      <c r="O2860" s="113"/>
      <c r="P2860" s="113"/>
      <c r="Q2860" s="26"/>
      <c r="R2860" s="113"/>
      <c r="S2860" s="26"/>
    </row>
    <row r="2861" spans="13:19" ht="12.75">
      <c r="M2861" s="26"/>
      <c r="N2861" s="113"/>
      <c r="O2861" s="113"/>
      <c r="P2861" s="113"/>
      <c r="Q2861" s="26"/>
      <c r="R2861" s="113"/>
      <c r="S2861" s="26"/>
    </row>
    <row r="2862" spans="13:19" ht="12.75">
      <c r="M2862" s="26"/>
      <c r="N2862" s="113"/>
      <c r="O2862" s="113"/>
      <c r="P2862" s="113"/>
      <c r="Q2862" s="26"/>
      <c r="R2862" s="113"/>
      <c r="S2862" s="26"/>
    </row>
    <row r="2863" spans="13:19" ht="12.75">
      <c r="M2863" s="26"/>
      <c r="N2863" s="113"/>
      <c r="O2863" s="113"/>
      <c r="P2863" s="113"/>
      <c r="Q2863" s="26"/>
      <c r="R2863" s="113"/>
      <c r="S2863" s="26"/>
    </row>
    <row r="2864" spans="13:19" ht="12.75">
      <c r="M2864" s="26"/>
      <c r="N2864" s="113"/>
      <c r="O2864" s="113"/>
      <c r="P2864" s="113"/>
      <c r="Q2864" s="26"/>
      <c r="R2864" s="113"/>
      <c r="S2864" s="26"/>
    </row>
    <row r="2865" spans="13:19" ht="12.75">
      <c r="M2865" s="26"/>
      <c r="N2865" s="113"/>
      <c r="O2865" s="113"/>
      <c r="P2865" s="113"/>
      <c r="Q2865" s="26"/>
      <c r="R2865" s="113"/>
      <c r="S2865" s="26"/>
    </row>
    <row r="2866" spans="13:19" ht="12.75">
      <c r="M2866" s="26"/>
      <c r="N2866" s="113"/>
      <c r="O2866" s="113"/>
      <c r="P2866" s="113"/>
      <c r="Q2866" s="26"/>
      <c r="R2866" s="113"/>
      <c r="S2866" s="26"/>
    </row>
    <row r="2867" spans="13:19" ht="12.75">
      <c r="M2867" s="26"/>
      <c r="N2867" s="113"/>
      <c r="O2867" s="113"/>
      <c r="P2867" s="113"/>
      <c r="Q2867" s="26"/>
      <c r="R2867" s="113"/>
      <c r="S2867" s="26"/>
    </row>
    <row r="2868" spans="13:19" ht="12.75">
      <c r="M2868" s="26"/>
      <c r="N2868" s="113"/>
      <c r="O2868" s="113"/>
      <c r="P2868" s="113"/>
      <c r="Q2868" s="26"/>
      <c r="R2868" s="113"/>
      <c r="S2868" s="26"/>
    </row>
    <row r="2869" spans="13:19" ht="12.75">
      <c r="M2869" s="26"/>
      <c r="N2869" s="113"/>
      <c r="O2869" s="113"/>
      <c r="P2869" s="113"/>
      <c r="Q2869" s="26"/>
      <c r="R2869" s="113"/>
      <c r="S2869" s="26"/>
    </row>
    <row r="2870" spans="13:19" ht="12.75">
      <c r="M2870" s="26"/>
      <c r="N2870" s="113"/>
      <c r="O2870" s="113"/>
      <c r="P2870" s="113"/>
      <c r="Q2870" s="26"/>
      <c r="R2870" s="113"/>
      <c r="S2870" s="26"/>
    </row>
    <row r="2871" spans="13:19" ht="12.75">
      <c r="M2871" s="26"/>
      <c r="N2871" s="113"/>
      <c r="O2871" s="113"/>
      <c r="P2871" s="113"/>
      <c r="Q2871" s="26"/>
      <c r="R2871" s="113"/>
      <c r="S2871" s="26"/>
    </row>
    <row r="2872" spans="13:19" ht="12.75">
      <c r="M2872" s="26"/>
      <c r="N2872" s="113"/>
      <c r="O2872" s="113"/>
      <c r="P2872" s="113"/>
      <c r="Q2872" s="26"/>
      <c r="R2872" s="113"/>
      <c r="S2872" s="26"/>
    </row>
    <row r="2873" spans="13:19" ht="12.75">
      <c r="M2873" s="26"/>
      <c r="N2873" s="113"/>
      <c r="O2873" s="113"/>
      <c r="P2873" s="113"/>
      <c r="Q2873" s="26"/>
      <c r="R2873" s="113"/>
      <c r="S2873" s="26"/>
    </row>
    <row r="2874" spans="13:19" ht="12.75">
      <c r="M2874" s="26"/>
      <c r="N2874" s="113"/>
      <c r="O2874" s="113"/>
      <c r="P2874" s="113"/>
      <c r="Q2874" s="26"/>
      <c r="R2874" s="113"/>
      <c r="S2874" s="26"/>
    </row>
    <row r="2875" spans="13:19" ht="12.75">
      <c r="M2875" s="26"/>
      <c r="N2875" s="113"/>
      <c r="O2875" s="113"/>
      <c r="P2875" s="113"/>
      <c r="Q2875" s="26"/>
      <c r="R2875" s="113"/>
      <c r="S2875" s="26"/>
    </row>
    <row r="2876" spans="13:19" ht="12.75">
      <c r="M2876" s="26"/>
      <c r="N2876" s="113"/>
      <c r="O2876" s="113"/>
      <c r="P2876" s="113"/>
      <c r="Q2876" s="26"/>
      <c r="R2876" s="113"/>
      <c r="S2876" s="26"/>
    </row>
    <row r="2877" spans="13:19" ht="12.75">
      <c r="M2877" s="26"/>
      <c r="N2877" s="113"/>
      <c r="O2877" s="113"/>
      <c r="P2877" s="113"/>
      <c r="Q2877" s="26"/>
      <c r="R2877" s="113"/>
      <c r="S2877" s="26"/>
    </row>
    <row r="2878" spans="13:19" ht="12.75">
      <c r="M2878" s="26"/>
      <c r="N2878" s="113"/>
      <c r="O2878" s="113"/>
      <c r="P2878" s="113"/>
      <c r="Q2878" s="26"/>
      <c r="R2878" s="113"/>
      <c r="S2878" s="26"/>
    </row>
    <row r="2879" spans="13:19" ht="12.75">
      <c r="M2879" s="26"/>
      <c r="N2879" s="113"/>
      <c r="O2879" s="113"/>
      <c r="P2879" s="113"/>
      <c r="Q2879" s="26"/>
      <c r="R2879" s="113"/>
      <c r="S2879" s="26"/>
    </row>
    <row r="2880" spans="13:19" ht="12.75">
      <c r="M2880" s="26"/>
      <c r="N2880" s="113"/>
      <c r="O2880" s="113"/>
      <c r="P2880" s="113"/>
      <c r="Q2880" s="26"/>
      <c r="R2880" s="113"/>
      <c r="S2880" s="26"/>
    </row>
    <row r="2881" spans="13:19" ht="12.75">
      <c r="M2881" s="26"/>
      <c r="N2881" s="113"/>
      <c r="O2881" s="113"/>
      <c r="P2881" s="113"/>
      <c r="Q2881" s="26"/>
      <c r="R2881" s="113"/>
      <c r="S2881" s="26"/>
    </row>
    <row r="2882" spans="13:19" ht="12.75">
      <c r="M2882" s="26"/>
      <c r="N2882" s="113"/>
      <c r="O2882" s="113"/>
      <c r="P2882" s="113"/>
      <c r="Q2882" s="26"/>
      <c r="R2882" s="113"/>
      <c r="S2882" s="26"/>
    </row>
    <row r="2883" spans="13:19" ht="12.75">
      <c r="M2883" s="26"/>
      <c r="N2883" s="113"/>
      <c r="O2883" s="113"/>
      <c r="P2883" s="113"/>
      <c r="Q2883" s="26"/>
      <c r="R2883" s="113"/>
      <c r="S2883" s="26"/>
    </row>
    <row r="2884" spans="13:19" ht="12.75">
      <c r="M2884" s="26"/>
      <c r="N2884" s="113"/>
      <c r="O2884" s="113"/>
      <c r="P2884" s="113"/>
      <c r="Q2884" s="26"/>
      <c r="R2884" s="113"/>
      <c r="S2884" s="26"/>
    </row>
    <row r="2885" spans="13:19" ht="12.75">
      <c r="M2885" s="26"/>
      <c r="N2885" s="113"/>
      <c r="O2885" s="113"/>
      <c r="P2885" s="113"/>
      <c r="Q2885" s="26"/>
      <c r="R2885" s="113"/>
      <c r="S2885" s="26"/>
    </row>
    <row r="2886" spans="13:19" ht="12.75">
      <c r="M2886" s="26"/>
      <c r="N2886" s="113"/>
      <c r="O2886" s="113"/>
      <c r="P2886" s="113"/>
      <c r="Q2886" s="26"/>
      <c r="R2886" s="113"/>
      <c r="S2886" s="26"/>
    </row>
    <row r="2887" spans="13:19" ht="12.75">
      <c r="M2887" s="26"/>
      <c r="N2887" s="113"/>
      <c r="O2887" s="113"/>
      <c r="P2887" s="113"/>
      <c r="Q2887" s="26"/>
      <c r="R2887" s="113"/>
      <c r="S2887" s="26"/>
    </row>
    <row r="2888" spans="13:19" ht="12.75">
      <c r="M2888" s="26"/>
      <c r="N2888" s="113"/>
      <c r="O2888" s="113"/>
      <c r="P2888" s="113"/>
      <c r="Q2888" s="26"/>
      <c r="R2888" s="113"/>
      <c r="S2888" s="26"/>
    </row>
    <row r="2889" spans="13:19" ht="12.75">
      <c r="M2889" s="26"/>
      <c r="N2889" s="113"/>
      <c r="O2889" s="113"/>
      <c r="P2889" s="113"/>
      <c r="Q2889" s="26"/>
      <c r="R2889" s="113"/>
      <c r="S2889" s="26"/>
    </row>
    <row r="2890" spans="13:19" ht="12.75">
      <c r="M2890" s="26"/>
      <c r="N2890" s="113"/>
      <c r="O2890" s="113"/>
      <c r="P2890" s="113"/>
      <c r="Q2890" s="26"/>
      <c r="R2890" s="113"/>
      <c r="S2890" s="26"/>
    </row>
    <row r="2891" spans="13:19" ht="12.75">
      <c r="M2891" s="26"/>
      <c r="N2891" s="113"/>
      <c r="O2891" s="113"/>
      <c r="P2891" s="113"/>
      <c r="Q2891" s="26"/>
      <c r="R2891" s="113"/>
      <c r="S2891" s="26"/>
    </row>
    <row r="2892" spans="13:19" ht="12.75">
      <c r="M2892" s="26"/>
      <c r="N2892" s="113"/>
      <c r="O2892" s="113"/>
      <c r="P2892" s="113"/>
      <c r="Q2892" s="26"/>
      <c r="R2892" s="113"/>
      <c r="S2892" s="26"/>
    </row>
    <row r="2893" spans="13:19" ht="12.75">
      <c r="M2893" s="26"/>
      <c r="N2893" s="113"/>
      <c r="O2893" s="113"/>
      <c r="P2893" s="113"/>
      <c r="Q2893" s="26"/>
      <c r="R2893" s="113"/>
      <c r="S2893" s="26"/>
    </row>
    <row r="2894" spans="13:19" ht="12.75">
      <c r="M2894" s="26"/>
      <c r="N2894" s="113"/>
      <c r="O2894" s="113"/>
      <c r="P2894" s="113"/>
      <c r="Q2894" s="26"/>
      <c r="R2894" s="113"/>
      <c r="S2894" s="26"/>
    </row>
    <row r="2895" spans="13:19" ht="12.75">
      <c r="M2895" s="26"/>
      <c r="N2895" s="113"/>
      <c r="O2895" s="113"/>
      <c r="P2895" s="113"/>
      <c r="Q2895" s="26"/>
      <c r="R2895" s="113"/>
      <c r="S2895" s="26"/>
    </row>
    <row r="2896" spans="13:19" ht="12.75">
      <c r="M2896" s="26"/>
      <c r="N2896" s="113"/>
      <c r="O2896" s="113"/>
      <c r="P2896" s="113"/>
      <c r="Q2896" s="26"/>
      <c r="R2896" s="113"/>
      <c r="S2896" s="26"/>
    </row>
    <row r="2897" spans="13:19" ht="12.75">
      <c r="M2897" s="26"/>
      <c r="N2897" s="113"/>
      <c r="O2897" s="113"/>
      <c r="P2897" s="113"/>
      <c r="Q2897" s="26"/>
      <c r="R2897" s="113"/>
      <c r="S2897" s="26"/>
    </row>
    <row r="2898" spans="13:19" ht="12.75">
      <c r="M2898" s="26"/>
      <c r="N2898" s="113"/>
      <c r="O2898" s="113"/>
      <c r="P2898" s="113"/>
      <c r="Q2898" s="26"/>
      <c r="R2898" s="113"/>
      <c r="S2898" s="26"/>
    </row>
    <row r="2899" spans="13:19" ht="12.75">
      <c r="M2899" s="26"/>
      <c r="N2899" s="113"/>
      <c r="O2899" s="113"/>
      <c r="P2899" s="113"/>
      <c r="Q2899" s="26"/>
      <c r="R2899" s="113"/>
      <c r="S2899" s="26"/>
    </row>
    <row r="2900" spans="13:19" ht="12.75">
      <c r="M2900" s="26"/>
      <c r="N2900" s="113"/>
      <c r="O2900" s="113"/>
      <c r="P2900" s="113"/>
      <c r="Q2900" s="26"/>
      <c r="R2900" s="113"/>
      <c r="S2900" s="26"/>
    </row>
    <row r="2901" spans="13:19" ht="12.75">
      <c r="M2901" s="26"/>
      <c r="N2901" s="113"/>
      <c r="O2901" s="113"/>
      <c r="P2901" s="113"/>
      <c r="Q2901" s="26"/>
      <c r="R2901" s="113"/>
      <c r="S2901" s="26"/>
    </row>
    <row r="2902" spans="13:19" ht="12.75">
      <c r="M2902" s="26"/>
      <c r="N2902" s="113"/>
      <c r="O2902" s="113"/>
      <c r="P2902" s="113"/>
      <c r="Q2902" s="26"/>
      <c r="R2902" s="113"/>
      <c r="S2902" s="26"/>
    </row>
    <row r="2903" spans="13:19" ht="12.75">
      <c r="M2903" s="26"/>
      <c r="N2903" s="113"/>
      <c r="O2903" s="113"/>
      <c r="P2903" s="113"/>
      <c r="Q2903" s="26"/>
      <c r="R2903" s="113"/>
      <c r="S2903" s="26"/>
    </row>
    <row r="2904" spans="13:19" ht="12.75">
      <c r="M2904" s="26"/>
      <c r="N2904" s="113"/>
      <c r="O2904" s="113"/>
      <c r="P2904" s="113"/>
      <c r="Q2904" s="26"/>
      <c r="R2904" s="113"/>
      <c r="S2904" s="26"/>
    </row>
    <row r="2905" spans="13:19" ht="12.75">
      <c r="M2905" s="26"/>
      <c r="N2905" s="113"/>
      <c r="O2905" s="113"/>
      <c r="P2905" s="113"/>
      <c r="Q2905" s="26"/>
      <c r="R2905" s="113"/>
      <c r="S2905" s="26"/>
    </row>
    <row r="2906" spans="13:19" ht="12.75">
      <c r="M2906" s="26"/>
      <c r="N2906" s="113"/>
      <c r="O2906" s="113"/>
      <c r="P2906" s="113"/>
      <c r="Q2906" s="26"/>
      <c r="R2906" s="113"/>
      <c r="S2906" s="26"/>
    </row>
    <row r="2907" spans="13:19" ht="12.75">
      <c r="M2907" s="26"/>
      <c r="N2907" s="113"/>
      <c r="O2907" s="113"/>
      <c r="P2907" s="113"/>
      <c r="Q2907" s="26"/>
      <c r="R2907" s="113"/>
      <c r="S2907" s="26"/>
    </row>
    <row r="2908" spans="13:19" ht="12.75">
      <c r="M2908" s="26"/>
      <c r="N2908" s="113"/>
      <c r="O2908" s="113"/>
      <c r="P2908" s="113"/>
      <c r="Q2908" s="26"/>
      <c r="R2908" s="113"/>
      <c r="S2908" s="26"/>
    </row>
    <row r="2909" spans="13:19" ht="12.75">
      <c r="M2909" s="26"/>
      <c r="N2909" s="113"/>
      <c r="O2909" s="113"/>
      <c r="P2909" s="113"/>
      <c r="Q2909" s="26"/>
      <c r="R2909" s="113"/>
      <c r="S2909" s="26"/>
    </row>
    <row r="2910" spans="13:19" ht="12.75">
      <c r="M2910" s="26"/>
      <c r="N2910" s="113"/>
      <c r="O2910" s="113"/>
      <c r="P2910" s="113"/>
      <c r="Q2910" s="26"/>
      <c r="R2910" s="113"/>
      <c r="S2910" s="26"/>
    </row>
    <row r="2911" spans="13:19" ht="12.75">
      <c r="M2911" s="26"/>
      <c r="N2911" s="113"/>
      <c r="O2911" s="113"/>
      <c r="P2911" s="113"/>
      <c r="Q2911" s="26"/>
      <c r="R2911" s="113"/>
      <c r="S2911" s="26"/>
    </row>
    <row r="2912" spans="13:19" ht="12.75">
      <c r="M2912" s="26"/>
      <c r="N2912" s="113"/>
      <c r="O2912" s="113"/>
      <c r="P2912" s="113"/>
      <c r="Q2912" s="26"/>
      <c r="R2912" s="113"/>
      <c r="S2912" s="26"/>
    </row>
    <row r="2913" spans="13:19" ht="12.75">
      <c r="M2913" s="26"/>
      <c r="N2913" s="113"/>
      <c r="O2913" s="113"/>
      <c r="P2913" s="113"/>
      <c r="Q2913" s="26"/>
      <c r="R2913" s="113"/>
      <c r="S2913" s="26"/>
    </row>
    <row r="2914" spans="13:19" ht="12.75">
      <c r="M2914" s="26"/>
      <c r="N2914" s="113"/>
      <c r="O2914" s="113"/>
      <c r="P2914" s="113"/>
      <c r="Q2914" s="26"/>
      <c r="R2914" s="113"/>
      <c r="S2914" s="26"/>
    </row>
    <row r="2915" spans="13:19" ht="12.75">
      <c r="M2915" s="26"/>
      <c r="N2915" s="113"/>
      <c r="O2915" s="113"/>
      <c r="P2915" s="113"/>
      <c r="Q2915" s="26"/>
      <c r="R2915" s="113"/>
      <c r="S2915" s="26"/>
    </row>
    <row r="2916" spans="13:19" ht="12.75">
      <c r="M2916" s="26"/>
      <c r="N2916" s="113"/>
      <c r="O2916" s="113"/>
      <c r="P2916" s="113"/>
      <c r="Q2916" s="26"/>
      <c r="R2916" s="113"/>
      <c r="S2916" s="26"/>
    </row>
    <row r="2917" spans="13:19" ht="12.75">
      <c r="M2917" s="26"/>
      <c r="N2917" s="113"/>
      <c r="O2917" s="113"/>
      <c r="P2917" s="113"/>
      <c r="Q2917" s="26"/>
      <c r="R2917" s="113"/>
      <c r="S2917" s="26"/>
    </row>
    <row r="2918" spans="13:19" ht="12.75">
      <c r="M2918" s="26"/>
      <c r="N2918" s="113"/>
      <c r="O2918" s="113"/>
      <c r="P2918" s="113"/>
      <c r="Q2918" s="26"/>
      <c r="R2918" s="113"/>
      <c r="S2918" s="26"/>
    </row>
    <row r="2919" spans="13:19" ht="12.75">
      <c r="M2919" s="26"/>
      <c r="N2919" s="113"/>
      <c r="O2919" s="113"/>
      <c r="P2919" s="113"/>
      <c r="Q2919" s="26"/>
      <c r="R2919" s="113"/>
      <c r="S2919" s="26"/>
    </row>
    <row r="2920" spans="13:19" ht="12.75">
      <c r="M2920" s="26"/>
      <c r="N2920" s="113"/>
      <c r="O2920" s="113"/>
      <c r="P2920" s="113"/>
      <c r="Q2920" s="26"/>
      <c r="R2920" s="113"/>
      <c r="S2920" s="26"/>
    </row>
    <row r="2921" spans="13:19" ht="12.75">
      <c r="M2921" s="26"/>
      <c r="N2921" s="113"/>
      <c r="O2921" s="113"/>
      <c r="P2921" s="113"/>
      <c r="Q2921" s="26"/>
      <c r="R2921" s="113"/>
      <c r="S2921" s="26"/>
    </row>
    <row r="2922" spans="13:19" ht="12.75">
      <c r="M2922" s="26"/>
      <c r="N2922" s="113"/>
      <c r="O2922" s="113"/>
      <c r="P2922" s="113"/>
      <c r="Q2922" s="26"/>
      <c r="R2922" s="113"/>
      <c r="S2922" s="26"/>
    </row>
    <row r="2923" spans="13:19" ht="12.75">
      <c r="M2923" s="26"/>
      <c r="N2923" s="113"/>
      <c r="O2923" s="113"/>
      <c r="P2923" s="113"/>
      <c r="Q2923" s="26"/>
      <c r="R2923" s="113"/>
      <c r="S2923" s="26"/>
    </row>
    <row r="2924" spans="13:19" ht="12.75">
      <c r="M2924" s="26"/>
      <c r="N2924" s="113"/>
      <c r="O2924" s="113"/>
      <c r="P2924" s="113"/>
      <c r="Q2924" s="26"/>
      <c r="R2924" s="113"/>
      <c r="S2924" s="26"/>
    </row>
    <row r="2925" spans="13:19" ht="12.75">
      <c r="M2925" s="26"/>
      <c r="N2925" s="113"/>
      <c r="O2925" s="113"/>
      <c r="P2925" s="113"/>
      <c r="Q2925" s="26"/>
      <c r="R2925" s="113"/>
      <c r="S2925" s="26"/>
    </row>
    <row r="2926" spans="13:19" ht="12.75">
      <c r="M2926" s="26"/>
      <c r="N2926" s="113"/>
      <c r="O2926" s="113"/>
      <c r="P2926" s="113"/>
      <c r="Q2926" s="26"/>
      <c r="R2926" s="113"/>
      <c r="S2926" s="26"/>
    </row>
    <row r="2927" spans="13:19" ht="12.75">
      <c r="M2927" s="26"/>
      <c r="N2927" s="113"/>
      <c r="O2927" s="113"/>
      <c r="P2927" s="113"/>
      <c r="Q2927" s="26"/>
      <c r="R2927" s="113"/>
      <c r="S2927" s="26"/>
    </row>
    <row r="2928" spans="13:19" ht="12.75">
      <c r="M2928" s="26"/>
      <c r="N2928" s="113"/>
      <c r="O2928" s="113"/>
      <c r="P2928" s="113"/>
      <c r="Q2928" s="26"/>
      <c r="R2928" s="113"/>
      <c r="S2928" s="26"/>
    </row>
    <row r="2929" spans="13:19" ht="12.75">
      <c r="M2929" s="26"/>
      <c r="N2929" s="113"/>
      <c r="O2929" s="113"/>
      <c r="P2929" s="113"/>
      <c r="Q2929" s="26"/>
      <c r="R2929" s="113"/>
      <c r="S2929" s="26"/>
    </row>
    <row r="2930" spans="13:19" ht="12.75">
      <c r="M2930" s="26"/>
      <c r="N2930" s="113"/>
      <c r="O2930" s="113"/>
      <c r="P2930" s="113"/>
      <c r="Q2930" s="26"/>
      <c r="R2930" s="113"/>
      <c r="S2930" s="26"/>
    </row>
    <row r="2931" spans="13:19" ht="12.75">
      <c r="M2931" s="26"/>
      <c r="N2931" s="113"/>
      <c r="O2931" s="113"/>
      <c r="P2931" s="113"/>
      <c r="Q2931" s="26"/>
      <c r="R2931" s="113"/>
      <c r="S2931" s="26"/>
    </row>
    <row r="2932" spans="13:19" ht="12.75">
      <c r="M2932" s="26"/>
      <c r="N2932" s="113"/>
      <c r="O2932" s="113"/>
      <c r="P2932" s="113"/>
      <c r="Q2932" s="26"/>
      <c r="R2932" s="113"/>
      <c r="S2932" s="26"/>
    </row>
    <row r="2933" spans="13:19" ht="12.75">
      <c r="M2933" s="26"/>
      <c r="N2933" s="113"/>
      <c r="O2933" s="113"/>
      <c r="P2933" s="113"/>
      <c r="Q2933" s="26"/>
      <c r="R2933" s="113"/>
      <c r="S2933" s="26"/>
    </row>
    <row r="2934" spans="13:19" ht="12.75">
      <c r="M2934" s="26"/>
      <c r="N2934" s="113"/>
      <c r="O2934" s="113"/>
      <c r="P2934" s="113"/>
      <c r="Q2934" s="26"/>
      <c r="R2934" s="113"/>
      <c r="S2934" s="26"/>
    </row>
    <row r="2935" spans="13:19" ht="12.75">
      <c r="M2935" s="26"/>
      <c r="N2935" s="113"/>
      <c r="O2935" s="113"/>
      <c r="P2935" s="113"/>
      <c r="Q2935" s="26"/>
      <c r="R2935" s="113"/>
      <c r="S2935" s="26"/>
    </row>
    <row r="2936" spans="13:19" ht="12.75">
      <c r="M2936" s="26"/>
      <c r="N2936" s="113"/>
      <c r="O2936" s="113"/>
      <c r="P2936" s="113"/>
      <c r="Q2936" s="26"/>
      <c r="R2936" s="113"/>
      <c r="S2936" s="26"/>
    </row>
    <row r="2937" spans="13:19" ht="12.75">
      <c r="M2937" s="26"/>
      <c r="N2937" s="113"/>
      <c r="O2937" s="113"/>
      <c r="P2937" s="113"/>
      <c r="Q2937" s="26"/>
      <c r="R2937" s="113"/>
      <c r="S2937" s="26"/>
    </row>
    <row r="2938" spans="13:19" ht="12.75">
      <c r="M2938" s="26"/>
      <c r="N2938" s="113"/>
      <c r="O2938" s="113"/>
      <c r="P2938" s="113"/>
      <c r="Q2938" s="26"/>
      <c r="R2938" s="113"/>
      <c r="S2938" s="26"/>
    </row>
    <row r="2939" spans="13:19" ht="12.75">
      <c r="M2939" s="26"/>
      <c r="N2939" s="113"/>
      <c r="O2939" s="113"/>
      <c r="P2939" s="113"/>
      <c r="Q2939" s="26"/>
      <c r="R2939" s="113"/>
      <c r="S2939" s="26"/>
    </row>
    <row r="2940" spans="13:19" ht="12.75">
      <c r="M2940" s="26"/>
      <c r="N2940" s="113"/>
      <c r="O2940" s="113"/>
      <c r="P2940" s="113"/>
      <c r="Q2940" s="26"/>
      <c r="R2940" s="113"/>
      <c r="S2940" s="26"/>
    </row>
    <row r="2941" spans="13:19" ht="12.75">
      <c r="M2941" s="26"/>
      <c r="N2941" s="113"/>
      <c r="O2941" s="113"/>
      <c r="P2941" s="113"/>
      <c r="Q2941" s="26"/>
      <c r="R2941" s="113"/>
      <c r="S2941" s="26"/>
    </row>
    <row r="2942" spans="13:19" ht="12.75">
      <c r="M2942" s="26"/>
      <c r="N2942" s="113"/>
      <c r="O2942" s="113"/>
      <c r="P2942" s="113"/>
      <c r="Q2942" s="26"/>
      <c r="R2942" s="113"/>
      <c r="S2942" s="26"/>
    </row>
    <row r="2943" spans="13:19" ht="12.75">
      <c r="M2943" s="26"/>
      <c r="N2943" s="113"/>
      <c r="O2943" s="113"/>
      <c r="P2943" s="113"/>
      <c r="Q2943" s="26"/>
      <c r="R2943" s="113"/>
      <c r="S2943" s="26"/>
    </row>
    <row r="2944" spans="13:19" ht="12.75">
      <c r="M2944" s="26"/>
      <c r="N2944" s="113"/>
      <c r="O2944" s="113"/>
      <c r="P2944" s="113"/>
      <c r="Q2944" s="26"/>
      <c r="R2944" s="113"/>
      <c r="S2944" s="26"/>
    </row>
    <row r="2945" spans="13:19" ht="12.75">
      <c r="M2945" s="26"/>
      <c r="N2945" s="113"/>
      <c r="O2945" s="113"/>
      <c r="P2945" s="113"/>
      <c r="Q2945" s="26"/>
      <c r="R2945" s="113"/>
      <c r="S2945" s="26"/>
    </row>
    <row r="2946" spans="13:19" ht="12.75">
      <c r="M2946" s="26"/>
      <c r="N2946" s="113"/>
      <c r="O2946" s="113"/>
      <c r="P2946" s="113"/>
      <c r="Q2946" s="26"/>
      <c r="R2946" s="113"/>
      <c r="S2946" s="26"/>
    </row>
    <row r="2947" spans="13:19" ht="12.75">
      <c r="M2947" s="26"/>
      <c r="N2947" s="113"/>
      <c r="O2947" s="113"/>
      <c r="P2947" s="113"/>
      <c r="Q2947" s="26"/>
      <c r="R2947" s="113"/>
      <c r="S2947" s="26"/>
    </row>
    <row r="2948" spans="13:19" ht="12.75">
      <c r="M2948" s="26"/>
      <c r="N2948" s="113"/>
      <c r="O2948" s="113"/>
      <c r="P2948" s="113"/>
      <c r="Q2948" s="26"/>
      <c r="R2948" s="113"/>
      <c r="S2948" s="26"/>
    </row>
    <row r="2949" spans="13:19" ht="12.75">
      <c r="M2949" s="26"/>
      <c r="N2949" s="113"/>
      <c r="O2949" s="113"/>
      <c r="P2949" s="113"/>
      <c r="Q2949" s="26"/>
      <c r="R2949" s="113"/>
      <c r="S2949" s="26"/>
    </row>
    <row r="2950" spans="13:19" ht="12.75">
      <c r="M2950" s="26"/>
      <c r="N2950" s="113"/>
      <c r="O2950" s="113"/>
      <c r="P2950" s="113"/>
      <c r="Q2950" s="26"/>
      <c r="R2950" s="113"/>
      <c r="S2950" s="26"/>
    </row>
    <row r="2951" spans="13:19" ht="12.75">
      <c r="M2951" s="26"/>
      <c r="N2951" s="113"/>
      <c r="O2951" s="113"/>
      <c r="P2951" s="113"/>
      <c r="Q2951" s="26"/>
      <c r="R2951" s="113"/>
      <c r="S2951" s="26"/>
    </row>
    <row r="2952" spans="13:19" ht="12.75">
      <c r="M2952" s="26"/>
      <c r="N2952" s="113"/>
      <c r="O2952" s="113"/>
      <c r="P2952" s="113"/>
      <c r="Q2952" s="26"/>
      <c r="R2952" s="113"/>
      <c r="S2952" s="26"/>
    </row>
    <row r="2953" spans="13:19" ht="12.75">
      <c r="M2953" s="26"/>
      <c r="N2953" s="113"/>
      <c r="O2953" s="113"/>
      <c r="P2953" s="113"/>
      <c r="Q2953" s="26"/>
      <c r="R2953" s="113"/>
      <c r="S2953" s="26"/>
    </row>
    <row r="2954" spans="13:19" ht="12.75">
      <c r="M2954" s="26"/>
      <c r="N2954" s="113"/>
      <c r="O2954" s="113"/>
      <c r="P2954" s="113"/>
      <c r="Q2954" s="26"/>
      <c r="R2954" s="113"/>
      <c r="S2954" s="26"/>
    </row>
    <row r="2955" spans="13:19" ht="12.75">
      <c r="M2955" s="26"/>
      <c r="N2955" s="113"/>
      <c r="O2955" s="113"/>
      <c r="P2955" s="113"/>
      <c r="Q2955" s="26"/>
      <c r="R2955" s="113"/>
      <c r="S2955" s="26"/>
    </row>
    <row r="2956" spans="13:19" ht="12.75">
      <c r="M2956" s="26"/>
      <c r="N2956" s="113"/>
      <c r="O2956" s="113"/>
      <c r="P2956" s="113"/>
      <c r="Q2956" s="26"/>
      <c r="R2956" s="113"/>
      <c r="S2956" s="26"/>
    </row>
    <row r="2957" spans="13:19" ht="12.75">
      <c r="M2957" s="26"/>
      <c r="N2957" s="113"/>
      <c r="O2957" s="113"/>
      <c r="P2957" s="113"/>
      <c r="Q2957" s="26"/>
      <c r="R2957" s="113"/>
      <c r="S2957" s="26"/>
    </row>
    <row r="2958" spans="13:19" ht="12.75">
      <c r="M2958" s="26"/>
      <c r="N2958" s="113"/>
      <c r="O2958" s="113"/>
      <c r="P2958" s="113"/>
      <c r="Q2958" s="26"/>
      <c r="R2958" s="113"/>
      <c r="S2958" s="26"/>
    </row>
    <row r="2959" spans="13:19" ht="12.75">
      <c r="M2959" s="26"/>
      <c r="N2959" s="113"/>
      <c r="O2959" s="113"/>
      <c r="P2959" s="113"/>
      <c r="Q2959" s="26"/>
      <c r="R2959" s="113"/>
      <c r="S2959" s="26"/>
    </row>
    <row r="2960" spans="13:19" ht="12.75">
      <c r="M2960" s="26"/>
      <c r="N2960" s="113"/>
      <c r="O2960" s="113"/>
      <c r="P2960" s="113"/>
      <c r="Q2960" s="26"/>
      <c r="R2960" s="113"/>
      <c r="S2960" s="26"/>
    </row>
    <row r="2961" spans="13:19" ht="12.75">
      <c r="M2961" s="26"/>
      <c r="N2961" s="113"/>
      <c r="O2961" s="113"/>
      <c r="P2961" s="113"/>
      <c r="Q2961" s="26"/>
      <c r="R2961" s="113"/>
      <c r="S2961" s="26"/>
    </row>
    <row r="2962" spans="13:19" ht="12.75">
      <c r="M2962" s="26"/>
      <c r="N2962" s="113"/>
      <c r="O2962" s="113"/>
      <c r="P2962" s="113"/>
      <c r="Q2962" s="26"/>
      <c r="R2962" s="113"/>
      <c r="S2962" s="26"/>
    </row>
    <row r="2963" spans="13:19" ht="12.75">
      <c r="M2963" s="26"/>
      <c r="N2963" s="113"/>
      <c r="O2963" s="113"/>
      <c r="P2963" s="113"/>
      <c r="Q2963" s="26"/>
      <c r="R2963" s="113"/>
      <c r="S2963" s="26"/>
    </row>
    <row r="2964" spans="13:19" ht="12.75">
      <c r="M2964" s="26"/>
      <c r="N2964" s="113"/>
      <c r="O2964" s="113"/>
      <c r="P2964" s="113"/>
      <c r="Q2964" s="26"/>
      <c r="R2964" s="113"/>
      <c r="S2964" s="26"/>
    </row>
    <row r="2965" spans="13:19" ht="12.75">
      <c r="M2965" s="26"/>
      <c r="N2965" s="113"/>
      <c r="O2965" s="113"/>
      <c r="P2965" s="113"/>
      <c r="Q2965" s="26"/>
      <c r="R2965" s="113"/>
      <c r="S2965" s="26"/>
    </row>
    <row r="2966" spans="13:19" ht="12.75">
      <c r="M2966" s="26"/>
      <c r="N2966" s="113"/>
      <c r="O2966" s="113"/>
      <c r="P2966" s="113"/>
      <c r="Q2966" s="26"/>
      <c r="R2966" s="113"/>
      <c r="S2966" s="26"/>
    </row>
    <row r="2967" spans="13:19" ht="12.75">
      <c r="M2967" s="26"/>
      <c r="N2967" s="113"/>
      <c r="O2967" s="113"/>
      <c r="P2967" s="113"/>
      <c r="Q2967" s="26"/>
      <c r="R2967" s="113"/>
      <c r="S2967" s="26"/>
    </row>
    <row r="2968" spans="13:19" ht="12.75">
      <c r="M2968" s="26"/>
      <c r="N2968" s="113"/>
      <c r="O2968" s="113"/>
      <c r="P2968" s="113"/>
      <c r="Q2968" s="26"/>
      <c r="R2968" s="113"/>
      <c r="S2968" s="26"/>
    </row>
    <row r="2969" spans="13:19" ht="12.75">
      <c r="M2969" s="26"/>
      <c r="N2969" s="113"/>
      <c r="O2969" s="113"/>
      <c r="P2969" s="113"/>
      <c r="Q2969" s="26"/>
      <c r="R2969" s="113"/>
      <c r="S2969" s="26"/>
    </row>
    <row r="2970" spans="13:19" ht="12.75">
      <c r="M2970" s="26"/>
      <c r="N2970" s="113"/>
      <c r="O2970" s="113"/>
      <c r="P2970" s="113"/>
      <c r="Q2970" s="26"/>
      <c r="R2970" s="113"/>
      <c r="S2970" s="26"/>
    </row>
    <row r="2971" spans="13:19" ht="12.75">
      <c r="M2971" s="26"/>
      <c r="N2971" s="113"/>
      <c r="O2971" s="113"/>
      <c r="P2971" s="113"/>
      <c r="Q2971" s="26"/>
      <c r="R2971" s="113"/>
      <c r="S2971" s="26"/>
    </row>
    <row r="2972" spans="13:19" ht="12.75">
      <c r="M2972" s="26"/>
      <c r="N2972" s="113"/>
      <c r="O2972" s="113"/>
      <c r="P2972" s="113"/>
      <c r="Q2972" s="26"/>
      <c r="R2972" s="113"/>
      <c r="S2972" s="26"/>
    </row>
    <row r="2973" spans="13:19" ht="12.75">
      <c r="M2973" s="26"/>
      <c r="N2973" s="113"/>
      <c r="O2973" s="113"/>
      <c r="P2973" s="113"/>
      <c r="Q2973" s="26"/>
      <c r="R2973" s="113"/>
      <c r="S2973" s="26"/>
    </row>
    <row r="2974" spans="13:19" ht="12.75">
      <c r="M2974" s="26"/>
      <c r="N2974" s="113"/>
      <c r="O2974" s="113"/>
      <c r="P2974" s="113"/>
      <c r="Q2974" s="26"/>
      <c r="R2974" s="113"/>
      <c r="S2974" s="26"/>
    </row>
    <row r="2975" spans="13:19" ht="12.75">
      <c r="M2975" s="26"/>
      <c r="N2975" s="113"/>
      <c r="O2975" s="113"/>
      <c r="P2975" s="113"/>
      <c r="Q2975" s="26"/>
      <c r="R2975" s="113"/>
      <c r="S2975" s="26"/>
    </row>
    <row r="2976" spans="13:19" ht="12.75">
      <c r="M2976" s="26"/>
      <c r="N2976" s="113"/>
      <c r="O2976" s="113"/>
      <c r="P2976" s="113"/>
      <c r="Q2976" s="26"/>
      <c r="R2976" s="113"/>
      <c r="S2976" s="26"/>
    </row>
    <row r="2977" spans="13:19" ht="12.75">
      <c r="M2977" s="26"/>
      <c r="N2977" s="113"/>
      <c r="O2977" s="113"/>
      <c r="P2977" s="113"/>
      <c r="Q2977" s="26"/>
      <c r="R2977" s="113"/>
      <c r="S2977" s="26"/>
    </row>
    <row r="2978" spans="13:19" ht="12.75">
      <c r="M2978" s="26"/>
      <c r="N2978" s="113"/>
      <c r="O2978" s="113"/>
      <c r="P2978" s="113"/>
      <c r="Q2978" s="26"/>
      <c r="R2978" s="113"/>
      <c r="S2978" s="26"/>
    </row>
    <row r="2979" spans="13:19" ht="12.75">
      <c r="M2979" s="26"/>
      <c r="N2979" s="113"/>
      <c r="O2979" s="113"/>
      <c r="P2979" s="113"/>
      <c r="Q2979" s="26"/>
      <c r="R2979" s="113"/>
      <c r="S2979" s="26"/>
    </row>
    <row r="2980" spans="13:19" ht="12.75">
      <c r="M2980" s="26"/>
      <c r="N2980" s="113"/>
      <c r="O2980" s="113"/>
      <c r="P2980" s="113"/>
      <c r="Q2980" s="26"/>
      <c r="R2980" s="113"/>
      <c r="S2980" s="26"/>
    </row>
    <row r="2981" spans="13:19" ht="12.75">
      <c r="M2981" s="26"/>
      <c r="N2981" s="113"/>
      <c r="O2981" s="113"/>
      <c r="P2981" s="113"/>
      <c r="Q2981" s="26"/>
      <c r="R2981" s="113"/>
      <c r="S2981" s="26"/>
    </row>
    <row r="2982" spans="13:19" ht="12.75">
      <c r="M2982" s="26"/>
      <c r="N2982" s="113"/>
      <c r="O2982" s="113"/>
      <c r="P2982" s="113"/>
      <c r="Q2982" s="26"/>
      <c r="R2982" s="113"/>
      <c r="S2982" s="26"/>
    </row>
    <row r="2983" spans="13:19" ht="12.75">
      <c r="M2983" s="26"/>
      <c r="N2983" s="113"/>
      <c r="O2983" s="113"/>
      <c r="P2983" s="113"/>
      <c r="Q2983" s="26"/>
      <c r="R2983" s="113"/>
      <c r="S2983" s="26"/>
    </row>
    <row r="2984" spans="13:19" ht="12.75">
      <c r="M2984" s="26"/>
      <c r="N2984" s="113"/>
      <c r="O2984" s="113"/>
      <c r="P2984" s="113"/>
      <c r="Q2984" s="26"/>
      <c r="R2984" s="113"/>
      <c r="S2984" s="26"/>
    </row>
    <row r="2985" spans="13:19" ht="12.75">
      <c r="M2985" s="26"/>
      <c r="N2985" s="113"/>
      <c r="O2985" s="113"/>
      <c r="P2985" s="113"/>
      <c r="Q2985" s="26"/>
      <c r="R2985" s="113"/>
      <c r="S2985" s="26"/>
    </row>
    <row r="2986" spans="13:19" ht="12.75">
      <c r="M2986" s="26"/>
      <c r="N2986" s="113"/>
      <c r="O2986" s="113"/>
      <c r="P2986" s="113"/>
      <c r="Q2986" s="26"/>
      <c r="R2986" s="113"/>
      <c r="S2986" s="26"/>
    </row>
    <row r="2987" spans="13:19" ht="12.75">
      <c r="M2987" s="26"/>
      <c r="N2987" s="113"/>
      <c r="O2987" s="113"/>
      <c r="P2987" s="113"/>
      <c r="Q2987" s="26"/>
      <c r="R2987" s="113"/>
      <c r="S2987" s="26"/>
    </row>
    <row r="2988" spans="13:19" ht="12.75">
      <c r="M2988" s="26"/>
      <c r="N2988" s="113"/>
      <c r="O2988" s="113"/>
      <c r="P2988" s="113"/>
      <c r="Q2988" s="26"/>
      <c r="R2988" s="113"/>
      <c r="S2988" s="26"/>
    </row>
    <row r="2989" spans="13:19" ht="12.75">
      <c r="M2989" s="26"/>
      <c r="N2989" s="113"/>
      <c r="O2989" s="113"/>
      <c r="P2989" s="113"/>
      <c r="Q2989" s="26"/>
      <c r="R2989" s="113"/>
      <c r="S2989" s="26"/>
    </row>
    <row r="2990" spans="13:19" ht="12.75">
      <c r="M2990" s="26"/>
      <c r="N2990" s="113"/>
      <c r="O2990" s="113"/>
      <c r="P2990" s="113"/>
      <c r="Q2990" s="26"/>
      <c r="R2990" s="113"/>
      <c r="S2990" s="26"/>
    </row>
    <row r="2991" spans="13:19" ht="12.75">
      <c r="M2991" s="26"/>
      <c r="N2991" s="113"/>
      <c r="O2991" s="113"/>
      <c r="P2991" s="113"/>
      <c r="Q2991" s="26"/>
      <c r="R2991" s="113"/>
      <c r="S2991" s="26"/>
    </row>
    <row r="2992" spans="13:19" ht="12.75">
      <c r="M2992" s="26"/>
      <c r="N2992" s="113"/>
      <c r="O2992" s="113"/>
      <c r="P2992" s="113"/>
      <c r="Q2992" s="26"/>
      <c r="R2992" s="113"/>
      <c r="S2992" s="26"/>
    </row>
    <row r="2993" spans="13:19" ht="12.75">
      <c r="M2993" s="26"/>
      <c r="N2993" s="113"/>
      <c r="O2993" s="113"/>
      <c r="P2993" s="113"/>
      <c r="Q2993" s="26"/>
      <c r="R2993" s="113"/>
      <c r="S2993" s="26"/>
    </row>
    <row r="2994" spans="13:19" ht="12.75">
      <c r="M2994" s="26"/>
      <c r="N2994" s="113"/>
      <c r="O2994" s="113"/>
      <c r="P2994" s="113"/>
      <c r="Q2994" s="26"/>
      <c r="R2994" s="113"/>
      <c r="S2994" s="26"/>
    </row>
    <row r="2995" spans="13:19" ht="12.75">
      <c r="M2995" s="26"/>
      <c r="N2995" s="113"/>
      <c r="O2995" s="113"/>
      <c r="P2995" s="113"/>
      <c r="Q2995" s="26"/>
      <c r="R2995" s="113"/>
      <c r="S2995" s="26"/>
    </row>
    <row r="2996" spans="13:19" ht="12.75">
      <c r="M2996" s="26"/>
      <c r="N2996" s="113"/>
      <c r="O2996" s="113"/>
      <c r="P2996" s="113"/>
      <c r="Q2996" s="26"/>
      <c r="R2996" s="113"/>
      <c r="S2996" s="26"/>
    </row>
    <row r="2997" spans="13:19" ht="12.75">
      <c r="M2997" s="26"/>
      <c r="N2997" s="113"/>
      <c r="O2997" s="113"/>
      <c r="P2997" s="113"/>
      <c r="Q2997" s="26"/>
      <c r="R2997" s="113"/>
      <c r="S2997" s="26"/>
    </row>
    <row r="2998" spans="13:19" ht="12.75">
      <c r="M2998" s="26"/>
      <c r="N2998" s="113"/>
      <c r="O2998" s="113"/>
      <c r="P2998" s="113"/>
      <c r="Q2998" s="26"/>
      <c r="R2998" s="113"/>
      <c r="S2998" s="26"/>
    </row>
    <row r="2999" spans="13:19" ht="12.75">
      <c r="M2999" s="26"/>
      <c r="N2999" s="113"/>
      <c r="O2999" s="113"/>
      <c r="P2999" s="113"/>
      <c r="Q2999" s="26"/>
      <c r="R2999" s="113"/>
      <c r="S2999" s="26"/>
    </row>
    <row r="3000" spans="13:19" ht="12.75">
      <c r="M3000" s="26"/>
      <c r="N3000" s="113"/>
      <c r="O3000" s="113"/>
      <c r="P3000" s="113"/>
      <c r="Q3000" s="26"/>
      <c r="R3000" s="113"/>
      <c r="S3000" s="26"/>
    </row>
    <row r="3001" spans="13:19" ht="12.75">
      <c r="M3001" s="26"/>
      <c r="N3001" s="113"/>
      <c r="O3001" s="113"/>
      <c r="P3001" s="113"/>
      <c r="Q3001" s="26"/>
      <c r="R3001" s="113"/>
      <c r="S3001" s="26"/>
    </row>
    <row r="3002" spans="13:19" ht="12.75">
      <c r="M3002" s="26"/>
      <c r="N3002" s="113"/>
      <c r="O3002" s="113"/>
      <c r="P3002" s="113"/>
      <c r="Q3002" s="26"/>
      <c r="R3002" s="113"/>
      <c r="S3002" s="26"/>
    </row>
    <row r="3003" spans="13:19" ht="12.75">
      <c r="M3003" s="26"/>
      <c r="N3003" s="113"/>
      <c r="O3003" s="113"/>
      <c r="P3003" s="113"/>
      <c r="Q3003" s="26"/>
      <c r="R3003" s="113"/>
      <c r="S3003" s="26"/>
    </row>
    <row r="3004" spans="13:19" ht="12.75">
      <c r="M3004" s="26"/>
      <c r="N3004" s="113"/>
      <c r="O3004" s="113"/>
      <c r="P3004" s="113"/>
      <c r="Q3004" s="26"/>
      <c r="R3004" s="113"/>
      <c r="S3004" s="26"/>
    </row>
    <row r="3005" spans="13:19" ht="12.75">
      <c r="M3005" s="26"/>
      <c r="N3005" s="113"/>
      <c r="O3005" s="113"/>
      <c r="P3005" s="113"/>
      <c r="Q3005" s="26"/>
      <c r="R3005" s="113"/>
      <c r="S3005" s="26"/>
    </row>
    <row r="3006" spans="13:19" ht="12.75">
      <c r="M3006" s="26"/>
      <c r="N3006" s="113"/>
      <c r="O3006" s="113"/>
      <c r="P3006" s="113"/>
      <c r="Q3006" s="26"/>
      <c r="R3006" s="113"/>
      <c r="S3006" s="26"/>
    </row>
    <row r="3007" spans="13:19" ht="12.75">
      <c r="M3007" s="26"/>
      <c r="N3007" s="113"/>
      <c r="O3007" s="113"/>
      <c r="P3007" s="113"/>
      <c r="Q3007" s="26"/>
      <c r="R3007" s="113"/>
      <c r="S3007" s="26"/>
    </row>
    <row r="3008" spans="13:19" ht="12.75">
      <c r="M3008" s="26"/>
      <c r="N3008" s="113"/>
      <c r="O3008" s="113"/>
      <c r="P3008" s="113"/>
      <c r="Q3008" s="26"/>
      <c r="R3008" s="113"/>
      <c r="S3008" s="26"/>
    </row>
    <row r="3009" spans="13:19" ht="12.75">
      <c r="M3009" s="26"/>
      <c r="N3009" s="113"/>
      <c r="O3009" s="113"/>
      <c r="P3009" s="113"/>
      <c r="Q3009" s="26"/>
      <c r="R3009" s="113"/>
      <c r="S3009" s="26"/>
    </row>
    <row r="3010" spans="13:19" ht="12.75">
      <c r="M3010" s="26"/>
      <c r="N3010" s="113"/>
      <c r="O3010" s="113"/>
      <c r="P3010" s="113"/>
      <c r="Q3010" s="26"/>
      <c r="R3010" s="113"/>
      <c r="S3010" s="26"/>
    </row>
    <row r="3011" spans="13:19" ht="12.75">
      <c r="M3011" s="26"/>
      <c r="N3011" s="113"/>
      <c r="O3011" s="113"/>
      <c r="P3011" s="113"/>
      <c r="Q3011" s="26"/>
      <c r="R3011" s="113"/>
      <c r="S3011" s="26"/>
    </row>
    <row r="3012" spans="13:19" ht="12.75">
      <c r="M3012" s="26"/>
      <c r="N3012" s="113"/>
      <c r="O3012" s="113"/>
      <c r="P3012" s="113"/>
      <c r="Q3012" s="26"/>
      <c r="R3012" s="113"/>
      <c r="S3012" s="26"/>
    </row>
    <row r="3013" spans="13:19" ht="12.75">
      <c r="M3013" s="26"/>
      <c r="N3013" s="113"/>
      <c r="O3013" s="113"/>
      <c r="P3013" s="113"/>
      <c r="Q3013" s="26"/>
      <c r="R3013" s="113"/>
      <c r="S3013" s="26"/>
    </row>
    <row r="3014" spans="13:19" ht="12.75">
      <c r="M3014" s="26"/>
      <c r="N3014" s="113"/>
      <c r="O3014" s="113"/>
      <c r="P3014" s="113"/>
      <c r="Q3014" s="26"/>
      <c r="R3014" s="113"/>
      <c r="S3014" s="26"/>
    </row>
    <row r="3015" spans="13:19" ht="12.75">
      <c r="M3015" s="26"/>
      <c r="N3015" s="113"/>
      <c r="O3015" s="113"/>
      <c r="P3015" s="113"/>
      <c r="Q3015" s="26"/>
      <c r="R3015" s="113"/>
      <c r="S3015" s="26"/>
    </row>
    <row r="3016" spans="13:19" ht="12.75">
      <c r="M3016" s="26"/>
      <c r="N3016" s="113"/>
      <c r="O3016" s="113"/>
      <c r="P3016" s="113"/>
      <c r="Q3016" s="26"/>
      <c r="R3016" s="113"/>
      <c r="S3016" s="26"/>
    </row>
    <row r="3017" spans="13:19" ht="12.75">
      <c r="M3017" s="26"/>
      <c r="N3017" s="113"/>
      <c r="O3017" s="113"/>
      <c r="P3017" s="113"/>
      <c r="Q3017" s="26"/>
      <c r="R3017" s="113"/>
      <c r="S3017" s="26"/>
    </row>
    <row r="3018" spans="13:19" ht="12.75">
      <c r="M3018" s="26"/>
      <c r="N3018" s="113"/>
      <c r="O3018" s="113"/>
      <c r="P3018" s="113"/>
      <c r="Q3018" s="26"/>
      <c r="R3018" s="113"/>
      <c r="S3018" s="26"/>
    </row>
    <row r="3019" spans="13:19" ht="12.75">
      <c r="M3019" s="26"/>
      <c r="N3019" s="113"/>
      <c r="O3019" s="113"/>
      <c r="P3019" s="113"/>
      <c r="Q3019" s="26"/>
      <c r="R3019" s="113"/>
      <c r="S3019" s="26"/>
    </row>
    <row r="3020" spans="13:19" ht="12.75">
      <c r="M3020" s="26"/>
      <c r="N3020" s="113"/>
      <c r="O3020" s="113"/>
      <c r="P3020" s="113"/>
      <c r="Q3020" s="26"/>
      <c r="R3020" s="113"/>
      <c r="S3020" s="26"/>
    </row>
    <row r="3021" spans="13:19" ht="12.75">
      <c r="M3021" s="26"/>
      <c r="N3021" s="113"/>
      <c r="O3021" s="113"/>
      <c r="P3021" s="113"/>
      <c r="Q3021" s="26"/>
      <c r="R3021" s="113"/>
      <c r="S3021" s="26"/>
    </row>
    <row r="3022" spans="13:19" ht="12.75">
      <c r="M3022" s="26"/>
      <c r="N3022" s="113"/>
      <c r="O3022" s="113"/>
      <c r="P3022" s="113"/>
      <c r="Q3022" s="26"/>
      <c r="R3022" s="113"/>
      <c r="S3022" s="26"/>
    </row>
    <row r="3023" spans="13:19" ht="12.75">
      <c r="M3023" s="26"/>
      <c r="N3023" s="113"/>
      <c r="O3023" s="113"/>
      <c r="P3023" s="113"/>
      <c r="Q3023" s="26"/>
      <c r="R3023" s="113"/>
      <c r="S3023" s="26"/>
    </row>
    <row r="3024" spans="13:19" ht="12.75">
      <c r="M3024" s="26"/>
      <c r="N3024" s="113"/>
      <c r="O3024" s="113"/>
      <c r="P3024" s="113"/>
      <c r="Q3024" s="26"/>
      <c r="R3024" s="113"/>
      <c r="S3024" s="26"/>
    </row>
    <row r="3025" spans="13:19" ht="12.75">
      <c r="M3025" s="26"/>
      <c r="N3025" s="113"/>
      <c r="O3025" s="113"/>
      <c r="P3025" s="113"/>
      <c r="Q3025" s="26"/>
      <c r="R3025" s="113"/>
      <c r="S3025" s="26"/>
    </row>
    <row r="3026" spans="13:19" ht="12.75">
      <c r="M3026" s="26"/>
      <c r="N3026" s="113"/>
      <c r="O3026" s="113"/>
      <c r="P3026" s="113"/>
      <c r="Q3026" s="26"/>
      <c r="R3026" s="113"/>
      <c r="S3026" s="26"/>
    </row>
    <row r="3027" spans="13:19" ht="12.75">
      <c r="M3027" s="26"/>
      <c r="N3027" s="113"/>
      <c r="O3027" s="113"/>
      <c r="P3027" s="113"/>
      <c r="Q3027" s="26"/>
      <c r="R3027" s="113"/>
      <c r="S3027" s="26"/>
    </row>
    <row r="3028" spans="13:19" ht="12.75">
      <c r="M3028" s="26"/>
      <c r="N3028" s="113"/>
      <c r="O3028" s="113"/>
      <c r="P3028" s="113"/>
      <c r="Q3028" s="26"/>
      <c r="R3028" s="113"/>
      <c r="S3028" s="26"/>
    </row>
    <row r="3029" spans="13:19" ht="12.75">
      <c r="M3029" s="26"/>
      <c r="N3029" s="113"/>
      <c r="O3029" s="113"/>
      <c r="P3029" s="113"/>
      <c r="Q3029" s="26"/>
      <c r="R3029" s="113"/>
      <c r="S3029" s="26"/>
    </row>
    <row r="3030" spans="13:19" ht="12.75">
      <c r="M3030" s="26"/>
      <c r="N3030" s="113"/>
      <c r="O3030" s="113"/>
      <c r="P3030" s="113"/>
      <c r="Q3030" s="26"/>
      <c r="R3030" s="113"/>
      <c r="S3030" s="26"/>
    </row>
    <row r="3031" spans="13:19" ht="12.75">
      <c r="M3031" s="26"/>
      <c r="N3031" s="113"/>
      <c r="O3031" s="113"/>
      <c r="P3031" s="113"/>
      <c r="Q3031" s="26"/>
      <c r="R3031" s="113"/>
      <c r="S3031" s="26"/>
    </row>
    <row r="3032" spans="13:19" ht="12.75">
      <c r="M3032" s="26"/>
      <c r="N3032" s="113"/>
      <c r="O3032" s="113"/>
      <c r="P3032" s="113"/>
      <c r="Q3032" s="26"/>
      <c r="R3032" s="113"/>
      <c r="S3032" s="26"/>
    </row>
    <row r="3033" spans="13:19" ht="12.75">
      <c r="M3033" s="26"/>
      <c r="N3033" s="113"/>
      <c r="O3033" s="113"/>
      <c r="P3033" s="113"/>
      <c r="Q3033" s="26"/>
      <c r="R3033" s="113"/>
      <c r="S3033" s="26"/>
    </row>
    <row r="3034" spans="13:19" ht="12.75">
      <c r="M3034" s="26"/>
      <c r="N3034" s="113"/>
      <c r="O3034" s="113"/>
      <c r="P3034" s="113"/>
      <c r="Q3034" s="26"/>
      <c r="R3034" s="113"/>
      <c r="S3034" s="26"/>
    </row>
    <row r="3035" spans="13:19" ht="12.75">
      <c r="M3035" s="26"/>
      <c r="N3035" s="113"/>
      <c r="O3035" s="113"/>
      <c r="P3035" s="113"/>
      <c r="Q3035" s="26"/>
      <c r="R3035" s="113"/>
      <c r="S3035" s="26"/>
    </row>
    <row r="3036" spans="13:19" ht="12.75">
      <c r="M3036" s="26"/>
      <c r="N3036" s="113"/>
      <c r="O3036" s="113"/>
      <c r="P3036" s="113"/>
      <c r="Q3036" s="26"/>
      <c r="R3036" s="113"/>
      <c r="S3036" s="26"/>
    </row>
    <row r="3037" spans="13:19" ht="12.75">
      <c r="M3037" s="26"/>
      <c r="N3037" s="113"/>
      <c r="O3037" s="113"/>
      <c r="P3037" s="113"/>
      <c r="Q3037" s="26"/>
      <c r="R3037" s="113"/>
      <c r="S3037" s="26"/>
    </row>
    <row r="3038" spans="13:19" ht="12.75">
      <c r="M3038" s="26"/>
      <c r="N3038" s="113"/>
      <c r="O3038" s="113"/>
      <c r="P3038" s="113"/>
      <c r="Q3038" s="26"/>
      <c r="R3038" s="113"/>
      <c r="S3038" s="26"/>
    </row>
    <row r="3039" spans="13:19" ht="12.75">
      <c r="M3039" s="26"/>
      <c r="N3039" s="113"/>
      <c r="O3039" s="113"/>
      <c r="P3039" s="113"/>
      <c r="Q3039" s="26"/>
      <c r="R3039" s="113"/>
      <c r="S3039" s="26"/>
    </row>
    <row r="3040" spans="13:19" ht="12.75">
      <c r="M3040" s="26"/>
      <c r="N3040" s="113"/>
      <c r="O3040" s="113"/>
      <c r="P3040" s="113"/>
      <c r="Q3040" s="26"/>
      <c r="R3040" s="113"/>
      <c r="S3040" s="26"/>
    </row>
    <row r="3041" spans="13:19" ht="12.75">
      <c r="M3041" s="26"/>
      <c r="N3041" s="113"/>
      <c r="O3041" s="113"/>
      <c r="P3041" s="113"/>
      <c r="Q3041" s="26"/>
      <c r="R3041" s="113"/>
      <c r="S3041" s="26"/>
    </row>
    <row r="3042" spans="13:19" ht="12.75">
      <c r="M3042" s="26"/>
      <c r="N3042" s="113"/>
      <c r="O3042" s="113"/>
      <c r="P3042" s="113"/>
      <c r="Q3042" s="26"/>
      <c r="R3042" s="113"/>
      <c r="S3042" s="26"/>
    </row>
    <row r="3043" spans="13:19" ht="12.75">
      <c r="M3043" s="26"/>
      <c r="N3043" s="113"/>
      <c r="O3043" s="113"/>
      <c r="P3043" s="113"/>
      <c r="Q3043" s="26"/>
      <c r="R3043" s="113"/>
      <c r="S3043" s="26"/>
    </row>
    <row r="3044" spans="13:19" ht="12.75">
      <c r="M3044" s="26"/>
      <c r="N3044" s="113"/>
      <c r="O3044" s="113"/>
      <c r="P3044" s="113"/>
      <c r="Q3044" s="26"/>
      <c r="R3044" s="113"/>
      <c r="S3044" s="26"/>
    </row>
    <row r="3045" spans="13:19" ht="12.75">
      <c r="M3045" s="26"/>
      <c r="N3045" s="113"/>
      <c r="O3045" s="113"/>
      <c r="P3045" s="113"/>
      <c r="Q3045" s="26"/>
      <c r="R3045" s="113"/>
      <c r="S3045" s="26"/>
    </row>
    <row r="3046" spans="13:19" ht="12.75">
      <c r="M3046" s="26"/>
      <c r="N3046" s="113"/>
      <c r="O3046" s="113"/>
      <c r="P3046" s="113"/>
      <c r="Q3046" s="26"/>
      <c r="R3046" s="113"/>
      <c r="S3046" s="26"/>
    </row>
    <row r="3047" spans="13:19" ht="12.75">
      <c r="M3047" s="26"/>
      <c r="N3047" s="113"/>
      <c r="O3047" s="113"/>
      <c r="P3047" s="113"/>
      <c r="Q3047" s="26"/>
      <c r="R3047" s="113"/>
      <c r="S3047" s="26"/>
    </row>
    <row r="3048" spans="13:19" ht="12.75">
      <c r="M3048" s="26"/>
      <c r="N3048" s="113"/>
      <c r="O3048" s="113"/>
      <c r="P3048" s="113"/>
      <c r="Q3048" s="26"/>
      <c r="R3048" s="113"/>
      <c r="S3048" s="26"/>
    </row>
    <row r="3049" spans="13:19" ht="12.75">
      <c r="M3049" s="26"/>
      <c r="N3049" s="113"/>
      <c r="O3049" s="113"/>
      <c r="P3049" s="113"/>
      <c r="Q3049" s="26"/>
      <c r="R3049" s="113"/>
      <c r="S3049" s="26"/>
    </row>
    <row r="3050" spans="13:19" ht="12.75">
      <c r="M3050" s="26"/>
      <c r="N3050" s="113"/>
      <c r="O3050" s="113"/>
      <c r="P3050" s="113"/>
      <c r="Q3050" s="26"/>
      <c r="R3050" s="113"/>
      <c r="S3050" s="26"/>
    </row>
    <row r="3051" spans="13:19" ht="12.75">
      <c r="M3051" s="26"/>
      <c r="N3051" s="113"/>
      <c r="O3051" s="113"/>
      <c r="P3051" s="113"/>
      <c r="Q3051" s="26"/>
      <c r="R3051" s="113"/>
      <c r="S3051" s="26"/>
    </row>
    <row r="3052" spans="13:19" ht="12.75">
      <c r="M3052" s="26"/>
      <c r="N3052" s="113"/>
      <c r="O3052" s="113"/>
      <c r="P3052" s="113"/>
      <c r="Q3052" s="26"/>
      <c r="R3052" s="113"/>
      <c r="S3052" s="26"/>
    </row>
    <row r="3053" spans="13:19" ht="12.75">
      <c r="M3053" s="26"/>
      <c r="N3053" s="113"/>
      <c r="O3053" s="113"/>
      <c r="P3053" s="113"/>
      <c r="Q3053" s="26"/>
      <c r="R3053" s="113"/>
      <c r="S3053" s="26"/>
    </row>
    <row r="3054" spans="13:19" ht="12.75">
      <c r="M3054" s="26"/>
      <c r="N3054" s="113"/>
      <c r="O3054" s="113"/>
      <c r="P3054" s="113"/>
      <c r="Q3054" s="26"/>
      <c r="R3054" s="113"/>
      <c r="S3054" s="26"/>
    </row>
    <row r="3055" spans="13:19" ht="12.75">
      <c r="M3055" s="26"/>
      <c r="N3055" s="113"/>
      <c r="O3055" s="113"/>
      <c r="P3055" s="113"/>
      <c r="Q3055" s="26"/>
      <c r="R3055" s="113"/>
      <c r="S3055" s="26"/>
    </row>
    <row r="3056" spans="13:19" ht="12.75">
      <c r="M3056" s="26"/>
      <c r="N3056" s="113"/>
      <c r="O3056" s="113"/>
      <c r="P3056" s="113"/>
      <c r="Q3056" s="26"/>
      <c r="R3056" s="113"/>
      <c r="S3056" s="26"/>
    </row>
    <row r="3057" spans="13:19" ht="12.75">
      <c r="M3057" s="26"/>
      <c r="N3057" s="113"/>
      <c r="O3057" s="113"/>
      <c r="P3057" s="113"/>
      <c r="Q3057" s="26"/>
      <c r="R3057" s="113"/>
      <c r="S3057" s="26"/>
    </row>
    <row r="3058" spans="13:19" ht="12.75">
      <c r="M3058" s="26"/>
      <c r="N3058" s="113"/>
      <c r="O3058" s="113"/>
      <c r="P3058" s="113"/>
      <c r="Q3058" s="26"/>
      <c r="R3058" s="113"/>
      <c r="S3058" s="26"/>
    </row>
    <row r="3059" spans="13:19" ht="12.75">
      <c r="M3059" s="26"/>
      <c r="N3059" s="113"/>
      <c r="O3059" s="113"/>
      <c r="P3059" s="113"/>
      <c r="Q3059" s="26"/>
      <c r="R3059" s="113"/>
      <c r="S3059" s="26"/>
    </row>
    <row r="3060" spans="13:19" ht="12.75">
      <c r="M3060" s="26"/>
      <c r="N3060" s="113"/>
      <c r="O3060" s="113"/>
      <c r="P3060" s="113"/>
      <c r="Q3060" s="26"/>
      <c r="R3060" s="113"/>
      <c r="S3060" s="26"/>
    </row>
    <row r="3061" spans="13:19" ht="12.75">
      <c r="M3061" s="26"/>
      <c r="N3061" s="113"/>
      <c r="O3061" s="113"/>
      <c r="P3061" s="113"/>
      <c r="Q3061" s="26"/>
      <c r="R3061" s="113"/>
      <c r="S3061" s="26"/>
    </row>
    <row r="3062" spans="13:19" ht="12.75">
      <c r="M3062" s="26"/>
      <c r="N3062" s="113"/>
      <c r="O3062" s="113"/>
      <c r="P3062" s="113"/>
      <c r="Q3062" s="26"/>
      <c r="R3062" s="113"/>
      <c r="S3062" s="26"/>
    </row>
    <row r="3063" spans="13:19" ht="12.75">
      <c r="M3063" s="26"/>
      <c r="N3063" s="113"/>
      <c r="O3063" s="113"/>
      <c r="P3063" s="113"/>
      <c r="Q3063" s="26"/>
      <c r="R3063" s="113"/>
      <c r="S3063" s="26"/>
    </row>
    <row r="3064" spans="13:19" ht="12.75">
      <c r="M3064" s="26"/>
      <c r="N3064" s="113"/>
      <c r="O3064" s="113"/>
      <c r="P3064" s="113"/>
      <c r="Q3064" s="26"/>
      <c r="R3064" s="113"/>
      <c r="S3064" s="26"/>
    </row>
    <row r="3065" spans="13:19" ht="12.75">
      <c r="M3065" s="26"/>
      <c r="N3065" s="113"/>
      <c r="O3065" s="113"/>
      <c r="P3065" s="113"/>
      <c r="Q3065" s="26"/>
      <c r="R3065" s="113"/>
      <c r="S3065" s="26"/>
    </row>
    <row r="3066" spans="13:19" ht="12.75">
      <c r="M3066" s="26"/>
      <c r="N3066" s="113"/>
      <c r="O3066" s="113"/>
      <c r="P3066" s="113"/>
      <c r="Q3066" s="26"/>
      <c r="R3066" s="113"/>
      <c r="S3066" s="26"/>
    </row>
    <row r="3067" spans="13:19" ht="12.75">
      <c r="M3067" s="26"/>
      <c r="N3067" s="113"/>
      <c r="O3067" s="113"/>
      <c r="P3067" s="113"/>
      <c r="Q3067" s="26"/>
      <c r="R3067" s="113"/>
      <c r="S3067" s="26"/>
    </row>
    <row r="3068" spans="13:19" ht="12.75">
      <c r="M3068" s="26"/>
      <c r="N3068" s="113"/>
      <c r="O3068" s="113"/>
      <c r="P3068" s="113"/>
      <c r="Q3068" s="26"/>
      <c r="R3068" s="113"/>
      <c r="S3068" s="26"/>
    </row>
    <row r="3069" spans="13:19" ht="12.75">
      <c r="M3069" s="26"/>
      <c r="N3069" s="113"/>
      <c r="O3069" s="113"/>
      <c r="P3069" s="113"/>
      <c r="Q3069" s="26"/>
      <c r="R3069" s="113"/>
      <c r="S3069" s="26"/>
    </row>
    <row r="3070" spans="13:19" ht="12.75">
      <c r="M3070" s="26"/>
      <c r="N3070" s="113"/>
      <c r="O3070" s="113"/>
      <c r="P3070" s="113"/>
      <c r="Q3070" s="26"/>
      <c r="R3070" s="113"/>
      <c r="S3070" s="26"/>
    </row>
    <row r="3071" spans="13:19" ht="12.75">
      <c r="M3071" s="26"/>
      <c r="N3071" s="113"/>
      <c r="O3071" s="113"/>
      <c r="P3071" s="113"/>
      <c r="Q3071" s="26"/>
      <c r="R3071" s="113"/>
      <c r="S3071" s="26"/>
    </row>
    <row r="3072" spans="13:19" ht="12.75">
      <c r="M3072" s="26"/>
      <c r="N3072" s="113"/>
      <c r="O3072" s="113"/>
      <c r="P3072" s="113"/>
      <c r="Q3072" s="26"/>
      <c r="R3072" s="113"/>
      <c r="S3072" s="26"/>
    </row>
    <row r="3073" spans="13:19" ht="12.75">
      <c r="M3073" s="26"/>
      <c r="N3073" s="113"/>
      <c r="O3073" s="113"/>
      <c r="P3073" s="113"/>
      <c r="Q3073" s="26"/>
      <c r="R3073" s="113"/>
      <c r="S3073" s="26"/>
    </row>
    <row r="3074" spans="13:19" ht="12.75">
      <c r="M3074" s="26"/>
      <c r="N3074" s="113"/>
      <c r="O3074" s="113"/>
      <c r="P3074" s="113"/>
      <c r="Q3074" s="26"/>
      <c r="R3074" s="113"/>
      <c r="S3074" s="26"/>
    </row>
    <row r="3075" spans="13:19" ht="12.75">
      <c r="M3075" s="26"/>
      <c r="N3075" s="113"/>
      <c r="O3075" s="113"/>
      <c r="P3075" s="113"/>
      <c r="Q3075" s="26"/>
      <c r="R3075" s="113"/>
      <c r="S3075" s="26"/>
    </row>
    <row r="3076" spans="13:19" ht="12.75">
      <c r="M3076" s="26"/>
      <c r="N3076" s="113"/>
      <c r="O3076" s="113"/>
      <c r="P3076" s="113"/>
      <c r="Q3076" s="26"/>
      <c r="R3076" s="113"/>
      <c r="S3076" s="26"/>
    </row>
    <row r="3077" spans="13:19" ht="12.75">
      <c r="M3077" s="26"/>
      <c r="N3077" s="113"/>
      <c r="O3077" s="113"/>
      <c r="P3077" s="113"/>
      <c r="Q3077" s="26"/>
      <c r="R3077" s="113"/>
      <c r="S3077" s="26"/>
    </row>
    <row r="3078" spans="13:19" ht="12.75">
      <c r="M3078" s="26"/>
      <c r="N3078" s="113"/>
      <c r="O3078" s="113"/>
      <c r="P3078" s="113"/>
      <c r="Q3078" s="26"/>
      <c r="R3078" s="113"/>
      <c r="S3078" s="26"/>
    </row>
    <row r="3079" spans="13:19" ht="12.75">
      <c r="M3079" s="26"/>
      <c r="N3079" s="113"/>
      <c r="O3079" s="113"/>
      <c r="P3079" s="113"/>
      <c r="Q3079" s="26"/>
      <c r="R3079" s="113"/>
      <c r="S3079" s="26"/>
    </row>
    <row r="3080" spans="13:19" ht="12.75">
      <c r="M3080" s="26"/>
      <c r="N3080" s="113"/>
      <c r="O3080" s="113"/>
      <c r="P3080" s="113"/>
      <c r="Q3080" s="26"/>
      <c r="R3080" s="113"/>
      <c r="S3080" s="26"/>
    </row>
    <row r="3081" spans="13:19" ht="12.75">
      <c r="M3081" s="26"/>
      <c r="N3081" s="113"/>
      <c r="O3081" s="113"/>
      <c r="P3081" s="113"/>
      <c r="Q3081" s="26"/>
      <c r="R3081" s="113"/>
      <c r="S3081" s="26"/>
    </row>
    <row r="3082" spans="13:19" ht="12.75">
      <c r="M3082" s="26"/>
      <c r="N3082" s="113"/>
      <c r="O3082" s="113"/>
      <c r="P3082" s="113"/>
      <c r="Q3082" s="26"/>
      <c r="R3082" s="113"/>
      <c r="S3082" s="26"/>
    </row>
    <row r="3083" spans="13:19" ht="12.75">
      <c r="M3083" s="26"/>
      <c r="N3083" s="113"/>
      <c r="O3083" s="113"/>
      <c r="P3083" s="113"/>
      <c r="Q3083" s="26"/>
      <c r="R3083" s="113"/>
      <c r="S3083" s="26"/>
    </row>
    <row r="3084" spans="13:19" ht="12.75">
      <c r="M3084" s="26"/>
      <c r="N3084" s="113"/>
      <c r="O3084" s="113"/>
      <c r="P3084" s="113"/>
      <c r="Q3084" s="26"/>
      <c r="R3084" s="113"/>
      <c r="S3084" s="26"/>
    </row>
    <row r="3085" spans="13:19" ht="12.75">
      <c r="M3085" s="26"/>
      <c r="N3085" s="113"/>
      <c r="O3085" s="113"/>
      <c r="P3085" s="113"/>
      <c r="Q3085" s="26"/>
      <c r="R3085" s="113"/>
      <c r="S3085" s="26"/>
    </row>
    <row r="3086" spans="13:19" ht="12.75">
      <c r="M3086" s="26"/>
      <c r="N3086" s="113"/>
      <c r="O3086" s="113"/>
      <c r="P3086" s="113"/>
      <c r="Q3086" s="26"/>
      <c r="R3086" s="113"/>
      <c r="S3086" s="26"/>
    </row>
    <row r="3087" spans="13:19" ht="12.75">
      <c r="M3087" s="26"/>
      <c r="N3087" s="113"/>
      <c r="O3087" s="113"/>
      <c r="P3087" s="113"/>
      <c r="Q3087" s="26"/>
      <c r="R3087" s="113"/>
      <c r="S3087" s="26"/>
    </row>
    <row r="3088" spans="13:19" ht="12.75">
      <c r="M3088" s="26"/>
      <c r="N3088" s="113"/>
      <c r="O3088" s="113"/>
      <c r="P3088" s="113"/>
      <c r="Q3088" s="26"/>
      <c r="R3088" s="113"/>
      <c r="S3088" s="26"/>
    </row>
    <row r="3089" spans="13:19" ht="12.75">
      <c r="M3089" s="26"/>
      <c r="N3089" s="113"/>
      <c r="O3089" s="113"/>
      <c r="P3089" s="113"/>
      <c r="Q3089" s="26"/>
      <c r="R3089" s="113"/>
      <c r="S3089" s="26"/>
    </row>
    <row r="3090" spans="13:19" ht="12.75">
      <c r="M3090" s="26"/>
      <c r="N3090" s="113"/>
      <c r="O3090" s="113"/>
      <c r="P3090" s="113"/>
      <c r="Q3090" s="26"/>
      <c r="R3090" s="113"/>
      <c r="S3090" s="26"/>
    </row>
    <row r="3091" spans="13:19" ht="12.75">
      <c r="M3091" s="26"/>
      <c r="N3091" s="113"/>
      <c r="O3091" s="113"/>
      <c r="P3091" s="113"/>
      <c r="Q3091" s="26"/>
      <c r="R3091" s="113"/>
      <c r="S3091" s="26"/>
    </row>
    <row r="3092" spans="13:19" ht="12.75">
      <c r="M3092" s="26"/>
      <c r="N3092" s="113"/>
      <c r="O3092" s="113"/>
      <c r="P3092" s="113"/>
      <c r="Q3092" s="26"/>
      <c r="R3092" s="113"/>
      <c r="S3092" s="26"/>
    </row>
    <row r="3093" spans="13:19" ht="12.75">
      <c r="M3093" s="26"/>
      <c r="N3093" s="113"/>
      <c r="O3093" s="113"/>
      <c r="P3093" s="113"/>
      <c r="Q3093" s="26"/>
      <c r="R3093" s="113"/>
      <c r="S3093" s="26"/>
    </row>
    <row r="3094" spans="13:19" ht="12.75">
      <c r="M3094" s="26"/>
      <c r="N3094" s="113"/>
      <c r="O3094" s="113"/>
      <c r="P3094" s="113"/>
      <c r="Q3094" s="26"/>
      <c r="R3094" s="113"/>
      <c r="S3094" s="26"/>
    </row>
    <row r="3095" spans="13:19" ht="12.75">
      <c r="M3095" s="26"/>
      <c r="N3095" s="113"/>
      <c r="O3095" s="113"/>
      <c r="P3095" s="113"/>
      <c r="Q3095" s="26"/>
      <c r="R3095" s="113"/>
      <c r="S3095" s="26"/>
    </row>
    <row r="3096" spans="13:19" ht="12.75">
      <c r="M3096" s="26"/>
      <c r="N3096" s="113"/>
      <c r="O3096" s="113"/>
      <c r="P3096" s="113"/>
      <c r="Q3096" s="26"/>
      <c r="R3096" s="113"/>
      <c r="S3096" s="26"/>
    </row>
    <row r="3097" spans="13:19" ht="12.75">
      <c r="M3097" s="26"/>
      <c r="N3097" s="113"/>
      <c r="O3097" s="113"/>
      <c r="P3097" s="113"/>
      <c r="Q3097" s="26"/>
      <c r="R3097" s="113"/>
      <c r="S3097" s="26"/>
    </row>
    <row r="3098" spans="13:19" ht="12.75">
      <c r="M3098" s="26"/>
      <c r="N3098" s="113"/>
      <c r="O3098" s="113"/>
      <c r="P3098" s="113"/>
      <c r="Q3098" s="26"/>
      <c r="R3098" s="113"/>
      <c r="S3098" s="26"/>
    </row>
    <row r="3099" spans="13:19" ht="12.75">
      <c r="M3099" s="26"/>
      <c r="N3099" s="113"/>
      <c r="O3099" s="113"/>
      <c r="P3099" s="113"/>
      <c r="Q3099" s="26"/>
      <c r="R3099" s="113"/>
      <c r="S3099" s="26"/>
    </row>
    <row r="3100" spans="13:19" ht="12.75">
      <c r="M3100" s="26"/>
      <c r="N3100" s="113"/>
      <c r="O3100" s="113"/>
      <c r="P3100" s="113"/>
      <c r="Q3100" s="26"/>
      <c r="R3100" s="113"/>
      <c r="S3100" s="26"/>
    </row>
    <row r="3101" spans="13:19" ht="12.75">
      <c r="M3101" s="26"/>
      <c r="N3101" s="113"/>
      <c r="O3101" s="113"/>
      <c r="P3101" s="113"/>
      <c r="Q3101" s="26"/>
      <c r="R3101" s="113"/>
      <c r="S3101" s="26"/>
    </row>
    <row r="3102" spans="13:19" ht="12.75">
      <c r="M3102" s="26"/>
      <c r="N3102" s="113"/>
      <c r="O3102" s="113"/>
      <c r="P3102" s="113"/>
      <c r="Q3102" s="26"/>
      <c r="R3102" s="113"/>
      <c r="S3102" s="26"/>
    </row>
    <row r="3103" spans="13:19" ht="12.75">
      <c r="M3103" s="26"/>
      <c r="N3103" s="113"/>
      <c r="O3103" s="113"/>
      <c r="P3103" s="113"/>
      <c r="Q3103" s="26"/>
      <c r="R3103" s="113"/>
      <c r="S3103" s="26"/>
    </row>
    <row r="3104" spans="13:19" ht="12.75">
      <c r="M3104" s="26"/>
      <c r="N3104" s="113"/>
      <c r="O3104" s="113"/>
      <c r="P3104" s="113"/>
      <c r="Q3104" s="26"/>
      <c r="R3104" s="113"/>
      <c r="S3104" s="26"/>
    </row>
    <row r="3105" spans="13:19" ht="12.75">
      <c r="M3105" s="26"/>
      <c r="N3105" s="113"/>
      <c r="O3105" s="113"/>
      <c r="P3105" s="113"/>
      <c r="Q3105" s="26"/>
      <c r="R3105" s="113"/>
      <c r="S3105" s="26"/>
    </row>
    <row r="3106" spans="13:19" ht="12.75">
      <c r="M3106" s="26"/>
      <c r="N3106" s="113"/>
      <c r="O3106" s="113"/>
      <c r="P3106" s="113"/>
      <c r="Q3106" s="26"/>
      <c r="R3106" s="113"/>
      <c r="S3106" s="26"/>
    </row>
    <row r="3107" spans="13:19" ht="12.75">
      <c r="M3107" s="26"/>
      <c r="N3107" s="113"/>
      <c r="O3107" s="113"/>
      <c r="P3107" s="113"/>
      <c r="Q3107" s="26"/>
      <c r="R3107" s="113"/>
      <c r="S3107" s="26"/>
    </row>
    <row r="3108" spans="13:19" ht="12.75">
      <c r="M3108" s="26"/>
      <c r="N3108" s="113"/>
      <c r="O3108" s="113"/>
      <c r="P3108" s="113"/>
      <c r="Q3108" s="26"/>
      <c r="R3108" s="113"/>
      <c r="S3108" s="26"/>
    </row>
    <row r="3109" spans="13:19" ht="12.75">
      <c r="M3109" s="26"/>
      <c r="N3109" s="113"/>
      <c r="O3109" s="113"/>
      <c r="P3109" s="113"/>
      <c r="Q3109" s="26"/>
      <c r="R3109" s="113"/>
      <c r="S3109" s="26"/>
    </row>
    <row r="3110" spans="13:19" ht="12.75">
      <c r="M3110" s="26"/>
      <c r="N3110" s="113"/>
      <c r="O3110" s="113"/>
      <c r="P3110" s="113"/>
      <c r="Q3110" s="26"/>
      <c r="R3110" s="113"/>
      <c r="S3110" s="26"/>
    </row>
    <row r="3111" spans="13:19" ht="12.75">
      <c r="M3111" s="26"/>
      <c r="N3111" s="113"/>
      <c r="O3111" s="113"/>
      <c r="P3111" s="113"/>
      <c r="Q3111" s="26"/>
      <c r="R3111" s="113"/>
      <c r="S3111" s="26"/>
    </row>
    <row r="3112" spans="13:19" ht="12.75">
      <c r="M3112" s="26"/>
      <c r="N3112" s="113"/>
      <c r="O3112" s="113"/>
      <c r="P3112" s="113"/>
      <c r="Q3112" s="26"/>
      <c r="R3112" s="113"/>
      <c r="S3112" s="26"/>
    </row>
    <row r="3113" spans="13:19" ht="12.75">
      <c r="M3113" s="26"/>
      <c r="N3113" s="113"/>
      <c r="O3113" s="113"/>
      <c r="P3113" s="113"/>
      <c r="Q3113" s="26"/>
      <c r="R3113" s="113"/>
      <c r="S3113" s="26"/>
    </row>
    <row r="3114" spans="13:19" ht="12.75">
      <c r="M3114" s="26"/>
      <c r="N3114" s="113"/>
      <c r="O3114" s="113"/>
      <c r="P3114" s="113"/>
      <c r="Q3114" s="26"/>
      <c r="R3114" s="113"/>
      <c r="S3114" s="26"/>
    </row>
    <row r="3115" spans="13:19" ht="12.75">
      <c r="M3115" s="26"/>
      <c r="N3115" s="113"/>
      <c r="O3115" s="113"/>
      <c r="P3115" s="113"/>
      <c r="Q3115" s="26"/>
      <c r="R3115" s="113"/>
      <c r="S3115" s="26"/>
    </row>
    <row r="3116" spans="13:19" ht="12.75">
      <c r="M3116" s="26"/>
      <c r="N3116" s="113"/>
      <c r="O3116" s="113"/>
      <c r="P3116" s="113"/>
      <c r="Q3116" s="26"/>
      <c r="R3116" s="113"/>
      <c r="S3116" s="26"/>
    </row>
    <row r="3117" spans="13:19" ht="12.75">
      <c r="M3117" s="26"/>
      <c r="N3117" s="113"/>
      <c r="O3117" s="113"/>
      <c r="P3117" s="113"/>
      <c r="Q3117" s="26"/>
      <c r="R3117" s="113"/>
      <c r="S3117" s="26"/>
    </row>
    <row r="3118" spans="13:19" ht="12.75">
      <c r="M3118" s="26"/>
      <c r="N3118" s="113"/>
      <c r="O3118" s="113"/>
      <c r="P3118" s="113"/>
      <c r="Q3118" s="26"/>
      <c r="R3118" s="113"/>
      <c r="S3118" s="26"/>
    </row>
    <row r="3119" spans="13:19" ht="12.75">
      <c r="M3119" s="26"/>
      <c r="N3119" s="113"/>
      <c r="O3119" s="113"/>
      <c r="P3119" s="113"/>
      <c r="Q3119" s="26"/>
      <c r="R3119" s="113"/>
      <c r="S3119" s="26"/>
    </row>
    <row r="3120" spans="13:19" ht="12.75">
      <c r="M3120" s="26"/>
      <c r="N3120" s="113"/>
      <c r="O3120" s="113"/>
      <c r="P3120" s="113"/>
      <c r="Q3120" s="26"/>
      <c r="R3120" s="113"/>
      <c r="S3120" s="26"/>
    </row>
    <row r="3121" spans="13:19" ht="12.75">
      <c r="M3121" s="26"/>
      <c r="N3121" s="113"/>
      <c r="O3121" s="113"/>
      <c r="P3121" s="113"/>
      <c r="Q3121" s="26"/>
      <c r="R3121" s="113"/>
      <c r="S3121" s="26"/>
    </row>
    <row r="3122" spans="13:19" ht="12.75">
      <c r="M3122" s="26"/>
      <c r="N3122" s="113"/>
      <c r="O3122" s="113"/>
      <c r="P3122" s="113"/>
      <c r="Q3122" s="26"/>
      <c r="R3122" s="113"/>
      <c r="S3122" s="26"/>
    </row>
    <row r="3123" spans="13:19" ht="12.75">
      <c r="M3123" s="26"/>
      <c r="N3123" s="113"/>
      <c r="O3123" s="113"/>
      <c r="P3123" s="113"/>
      <c r="Q3123" s="26"/>
      <c r="R3123" s="113"/>
      <c r="S3123" s="26"/>
    </row>
    <row r="3124" spans="13:19" ht="12.75">
      <c r="M3124" s="26"/>
      <c r="N3124" s="113"/>
      <c r="O3124" s="113"/>
      <c r="P3124" s="113"/>
      <c r="Q3124" s="26"/>
      <c r="R3124" s="113"/>
      <c r="S3124" s="26"/>
    </row>
    <row r="3125" spans="13:19" ht="12.75">
      <c r="M3125" s="26"/>
      <c r="N3125" s="113"/>
      <c r="O3125" s="113"/>
      <c r="P3125" s="113"/>
      <c r="Q3125" s="26"/>
      <c r="R3125" s="113"/>
      <c r="S3125" s="26"/>
    </row>
    <row r="3126" spans="13:19" ht="12.75">
      <c r="M3126" s="26"/>
      <c r="N3126" s="113"/>
      <c r="O3126" s="113"/>
      <c r="P3126" s="113"/>
      <c r="Q3126" s="26"/>
      <c r="R3126" s="113"/>
      <c r="S3126" s="26"/>
    </row>
    <row r="3127" spans="13:19" ht="12.75">
      <c r="M3127" s="26"/>
      <c r="N3127" s="113"/>
      <c r="O3127" s="113"/>
      <c r="P3127" s="113"/>
      <c r="Q3127" s="26"/>
      <c r="R3127" s="113"/>
      <c r="S3127" s="26"/>
    </row>
    <row r="3128" spans="13:19" ht="12.75">
      <c r="M3128" s="26"/>
      <c r="N3128" s="113"/>
      <c r="O3128" s="113"/>
      <c r="P3128" s="113"/>
      <c r="Q3128" s="26"/>
      <c r="R3128" s="113"/>
      <c r="S3128" s="26"/>
    </row>
    <row r="3129" spans="13:19" ht="12.75">
      <c r="M3129" s="26"/>
      <c r="N3129" s="113"/>
      <c r="O3129" s="113"/>
      <c r="P3129" s="113"/>
      <c r="Q3129" s="26"/>
      <c r="R3129" s="113"/>
      <c r="S3129" s="26"/>
    </row>
    <row r="3130" spans="13:19" ht="12.75">
      <c r="M3130" s="26"/>
      <c r="N3130" s="113"/>
      <c r="O3130" s="113"/>
      <c r="P3130" s="113"/>
      <c r="Q3130" s="26"/>
      <c r="R3130" s="113"/>
      <c r="S3130" s="26"/>
    </row>
    <row r="3131" spans="13:19" ht="12.75">
      <c r="M3131" s="26"/>
      <c r="N3131" s="113"/>
      <c r="O3131" s="113"/>
      <c r="P3131" s="113"/>
      <c r="Q3131" s="26"/>
      <c r="R3131" s="113"/>
      <c r="S3131" s="26"/>
    </row>
    <row r="3132" spans="13:19" ht="12.75">
      <c r="M3132" s="26"/>
      <c r="N3132" s="113"/>
      <c r="O3132" s="113"/>
      <c r="P3132" s="113"/>
      <c r="Q3132" s="26"/>
      <c r="R3132" s="113"/>
      <c r="S3132" s="26"/>
    </row>
    <row r="3133" spans="13:19" ht="12.75">
      <c r="M3133" s="26"/>
      <c r="N3133" s="113"/>
      <c r="O3133" s="113"/>
      <c r="P3133" s="113"/>
      <c r="Q3133" s="26"/>
      <c r="R3133" s="113"/>
      <c r="S3133" s="26"/>
    </row>
    <row r="3134" spans="13:19" ht="12.75">
      <c r="M3134" s="26"/>
      <c r="N3134" s="113"/>
      <c r="O3134" s="113"/>
      <c r="P3134" s="113"/>
      <c r="Q3134" s="26"/>
      <c r="R3134" s="113"/>
      <c r="S3134" s="26"/>
    </row>
    <row r="3135" spans="13:19" ht="12.75">
      <c r="M3135" s="26"/>
      <c r="N3135" s="113"/>
      <c r="O3135" s="113"/>
      <c r="P3135" s="113"/>
      <c r="Q3135" s="26"/>
      <c r="R3135" s="113"/>
      <c r="S3135" s="26"/>
    </row>
    <row r="3136" spans="13:19" ht="12.75">
      <c r="M3136" s="26"/>
      <c r="N3136" s="113"/>
      <c r="O3136" s="113"/>
      <c r="P3136" s="113"/>
      <c r="Q3136" s="26"/>
      <c r="R3136" s="113"/>
      <c r="S3136" s="26"/>
    </row>
    <row r="3137" spans="13:19" ht="12.75">
      <c r="M3137" s="26"/>
      <c r="N3137" s="113"/>
      <c r="O3137" s="113"/>
      <c r="P3137" s="113"/>
      <c r="Q3137" s="26"/>
      <c r="R3137" s="113"/>
      <c r="S3137" s="26"/>
    </row>
    <row r="3138" spans="13:19" ht="12.75">
      <c r="M3138" s="26"/>
      <c r="N3138" s="113"/>
      <c r="O3138" s="113"/>
      <c r="P3138" s="113"/>
      <c r="Q3138" s="26"/>
      <c r="R3138" s="113"/>
      <c r="S3138" s="26"/>
    </row>
    <row r="3139" spans="13:19" ht="12.75">
      <c r="M3139" s="26"/>
      <c r="N3139" s="113"/>
      <c r="O3139" s="113"/>
      <c r="P3139" s="113"/>
      <c r="Q3139" s="26"/>
      <c r="R3139" s="113"/>
      <c r="S3139" s="26"/>
    </row>
    <row r="3140" spans="13:19" ht="12.75">
      <c r="M3140" s="26"/>
      <c r="N3140" s="113"/>
      <c r="O3140" s="113"/>
      <c r="P3140" s="113"/>
      <c r="Q3140" s="26"/>
      <c r="R3140" s="113"/>
      <c r="S3140" s="26"/>
    </row>
    <row r="3141" spans="13:19" ht="12.75">
      <c r="M3141" s="26"/>
      <c r="N3141" s="113"/>
      <c r="O3141" s="113"/>
      <c r="P3141" s="113"/>
      <c r="Q3141" s="26"/>
      <c r="R3141" s="113"/>
      <c r="S3141" s="26"/>
    </row>
    <row r="3142" spans="13:19" ht="12.75">
      <c r="M3142" s="26"/>
      <c r="N3142" s="113"/>
      <c r="O3142" s="113"/>
      <c r="P3142" s="113"/>
      <c r="Q3142" s="26"/>
      <c r="R3142" s="113"/>
      <c r="S3142" s="26"/>
    </row>
    <row r="3143" spans="13:19" ht="12.75">
      <c r="M3143" s="26"/>
      <c r="N3143" s="113"/>
      <c r="O3143" s="113"/>
      <c r="P3143" s="113"/>
      <c r="Q3143" s="26"/>
      <c r="R3143" s="113"/>
      <c r="S3143" s="26"/>
    </row>
    <row r="3144" spans="13:19" ht="12.75">
      <c r="M3144" s="26"/>
      <c r="N3144" s="113"/>
      <c r="O3144" s="113"/>
      <c r="P3144" s="113"/>
      <c r="Q3144" s="26"/>
      <c r="R3144" s="113"/>
      <c r="S3144" s="26"/>
    </row>
    <row r="3145" spans="13:19" ht="12.75">
      <c r="M3145" s="26"/>
      <c r="N3145" s="113"/>
      <c r="O3145" s="113"/>
      <c r="P3145" s="113"/>
      <c r="Q3145" s="26"/>
      <c r="R3145" s="113"/>
      <c r="S3145" s="26"/>
    </row>
    <row r="3146" spans="13:19" ht="12.75">
      <c r="M3146" s="26"/>
      <c r="N3146" s="113"/>
      <c r="O3146" s="113"/>
      <c r="P3146" s="113"/>
      <c r="Q3146" s="26"/>
      <c r="R3146" s="113"/>
      <c r="S3146" s="26"/>
    </row>
    <row r="3147" spans="13:19" ht="12.75">
      <c r="M3147" s="26"/>
      <c r="N3147" s="113"/>
      <c r="O3147" s="113"/>
      <c r="P3147" s="113"/>
      <c r="Q3147" s="26"/>
      <c r="R3147" s="113"/>
      <c r="S3147" s="26"/>
    </row>
    <row r="3148" spans="13:19" ht="12.75">
      <c r="M3148" s="26"/>
      <c r="N3148" s="113"/>
      <c r="O3148" s="113"/>
      <c r="P3148" s="113"/>
      <c r="Q3148" s="26"/>
      <c r="R3148" s="113"/>
      <c r="S3148" s="26"/>
    </row>
    <row r="3149" spans="13:19" ht="12.75">
      <c r="M3149" s="26"/>
      <c r="N3149" s="113"/>
      <c r="O3149" s="113"/>
      <c r="P3149" s="113"/>
      <c r="Q3149" s="26"/>
      <c r="R3149" s="113"/>
      <c r="S3149" s="26"/>
    </row>
    <row r="3150" spans="13:19" ht="12.75">
      <c r="M3150" s="26"/>
      <c r="N3150" s="113"/>
      <c r="O3150" s="113"/>
      <c r="P3150" s="113"/>
      <c r="Q3150" s="26"/>
      <c r="R3150" s="113"/>
      <c r="S3150" s="26"/>
    </row>
    <row r="3151" spans="13:19" ht="12.75">
      <c r="M3151" s="26"/>
      <c r="N3151" s="113"/>
      <c r="O3151" s="113"/>
      <c r="P3151" s="113"/>
      <c r="Q3151" s="26"/>
      <c r="R3151" s="113"/>
      <c r="S3151" s="26"/>
    </row>
    <row r="3152" spans="13:19" ht="12.75">
      <c r="M3152" s="26"/>
      <c r="N3152" s="113"/>
      <c r="O3152" s="113"/>
      <c r="P3152" s="113"/>
      <c r="Q3152" s="26"/>
      <c r="R3152" s="113"/>
      <c r="S3152" s="26"/>
    </row>
    <row r="3153" spans="13:19" ht="12.75">
      <c r="M3153" s="26"/>
      <c r="N3153" s="113"/>
      <c r="O3153" s="113"/>
      <c r="P3153" s="113"/>
      <c r="Q3153" s="26"/>
      <c r="R3153" s="113"/>
      <c r="S3153" s="26"/>
    </row>
    <row r="3154" spans="13:19" ht="12.75">
      <c r="M3154" s="26"/>
      <c r="N3154" s="113"/>
      <c r="O3154" s="113"/>
      <c r="P3154" s="113"/>
      <c r="Q3154" s="26"/>
      <c r="R3154" s="113"/>
      <c r="S3154" s="26"/>
    </row>
    <row r="3155" spans="13:19" ht="12.75">
      <c r="M3155" s="26"/>
      <c r="N3155" s="113"/>
      <c r="O3155" s="113"/>
      <c r="P3155" s="113"/>
      <c r="Q3155" s="26"/>
      <c r="R3155" s="113"/>
      <c r="S3155" s="26"/>
    </row>
    <row r="3156" spans="13:19" ht="12.75">
      <c r="M3156" s="26"/>
      <c r="N3156" s="113"/>
      <c r="O3156" s="113"/>
      <c r="P3156" s="113"/>
      <c r="Q3156" s="26"/>
      <c r="R3156" s="113"/>
      <c r="S3156" s="26"/>
    </row>
    <row r="3157" spans="13:19" ht="12.75">
      <c r="M3157" s="26"/>
      <c r="N3157" s="113"/>
      <c r="O3157" s="113"/>
      <c r="P3157" s="113"/>
      <c r="Q3157" s="26"/>
      <c r="R3157" s="113"/>
      <c r="S3157" s="26"/>
    </row>
    <row r="3158" spans="13:19" ht="12.75">
      <c r="M3158" s="26"/>
      <c r="N3158" s="113"/>
      <c r="O3158" s="113"/>
      <c r="P3158" s="113"/>
      <c r="Q3158" s="26"/>
      <c r="R3158" s="113"/>
      <c r="S3158" s="26"/>
    </row>
    <row r="3159" spans="13:19" ht="12.75">
      <c r="M3159" s="26"/>
      <c r="N3159" s="113"/>
      <c r="O3159" s="113"/>
      <c r="P3159" s="113"/>
      <c r="Q3159" s="26"/>
      <c r="R3159" s="113"/>
      <c r="S3159" s="26"/>
    </row>
    <row r="3160" spans="13:19" ht="12.75">
      <c r="M3160" s="26"/>
      <c r="N3160" s="113"/>
      <c r="O3160" s="113"/>
      <c r="P3160" s="113"/>
      <c r="Q3160" s="26"/>
      <c r="R3160" s="113"/>
      <c r="S3160" s="26"/>
    </row>
    <row r="3161" spans="13:19" ht="12.75">
      <c r="M3161" s="26"/>
      <c r="N3161" s="113"/>
      <c r="O3161" s="113"/>
      <c r="P3161" s="113"/>
      <c r="Q3161" s="26"/>
      <c r="R3161" s="113"/>
      <c r="S3161" s="26"/>
    </row>
    <row r="3162" spans="13:19" ht="12.75">
      <c r="M3162" s="26"/>
      <c r="N3162" s="113"/>
      <c r="O3162" s="113"/>
      <c r="P3162" s="113"/>
      <c r="Q3162" s="26"/>
      <c r="R3162" s="113"/>
      <c r="S3162" s="26"/>
    </row>
    <row r="3163" spans="13:19" ht="12.75">
      <c r="M3163" s="26"/>
      <c r="N3163" s="113"/>
      <c r="O3163" s="113"/>
      <c r="P3163" s="113"/>
      <c r="Q3163" s="26"/>
      <c r="R3163" s="113"/>
      <c r="S3163" s="26"/>
    </row>
    <row r="3164" spans="13:19" ht="12.75">
      <c r="M3164" s="26"/>
      <c r="N3164" s="113"/>
      <c r="O3164" s="113"/>
      <c r="P3164" s="113"/>
      <c r="Q3164" s="26"/>
      <c r="R3164" s="113"/>
      <c r="S3164" s="26"/>
    </row>
    <row r="3165" spans="13:19" ht="12.75">
      <c r="M3165" s="26"/>
      <c r="N3165" s="113"/>
      <c r="O3165" s="113"/>
      <c r="P3165" s="113"/>
      <c r="Q3165" s="26"/>
      <c r="R3165" s="113"/>
      <c r="S3165" s="26"/>
    </row>
    <row r="3166" spans="13:19" ht="12.75">
      <c r="M3166" s="26"/>
      <c r="N3166" s="113"/>
      <c r="O3166" s="113"/>
      <c r="P3166" s="113"/>
      <c r="Q3166" s="26"/>
      <c r="R3166" s="113"/>
      <c r="S3166" s="26"/>
    </row>
    <row r="3167" spans="13:19" ht="12.75">
      <c r="M3167" s="26"/>
      <c r="N3167" s="113"/>
      <c r="O3167" s="113"/>
      <c r="P3167" s="113"/>
      <c r="Q3167" s="26"/>
      <c r="R3167" s="113"/>
      <c r="S3167" s="26"/>
    </row>
    <row r="3168" spans="13:19" ht="12.75">
      <c r="M3168" s="26"/>
      <c r="N3168" s="113"/>
      <c r="O3168" s="113"/>
      <c r="P3168" s="113"/>
      <c r="Q3168" s="26"/>
      <c r="R3168" s="113"/>
      <c r="S3168" s="26"/>
    </row>
    <row r="3169" spans="13:19" ht="12.75">
      <c r="M3169" s="26"/>
      <c r="N3169" s="113"/>
      <c r="O3169" s="113"/>
      <c r="P3169" s="113"/>
      <c r="Q3169" s="26"/>
      <c r="R3169" s="113"/>
      <c r="S3169" s="26"/>
    </row>
    <row r="3170" spans="13:19" ht="12.75">
      <c r="M3170" s="26"/>
      <c r="N3170" s="113"/>
      <c r="O3170" s="113"/>
      <c r="P3170" s="113"/>
      <c r="Q3170" s="26"/>
      <c r="R3170" s="113"/>
      <c r="S3170" s="26"/>
    </row>
    <row r="3171" spans="13:19" ht="12.75">
      <c r="M3171" s="26"/>
      <c r="N3171" s="113"/>
      <c r="O3171" s="113"/>
      <c r="P3171" s="113"/>
      <c r="Q3171" s="26"/>
      <c r="R3171" s="113"/>
      <c r="S3171" s="26"/>
    </row>
    <row r="3172" spans="13:19" ht="12.75">
      <c r="M3172" s="26"/>
      <c r="N3172" s="113"/>
      <c r="O3172" s="113"/>
      <c r="P3172" s="113"/>
      <c r="Q3172" s="26"/>
      <c r="R3172" s="113"/>
      <c r="S3172" s="26"/>
    </row>
    <row r="3173" spans="13:19" ht="12.75">
      <c r="M3173" s="26"/>
      <c r="N3173" s="113"/>
      <c r="O3173" s="113"/>
      <c r="P3173" s="113"/>
      <c r="Q3173" s="26"/>
      <c r="R3173" s="113"/>
      <c r="S3173" s="26"/>
    </row>
    <row r="3174" spans="13:19" ht="12.75">
      <c r="M3174" s="26"/>
      <c r="N3174" s="113"/>
      <c r="O3174" s="113"/>
      <c r="P3174" s="113"/>
      <c r="Q3174" s="26"/>
      <c r="R3174" s="113"/>
      <c r="S3174" s="26"/>
    </row>
    <row r="3175" spans="13:19" ht="12.75">
      <c r="M3175" s="26"/>
      <c r="N3175" s="113"/>
      <c r="O3175" s="113"/>
      <c r="P3175" s="113"/>
      <c r="Q3175" s="26"/>
      <c r="R3175" s="113"/>
      <c r="S3175" s="26"/>
    </row>
    <row r="3176" spans="13:19" ht="12.75">
      <c r="M3176" s="26"/>
      <c r="N3176" s="113"/>
      <c r="O3176" s="113"/>
      <c r="P3176" s="113"/>
      <c r="Q3176" s="26"/>
      <c r="R3176" s="113"/>
      <c r="S3176" s="26"/>
    </row>
    <row r="3177" spans="13:19" ht="12.75">
      <c r="M3177" s="26"/>
      <c r="N3177" s="113"/>
      <c r="O3177" s="113"/>
      <c r="P3177" s="113"/>
      <c r="Q3177" s="26"/>
      <c r="R3177" s="113"/>
      <c r="S3177" s="26"/>
    </row>
    <row r="3178" spans="13:19" ht="12.75">
      <c r="M3178" s="26"/>
      <c r="N3178" s="113"/>
      <c r="O3178" s="113"/>
      <c r="P3178" s="113"/>
      <c r="Q3178" s="26"/>
      <c r="R3178" s="113"/>
      <c r="S3178" s="26"/>
    </row>
    <row r="3179" spans="13:19" ht="12.75">
      <c r="M3179" s="26"/>
      <c r="N3179" s="113"/>
      <c r="O3179" s="113"/>
      <c r="P3179" s="113"/>
      <c r="Q3179" s="26"/>
      <c r="R3179" s="113"/>
      <c r="S3179" s="26"/>
    </row>
    <row r="3180" spans="13:19" ht="12.75">
      <c r="M3180" s="26"/>
      <c r="N3180" s="113"/>
      <c r="O3180" s="113"/>
      <c r="P3180" s="113"/>
      <c r="Q3180" s="26"/>
      <c r="R3180" s="113"/>
      <c r="S3180" s="26"/>
    </row>
    <row r="3181" spans="13:19" ht="12.75">
      <c r="M3181" s="26"/>
      <c r="N3181" s="113"/>
      <c r="O3181" s="113"/>
      <c r="P3181" s="113"/>
      <c r="Q3181" s="26"/>
      <c r="R3181" s="113"/>
      <c r="S3181" s="26"/>
    </row>
    <row r="3182" spans="13:19" ht="12.75">
      <c r="M3182" s="26"/>
      <c r="N3182" s="113"/>
      <c r="O3182" s="113"/>
      <c r="P3182" s="113"/>
      <c r="Q3182" s="26"/>
      <c r="R3182" s="113"/>
      <c r="S3182" s="26"/>
    </row>
    <row r="3183" spans="13:19" ht="12.75">
      <c r="M3183" s="26"/>
      <c r="N3183" s="113"/>
      <c r="O3183" s="113"/>
      <c r="P3183" s="113"/>
      <c r="Q3183" s="26"/>
      <c r="R3183" s="113"/>
      <c r="S3183" s="26"/>
    </row>
    <row r="3184" spans="13:19" ht="12.75">
      <c r="M3184" s="26"/>
      <c r="N3184" s="113"/>
      <c r="O3184" s="113"/>
      <c r="P3184" s="113"/>
      <c r="Q3184" s="26"/>
      <c r="R3184" s="113"/>
      <c r="S3184" s="26"/>
    </row>
    <row r="3185" spans="13:19" ht="12.75">
      <c r="M3185" s="26"/>
      <c r="N3185" s="113"/>
      <c r="O3185" s="113"/>
      <c r="P3185" s="113"/>
      <c r="Q3185" s="26"/>
      <c r="R3185" s="113"/>
      <c r="S3185" s="26"/>
    </row>
    <row r="3186" spans="13:19" ht="12.75">
      <c r="M3186" s="26"/>
      <c r="N3186" s="113"/>
      <c r="O3186" s="113"/>
      <c r="P3186" s="113"/>
      <c r="Q3186" s="26"/>
      <c r="R3186" s="113"/>
      <c r="S3186" s="26"/>
    </row>
    <row r="3187" spans="13:19" ht="12.75">
      <c r="M3187" s="26"/>
      <c r="N3187" s="113"/>
      <c r="O3187" s="113"/>
      <c r="P3187" s="113"/>
      <c r="Q3187" s="26"/>
      <c r="R3187" s="113"/>
      <c r="S3187" s="26"/>
    </row>
    <row r="3188" spans="13:19" ht="12.75">
      <c r="M3188" s="26"/>
      <c r="N3188" s="113"/>
      <c r="O3188" s="113"/>
      <c r="P3188" s="113"/>
      <c r="Q3188" s="26"/>
      <c r="R3188" s="113"/>
      <c r="S3188" s="26"/>
    </row>
    <row r="3189" spans="13:19" ht="12.75">
      <c r="M3189" s="26"/>
      <c r="N3189" s="113"/>
      <c r="O3189" s="113"/>
      <c r="P3189" s="113"/>
      <c r="Q3189" s="26"/>
      <c r="R3189" s="113"/>
      <c r="S3189" s="26"/>
    </row>
    <row r="3190" spans="13:19" ht="12.75">
      <c r="M3190" s="26"/>
      <c r="N3190" s="113"/>
      <c r="O3190" s="113"/>
      <c r="P3190" s="113"/>
      <c r="Q3190" s="26"/>
      <c r="R3190" s="113"/>
      <c r="S3190" s="26"/>
    </row>
    <row r="3191" spans="13:19" ht="12.75">
      <c r="M3191" s="26"/>
      <c r="N3191" s="113"/>
      <c r="O3191" s="113"/>
      <c r="P3191" s="113"/>
      <c r="Q3191" s="26"/>
      <c r="R3191" s="113"/>
      <c r="S3191" s="26"/>
    </row>
    <row r="3192" spans="13:19" ht="12.75">
      <c r="M3192" s="26"/>
      <c r="N3192" s="113"/>
      <c r="O3192" s="113"/>
      <c r="P3192" s="113"/>
      <c r="Q3192" s="26"/>
      <c r="R3192" s="113"/>
      <c r="S3192" s="26"/>
    </row>
    <row r="3193" spans="13:19" ht="12.75">
      <c r="M3193" s="26"/>
      <c r="N3193" s="113"/>
      <c r="O3193" s="113"/>
      <c r="P3193" s="113"/>
      <c r="Q3193" s="26"/>
      <c r="R3193" s="113"/>
      <c r="S3193" s="26"/>
    </row>
    <row r="3194" spans="13:19" ht="12.75">
      <c r="M3194" s="26"/>
      <c r="N3194" s="113"/>
      <c r="O3194" s="113"/>
      <c r="P3194" s="113"/>
      <c r="Q3194" s="26"/>
      <c r="R3194" s="113"/>
      <c r="S3194" s="26"/>
    </row>
    <row r="3195" spans="13:19" ht="12.75">
      <c r="M3195" s="26"/>
      <c r="N3195" s="113"/>
      <c r="O3195" s="113"/>
      <c r="P3195" s="113"/>
      <c r="Q3195" s="26"/>
      <c r="R3195" s="113"/>
      <c r="S3195" s="26"/>
    </row>
    <row r="3196" spans="13:19" ht="12.75">
      <c r="M3196" s="26"/>
      <c r="N3196" s="113"/>
      <c r="O3196" s="113"/>
      <c r="P3196" s="113"/>
      <c r="Q3196" s="26"/>
      <c r="R3196" s="113"/>
      <c r="S3196" s="26"/>
    </row>
    <row r="3197" spans="13:19" ht="12.75">
      <c r="M3197" s="26"/>
      <c r="N3197" s="113"/>
      <c r="O3197" s="113"/>
      <c r="P3197" s="113"/>
      <c r="Q3197" s="26"/>
      <c r="R3197" s="113"/>
      <c r="S3197" s="26"/>
    </row>
    <row r="3198" spans="13:19" ht="12.75">
      <c r="M3198" s="26"/>
      <c r="N3198" s="113"/>
      <c r="O3198" s="113"/>
      <c r="P3198" s="113"/>
      <c r="Q3198" s="26"/>
      <c r="R3198" s="113"/>
      <c r="S3198" s="26"/>
    </row>
    <row r="3199" spans="13:19" ht="12.75">
      <c r="M3199" s="26"/>
      <c r="N3199" s="113"/>
      <c r="O3199" s="113"/>
      <c r="P3199" s="113"/>
      <c r="Q3199" s="26"/>
      <c r="R3199" s="113"/>
      <c r="S3199" s="26"/>
    </row>
    <row r="3200" spans="13:19" ht="12.75">
      <c r="M3200" s="26"/>
      <c r="N3200" s="113"/>
      <c r="O3200" s="113"/>
      <c r="P3200" s="113"/>
      <c r="Q3200" s="26"/>
      <c r="R3200" s="113"/>
      <c r="S3200" s="26"/>
    </row>
    <row r="3201" spans="13:19" ht="12.75">
      <c r="M3201" s="26"/>
      <c r="N3201" s="113"/>
      <c r="O3201" s="113"/>
      <c r="P3201" s="113"/>
      <c r="Q3201" s="26"/>
      <c r="R3201" s="113"/>
      <c r="S3201" s="26"/>
    </row>
    <row r="3202" spans="13:19" ht="12.75">
      <c r="M3202" s="26"/>
      <c r="N3202" s="113"/>
      <c r="O3202" s="113"/>
      <c r="P3202" s="113"/>
      <c r="Q3202" s="26"/>
      <c r="R3202" s="113"/>
      <c r="S3202" s="26"/>
    </row>
    <row r="3203" spans="13:19" ht="12.75">
      <c r="M3203" s="26"/>
      <c r="N3203" s="113"/>
      <c r="O3203" s="113"/>
      <c r="P3203" s="113"/>
      <c r="Q3203" s="26"/>
      <c r="R3203" s="113"/>
      <c r="S3203" s="26"/>
    </row>
    <row r="3204" spans="13:19" ht="12.75">
      <c r="M3204" s="26"/>
      <c r="N3204" s="113"/>
      <c r="O3204" s="113"/>
      <c r="P3204" s="113"/>
      <c r="Q3204" s="26"/>
      <c r="R3204" s="113"/>
      <c r="S3204" s="26"/>
    </row>
    <row r="3205" spans="13:19" ht="12.75">
      <c r="M3205" s="26"/>
      <c r="N3205" s="113"/>
      <c r="O3205" s="113"/>
      <c r="P3205" s="113"/>
      <c r="Q3205" s="26"/>
      <c r="R3205" s="113"/>
      <c r="S3205" s="26"/>
    </row>
    <row r="3206" spans="13:19" ht="12.75">
      <c r="M3206" s="26"/>
      <c r="N3206" s="113"/>
      <c r="O3206" s="113"/>
      <c r="P3206" s="113"/>
      <c r="Q3206" s="26"/>
      <c r="R3206" s="113"/>
      <c r="S3206" s="26"/>
    </row>
    <row r="3207" spans="13:19" ht="12.75">
      <c r="M3207" s="26"/>
      <c r="N3207" s="113"/>
      <c r="O3207" s="113"/>
      <c r="P3207" s="113"/>
      <c r="Q3207" s="26"/>
      <c r="R3207" s="113"/>
      <c r="S3207" s="26"/>
    </row>
    <row r="3208" spans="13:19" ht="12.75">
      <c r="M3208" s="26"/>
      <c r="N3208" s="113"/>
      <c r="O3208" s="113"/>
      <c r="P3208" s="113"/>
      <c r="Q3208" s="26"/>
      <c r="R3208" s="113"/>
      <c r="S3208" s="26"/>
    </row>
    <row r="3209" spans="13:19" ht="12.75">
      <c r="M3209" s="26"/>
      <c r="N3209" s="113"/>
      <c r="O3209" s="113"/>
      <c r="P3209" s="113"/>
      <c r="Q3209" s="26"/>
      <c r="R3209" s="113"/>
      <c r="S3209" s="26"/>
    </row>
    <row r="3210" spans="13:19" ht="12.75">
      <c r="M3210" s="26"/>
      <c r="N3210" s="113"/>
      <c r="O3210" s="113"/>
      <c r="P3210" s="113"/>
      <c r="Q3210" s="26"/>
      <c r="R3210" s="113"/>
      <c r="S3210" s="26"/>
    </row>
    <row r="3211" spans="13:19" ht="12.75">
      <c r="M3211" s="26"/>
      <c r="N3211" s="113"/>
      <c r="O3211" s="113"/>
      <c r="P3211" s="113"/>
      <c r="Q3211" s="26"/>
      <c r="R3211" s="113"/>
      <c r="S3211" s="26"/>
    </row>
    <row r="3212" spans="13:19" ht="12.75">
      <c r="M3212" s="26"/>
      <c r="N3212" s="113"/>
      <c r="O3212" s="113"/>
      <c r="P3212" s="113"/>
      <c r="Q3212" s="26"/>
      <c r="R3212" s="113"/>
      <c r="S3212" s="26"/>
    </row>
    <row r="3213" spans="13:19" ht="12.75">
      <c r="M3213" s="26"/>
      <c r="N3213" s="113"/>
      <c r="O3213" s="113"/>
      <c r="P3213" s="113"/>
      <c r="Q3213" s="26"/>
      <c r="R3213" s="113"/>
      <c r="S3213" s="26"/>
    </row>
    <row r="3214" spans="13:19" ht="12.75">
      <c r="M3214" s="26"/>
      <c r="N3214" s="113"/>
      <c r="O3214" s="113"/>
      <c r="P3214" s="113"/>
      <c r="Q3214" s="26"/>
      <c r="R3214" s="113"/>
      <c r="S3214" s="26"/>
    </row>
    <row r="3215" spans="13:19" ht="12.75">
      <c r="M3215" s="26"/>
      <c r="N3215" s="113"/>
      <c r="O3215" s="113"/>
      <c r="P3215" s="113"/>
      <c r="Q3215" s="26"/>
      <c r="R3215" s="113"/>
      <c r="S3215" s="26"/>
    </row>
    <row r="3216" spans="13:19" ht="12.75">
      <c r="M3216" s="26"/>
      <c r="N3216" s="113"/>
      <c r="O3216" s="113"/>
      <c r="P3216" s="113"/>
      <c r="Q3216" s="26"/>
      <c r="R3216" s="113"/>
      <c r="S3216" s="26"/>
    </row>
    <row r="3217" spans="13:19" ht="12.75">
      <c r="M3217" s="26"/>
      <c r="N3217" s="113"/>
      <c r="O3217" s="113"/>
      <c r="P3217" s="113"/>
      <c r="Q3217" s="26"/>
      <c r="R3217" s="113"/>
      <c r="S3217" s="26"/>
    </row>
    <row r="3218" spans="13:19" ht="12.75">
      <c r="M3218" s="26"/>
      <c r="N3218" s="113"/>
      <c r="O3218" s="113"/>
      <c r="P3218" s="113"/>
      <c r="Q3218" s="26"/>
      <c r="R3218" s="113"/>
      <c r="S3218" s="26"/>
    </row>
    <row r="3219" spans="13:19" ht="12.75">
      <c r="M3219" s="26"/>
      <c r="N3219" s="113"/>
      <c r="O3219" s="113"/>
      <c r="P3219" s="113"/>
      <c r="Q3219" s="26"/>
      <c r="R3219" s="113"/>
      <c r="S3219" s="26"/>
    </row>
    <row r="3220" spans="13:19" ht="12.75">
      <c r="M3220" s="26"/>
      <c r="N3220" s="113"/>
      <c r="O3220" s="113"/>
      <c r="P3220" s="113"/>
      <c r="Q3220" s="26"/>
      <c r="R3220" s="113"/>
      <c r="S3220" s="26"/>
    </row>
    <row r="3221" spans="13:19" ht="12.75">
      <c r="M3221" s="26"/>
      <c r="N3221" s="113"/>
      <c r="O3221" s="113"/>
      <c r="P3221" s="113"/>
      <c r="Q3221" s="26"/>
      <c r="R3221" s="113"/>
      <c r="S3221" s="26"/>
    </row>
    <row r="3222" spans="13:19" ht="12.75">
      <c r="M3222" s="26"/>
      <c r="N3222" s="113"/>
      <c r="O3222" s="113"/>
      <c r="P3222" s="113"/>
      <c r="Q3222" s="26"/>
      <c r="R3222" s="113"/>
      <c r="S3222" s="26"/>
    </row>
    <row r="3223" spans="13:19" ht="12.75">
      <c r="M3223" s="26"/>
      <c r="N3223" s="113"/>
      <c r="O3223" s="113"/>
      <c r="P3223" s="113"/>
      <c r="Q3223" s="26"/>
      <c r="R3223" s="113"/>
      <c r="S3223" s="26"/>
    </row>
    <row r="3224" spans="13:19" ht="12.75">
      <c r="M3224" s="26"/>
      <c r="N3224" s="113"/>
      <c r="O3224" s="113"/>
      <c r="P3224" s="113"/>
      <c r="Q3224" s="26"/>
      <c r="R3224" s="113"/>
      <c r="S3224" s="26"/>
    </row>
    <row r="3225" spans="13:19" ht="12.75">
      <c r="M3225" s="26"/>
      <c r="N3225" s="113"/>
      <c r="O3225" s="113"/>
      <c r="P3225" s="113"/>
      <c r="Q3225" s="26"/>
      <c r="R3225" s="113"/>
      <c r="S3225" s="26"/>
    </row>
    <row r="3226" spans="13:19" ht="12.75">
      <c r="M3226" s="26"/>
      <c r="N3226" s="113"/>
      <c r="O3226" s="113"/>
      <c r="P3226" s="113"/>
      <c r="Q3226" s="26"/>
      <c r="R3226" s="113"/>
      <c r="S3226" s="26"/>
    </row>
    <row r="3227" spans="13:19" ht="12.75">
      <c r="M3227" s="26"/>
      <c r="N3227" s="113"/>
      <c r="O3227" s="113"/>
      <c r="P3227" s="113"/>
      <c r="Q3227" s="26"/>
      <c r="R3227" s="113"/>
      <c r="S3227" s="26"/>
    </row>
    <row r="3228" spans="13:19" ht="12.75">
      <c r="M3228" s="26"/>
      <c r="N3228" s="113"/>
      <c r="O3228" s="113"/>
      <c r="P3228" s="113"/>
      <c r="Q3228" s="26"/>
      <c r="R3228" s="113"/>
      <c r="S3228" s="26"/>
    </row>
    <row r="3229" spans="13:19" ht="12.75">
      <c r="M3229" s="26"/>
      <c r="N3229" s="113"/>
      <c r="O3229" s="113"/>
      <c r="P3229" s="113"/>
      <c r="Q3229" s="26"/>
      <c r="R3229" s="113"/>
      <c r="S3229" s="26"/>
    </row>
    <row r="3230" spans="13:19" ht="12.75">
      <c r="M3230" s="26"/>
      <c r="N3230" s="113"/>
      <c r="O3230" s="113"/>
      <c r="P3230" s="113"/>
      <c r="Q3230" s="26"/>
      <c r="R3230" s="113"/>
      <c r="S3230" s="26"/>
    </row>
    <row r="3231" spans="13:19" ht="12.75">
      <c r="M3231" s="26"/>
      <c r="N3231" s="113"/>
      <c r="O3231" s="113"/>
      <c r="P3231" s="113"/>
      <c r="Q3231" s="26"/>
      <c r="R3231" s="113"/>
      <c r="S3231" s="26"/>
    </row>
    <row r="3232" spans="13:19" ht="12.75">
      <c r="M3232" s="26"/>
      <c r="N3232" s="113"/>
      <c r="O3232" s="113"/>
      <c r="P3232" s="113"/>
      <c r="Q3232" s="26"/>
      <c r="R3232" s="113"/>
      <c r="S3232" s="26"/>
    </row>
    <row r="3233" spans="13:19" ht="12.75">
      <c r="M3233" s="26"/>
      <c r="N3233" s="113"/>
      <c r="O3233" s="113"/>
      <c r="P3233" s="113"/>
      <c r="Q3233" s="26"/>
      <c r="R3233" s="113"/>
      <c r="S3233" s="26"/>
    </row>
    <row r="3234" spans="13:19" ht="12.75">
      <c r="M3234" s="26"/>
      <c r="N3234" s="113"/>
      <c r="O3234" s="113"/>
      <c r="P3234" s="113"/>
      <c r="Q3234" s="26"/>
      <c r="R3234" s="113"/>
      <c r="S3234" s="26"/>
    </row>
    <row r="3235" spans="13:19" ht="12.75">
      <c r="M3235" s="26"/>
      <c r="N3235" s="113"/>
      <c r="O3235" s="113"/>
      <c r="P3235" s="113"/>
      <c r="Q3235" s="26"/>
      <c r="R3235" s="113"/>
      <c r="S3235" s="26"/>
    </row>
    <row r="3236" spans="13:19" ht="12.75">
      <c r="M3236" s="26"/>
      <c r="N3236" s="113"/>
      <c r="O3236" s="113"/>
      <c r="P3236" s="113"/>
      <c r="Q3236" s="26"/>
      <c r="R3236" s="113"/>
      <c r="S3236" s="26"/>
    </row>
    <row r="3237" spans="13:19" ht="12.75">
      <c r="M3237" s="26"/>
      <c r="N3237" s="113"/>
      <c r="O3237" s="113"/>
      <c r="P3237" s="113"/>
      <c r="Q3237" s="26"/>
      <c r="R3237" s="113"/>
      <c r="S3237" s="26"/>
    </row>
    <row r="3238" spans="13:19" ht="12.75">
      <c r="M3238" s="26"/>
      <c r="N3238" s="113"/>
      <c r="O3238" s="113"/>
      <c r="P3238" s="113"/>
      <c r="Q3238" s="26"/>
      <c r="R3238" s="113"/>
      <c r="S3238" s="26"/>
    </row>
    <row r="3239" spans="13:19" ht="12.75">
      <c r="M3239" s="26"/>
      <c r="N3239" s="113"/>
      <c r="O3239" s="113"/>
      <c r="P3239" s="113"/>
      <c r="Q3239" s="26"/>
      <c r="R3239" s="113"/>
      <c r="S3239" s="26"/>
    </row>
    <row r="3240" spans="13:19" ht="12.75">
      <c r="M3240" s="26"/>
      <c r="N3240" s="113"/>
      <c r="O3240" s="113"/>
      <c r="P3240" s="113"/>
      <c r="Q3240" s="26"/>
      <c r="R3240" s="113"/>
      <c r="S3240" s="26"/>
    </row>
    <row r="3241" spans="13:19" ht="12.75">
      <c r="M3241" s="26"/>
      <c r="N3241" s="113"/>
      <c r="O3241" s="113"/>
      <c r="P3241" s="113"/>
      <c r="Q3241" s="26"/>
      <c r="R3241" s="113"/>
      <c r="S3241" s="26"/>
    </row>
    <row r="3242" spans="13:19" ht="12.75">
      <c r="M3242" s="26"/>
      <c r="N3242" s="113"/>
      <c r="O3242" s="113"/>
      <c r="P3242" s="113"/>
      <c r="Q3242" s="26"/>
      <c r="R3242" s="113"/>
      <c r="S3242" s="26"/>
    </row>
    <row r="3243" spans="13:19" ht="12.75">
      <c r="M3243" s="26"/>
      <c r="N3243" s="113"/>
      <c r="O3243" s="113"/>
      <c r="P3243" s="113"/>
      <c r="Q3243" s="26"/>
      <c r="R3243" s="113"/>
      <c r="S3243" s="26"/>
    </row>
    <row r="3244" spans="13:19" ht="12.75">
      <c r="M3244" s="26"/>
      <c r="N3244" s="113"/>
      <c r="O3244" s="113"/>
      <c r="P3244" s="113"/>
      <c r="Q3244" s="26"/>
      <c r="R3244" s="113"/>
      <c r="S3244" s="26"/>
    </row>
    <row r="3245" spans="13:19" ht="12.75">
      <c r="M3245" s="26"/>
      <c r="N3245" s="113"/>
      <c r="O3245" s="113"/>
      <c r="P3245" s="113"/>
      <c r="Q3245" s="26"/>
      <c r="R3245" s="113"/>
      <c r="S3245" s="26"/>
    </row>
    <row r="3246" spans="13:19" ht="12.75">
      <c r="M3246" s="26"/>
      <c r="N3246" s="113"/>
      <c r="O3246" s="113"/>
      <c r="P3246" s="113"/>
      <c r="Q3246" s="26"/>
      <c r="R3246" s="113"/>
      <c r="S3246" s="26"/>
    </row>
    <row r="3247" spans="13:19" ht="12.75">
      <c r="M3247" s="26"/>
      <c r="N3247" s="113"/>
      <c r="O3247" s="113"/>
      <c r="P3247" s="113"/>
      <c r="Q3247" s="26"/>
      <c r="R3247" s="113"/>
      <c r="S3247" s="26"/>
    </row>
    <row r="3248" spans="13:19" ht="12.75">
      <c r="M3248" s="26"/>
      <c r="N3248" s="113"/>
      <c r="O3248" s="113"/>
      <c r="P3248" s="113"/>
      <c r="Q3248" s="26"/>
      <c r="R3248" s="113"/>
      <c r="S3248" s="26"/>
    </row>
    <row r="3249" spans="13:19" ht="12.75">
      <c r="M3249" s="26"/>
      <c r="N3249" s="113"/>
      <c r="O3249" s="113"/>
      <c r="P3249" s="113"/>
      <c r="Q3249" s="26"/>
      <c r="R3249" s="113"/>
      <c r="S3249" s="26"/>
    </row>
    <row r="3250" spans="13:19" ht="12.75">
      <c r="M3250" s="26"/>
      <c r="N3250" s="113"/>
      <c r="O3250" s="113"/>
      <c r="P3250" s="113"/>
      <c r="Q3250" s="26"/>
      <c r="R3250" s="113"/>
      <c r="S3250" s="26"/>
    </row>
    <row r="3251" spans="13:19" ht="12.75">
      <c r="M3251" s="26"/>
      <c r="N3251" s="113"/>
      <c r="O3251" s="113"/>
      <c r="P3251" s="113"/>
      <c r="Q3251" s="26"/>
      <c r="R3251" s="113"/>
      <c r="S3251" s="26"/>
    </row>
    <row r="3252" spans="13:19" ht="12.75">
      <c r="M3252" s="26"/>
      <c r="N3252" s="113"/>
      <c r="O3252" s="113"/>
      <c r="P3252" s="113"/>
      <c r="Q3252" s="26"/>
      <c r="R3252" s="113"/>
      <c r="S3252" s="26"/>
    </row>
    <row r="3253" spans="13:19" ht="12.75">
      <c r="M3253" s="26"/>
      <c r="N3253" s="113"/>
      <c r="O3253" s="113"/>
      <c r="P3253" s="113"/>
      <c r="Q3253" s="26"/>
      <c r="R3253" s="113"/>
      <c r="S3253" s="26"/>
    </row>
    <row r="3254" spans="13:19" ht="12.75">
      <c r="M3254" s="26"/>
      <c r="N3254" s="113"/>
      <c r="O3254" s="113"/>
      <c r="P3254" s="113"/>
      <c r="Q3254" s="26"/>
      <c r="R3254" s="113"/>
      <c r="S3254" s="26"/>
    </row>
    <row r="3255" spans="13:19" ht="12.75">
      <c r="M3255" s="26"/>
      <c r="N3255" s="113"/>
      <c r="O3255" s="113"/>
      <c r="P3255" s="113"/>
      <c r="Q3255" s="26"/>
      <c r="R3255" s="113"/>
      <c r="S3255" s="26"/>
    </row>
    <row r="3256" spans="13:19" ht="12.75">
      <c r="M3256" s="26"/>
      <c r="N3256" s="113"/>
      <c r="O3256" s="113"/>
      <c r="P3256" s="113"/>
      <c r="Q3256" s="26"/>
      <c r="R3256" s="113"/>
      <c r="S3256" s="26"/>
    </row>
    <row r="3257" spans="13:19" ht="12.75">
      <c r="M3257" s="26"/>
      <c r="N3257" s="113"/>
      <c r="O3257" s="113"/>
      <c r="P3257" s="113"/>
      <c r="Q3257" s="26"/>
      <c r="R3257" s="113"/>
      <c r="S3257" s="26"/>
    </row>
    <row r="3258" spans="13:19" ht="12.75">
      <c r="M3258" s="26"/>
      <c r="N3258" s="113"/>
      <c r="O3258" s="113"/>
      <c r="P3258" s="113"/>
      <c r="Q3258" s="26"/>
      <c r="R3258" s="113"/>
      <c r="S3258" s="26"/>
    </row>
    <row r="3259" spans="13:19" ht="12.75">
      <c r="M3259" s="26"/>
      <c r="N3259" s="113"/>
      <c r="O3259" s="113"/>
      <c r="P3259" s="113"/>
      <c r="Q3259" s="26"/>
      <c r="R3259" s="113"/>
      <c r="S3259" s="26"/>
    </row>
    <row r="3260" spans="13:19" ht="12.75">
      <c r="M3260" s="26"/>
      <c r="N3260" s="113"/>
      <c r="O3260" s="113"/>
      <c r="P3260" s="113"/>
      <c r="Q3260" s="26"/>
      <c r="R3260" s="113"/>
      <c r="S3260" s="26"/>
    </row>
    <row r="3261" spans="13:19" ht="12.75">
      <c r="M3261" s="26"/>
      <c r="N3261" s="113"/>
      <c r="O3261" s="113"/>
      <c r="P3261" s="113"/>
      <c r="Q3261" s="26"/>
      <c r="R3261" s="113"/>
      <c r="S3261" s="26"/>
    </row>
    <row r="3262" spans="13:19" ht="12.75">
      <c r="M3262" s="26"/>
      <c r="N3262" s="113"/>
      <c r="O3262" s="113"/>
      <c r="P3262" s="113"/>
      <c r="Q3262" s="26"/>
      <c r="R3262" s="113"/>
      <c r="S3262" s="26"/>
    </row>
    <row r="3263" spans="13:19" ht="12.75">
      <c r="M3263" s="26"/>
      <c r="N3263" s="113"/>
      <c r="O3263" s="113"/>
      <c r="P3263" s="113"/>
      <c r="Q3263" s="26"/>
      <c r="R3263" s="113"/>
      <c r="S3263" s="26"/>
    </row>
    <row r="3264" spans="13:19" ht="12.75">
      <c r="M3264" s="26"/>
      <c r="N3264" s="113"/>
      <c r="O3264" s="113"/>
      <c r="P3264" s="113"/>
      <c r="Q3264" s="26"/>
      <c r="R3264" s="113"/>
      <c r="S3264" s="26"/>
    </row>
    <row r="3265" spans="13:19" ht="12.75">
      <c r="M3265" s="26"/>
      <c r="N3265" s="113"/>
      <c r="O3265" s="113"/>
      <c r="P3265" s="113"/>
      <c r="Q3265" s="26"/>
      <c r="R3265" s="113"/>
      <c r="S3265" s="26"/>
    </row>
    <row r="3266" spans="13:19" ht="12.75">
      <c r="M3266" s="26"/>
      <c r="N3266" s="113"/>
      <c r="O3266" s="113"/>
      <c r="P3266" s="113"/>
      <c r="Q3266" s="26"/>
      <c r="R3266" s="113"/>
      <c r="S3266" s="26"/>
    </row>
    <row r="3267" spans="13:19" ht="12.75">
      <c r="M3267" s="26"/>
      <c r="N3267" s="113"/>
      <c r="O3267" s="113"/>
      <c r="P3267" s="113"/>
      <c r="Q3267" s="26"/>
      <c r="R3267" s="113"/>
      <c r="S3267" s="26"/>
    </row>
    <row r="3268" spans="13:19" ht="12.75">
      <c r="M3268" s="26"/>
      <c r="N3268" s="113"/>
      <c r="O3268" s="113"/>
      <c r="P3268" s="113"/>
      <c r="Q3268" s="26"/>
      <c r="R3268" s="113"/>
      <c r="S3268" s="26"/>
    </row>
    <row r="3269" spans="13:19" ht="12.75">
      <c r="M3269" s="26"/>
      <c r="N3269" s="113"/>
      <c r="O3269" s="113"/>
      <c r="P3269" s="113"/>
      <c r="Q3269" s="26"/>
      <c r="R3269" s="113"/>
      <c r="S3269" s="26"/>
    </row>
    <row r="3270" spans="13:19" ht="12.75">
      <c r="M3270" s="26"/>
      <c r="N3270" s="113"/>
      <c r="O3270" s="113"/>
      <c r="P3270" s="113"/>
      <c r="Q3270" s="26"/>
      <c r="R3270" s="113"/>
      <c r="S3270" s="26"/>
    </row>
    <row r="3271" spans="13:19" ht="12.75">
      <c r="M3271" s="26"/>
      <c r="N3271" s="113"/>
      <c r="O3271" s="113"/>
      <c r="P3271" s="113"/>
      <c r="Q3271" s="26"/>
      <c r="R3271" s="113"/>
      <c r="S3271" s="26"/>
    </row>
    <row r="3272" spans="13:19" ht="12.75">
      <c r="M3272" s="26"/>
      <c r="N3272" s="113"/>
      <c r="O3272" s="113"/>
      <c r="P3272" s="113"/>
      <c r="Q3272" s="26"/>
      <c r="R3272" s="113"/>
      <c r="S3272" s="26"/>
    </row>
    <row r="3273" spans="13:19" ht="12.75">
      <c r="M3273" s="26"/>
      <c r="N3273" s="113"/>
      <c r="O3273" s="113"/>
      <c r="P3273" s="113"/>
      <c r="Q3273" s="26"/>
      <c r="R3273" s="113"/>
      <c r="S3273" s="26"/>
    </row>
    <row r="3274" spans="13:19" ht="12.75">
      <c r="M3274" s="26"/>
      <c r="N3274" s="113"/>
      <c r="O3274" s="113"/>
      <c r="P3274" s="113"/>
      <c r="Q3274" s="26"/>
      <c r="R3274" s="113"/>
      <c r="S3274" s="26"/>
    </row>
    <row r="3275" spans="13:19" ht="12.75">
      <c r="M3275" s="26"/>
      <c r="N3275" s="113"/>
      <c r="O3275" s="113"/>
      <c r="P3275" s="113"/>
      <c r="Q3275" s="26"/>
      <c r="R3275" s="113"/>
      <c r="S3275" s="26"/>
    </row>
    <row r="3276" spans="13:19" ht="12.75">
      <c r="M3276" s="26"/>
      <c r="N3276" s="113"/>
      <c r="O3276" s="113"/>
      <c r="P3276" s="113"/>
      <c r="Q3276" s="26"/>
      <c r="R3276" s="113"/>
      <c r="S3276" s="26"/>
    </row>
    <row r="3277" spans="13:19" ht="12.75">
      <c r="M3277" s="26"/>
      <c r="N3277" s="113"/>
      <c r="O3277" s="113"/>
      <c r="P3277" s="113"/>
      <c r="Q3277" s="26"/>
      <c r="R3277" s="113"/>
      <c r="S3277" s="26"/>
    </row>
    <row r="3278" spans="13:19" ht="12.75">
      <c r="M3278" s="26"/>
      <c r="N3278" s="113"/>
      <c r="O3278" s="113"/>
      <c r="P3278" s="113"/>
      <c r="Q3278" s="26"/>
      <c r="R3278" s="113"/>
      <c r="S3278" s="26"/>
    </row>
    <row r="3279" spans="13:19" ht="12.75">
      <c r="M3279" s="26"/>
      <c r="N3279" s="113"/>
      <c r="O3279" s="113"/>
      <c r="P3279" s="113"/>
      <c r="Q3279" s="26"/>
      <c r="R3279" s="113"/>
      <c r="S3279" s="26"/>
    </row>
    <row r="3280" spans="13:19" ht="12.75">
      <c r="M3280" s="26"/>
      <c r="N3280" s="113"/>
      <c r="O3280" s="113"/>
      <c r="P3280" s="113"/>
      <c r="Q3280" s="26"/>
      <c r="R3280" s="113"/>
      <c r="S3280" s="26"/>
    </row>
    <row r="3281" spans="13:19" ht="12.75">
      <c r="M3281" s="26"/>
      <c r="N3281" s="113"/>
      <c r="O3281" s="113"/>
      <c r="P3281" s="113"/>
      <c r="Q3281" s="26"/>
      <c r="R3281" s="113"/>
      <c r="S3281" s="26"/>
    </row>
    <row r="3282" spans="13:19" ht="12.75">
      <c r="M3282" s="26"/>
      <c r="N3282" s="113"/>
      <c r="O3282" s="113"/>
      <c r="P3282" s="113"/>
      <c r="Q3282" s="26"/>
      <c r="R3282" s="113"/>
      <c r="S3282" s="26"/>
    </row>
    <row r="3283" spans="13:19" ht="12.75">
      <c r="M3283" s="26"/>
      <c r="N3283" s="113"/>
      <c r="O3283" s="113"/>
      <c r="P3283" s="113"/>
      <c r="Q3283" s="26"/>
      <c r="R3283" s="113"/>
      <c r="S3283" s="26"/>
    </row>
    <row r="3284" spans="13:19" ht="12.75">
      <c r="M3284" s="26"/>
      <c r="N3284" s="113"/>
      <c r="O3284" s="113"/>
      <c r="P3284" s="113"/>
      <c r="Q3284" s="26"/>
      <c r="R3284" s="113"/>
      <c r="S3284" s="26"/>
    </row>
    <row r="3285" spans="13:19" ht="12.75">
      <c r="M3285" s="26"/>
      <c r="N3285" s="113"/>
      <c r="O3285" s="113"/>
      <c r="P3285" s="113"/>
      <c r="Q3285" s="26"/>
      <c r="R3285" s="113"/>
      <c r="S3285" s="26"/>
    </row>
    <row r="3286" spans="13:19" ht="12.75">
      <c r="M3286" s="26"/>
      <c r="N3286" s="113"/>
      <c r="O3286" s="113"/>
      <c r="P3286" s="113"/>
      <c r="Q3286" s="26"/>
      <c r="R3286" s="113"/>
      <c r="S3286" s="26"/>
    </row>
    <row r="3287" spans="13:19" ht="12.75">
      <c r="M3287" s="26"/>
      <c r="N3287" s="113"/>
      <c r="O3287" s="113"/>
      <c r="P3287" s="113"/>
      <c r="Q3287" s="26"/>
      <c r="R3287" s="113"/>
      <c r="S3287" s="26"/>
    </row>
    <row r="3288" spans="13:19" ht="12.75">
      <c r="M3288" s="26"/>
      <c r="N3288" s="113"/>
      <c r="O3288" s="113"/>
      <c r="P3288" s="113"/>
      <c r="Q3288" s="26"/>
      <c r="R3288" s="113"/>
      <c r="S3288" s="26"/>
    </row>
    <row r="3289" spans="13:19" ht="12.75">
      <c r="M3289" s="26"/>
      <c r="N3289" s="113"/>
      <c r="O3289" s="113"/>
      <c r="P3289" s="113"/>
      <c r="Q3289" s="26"/>
      <c r="R3289" s="113"/>
      <c r="S3289" s="26"/>
    </row>
    <row r="3290" spans="13:19" ht="12.75">
      <c r="M3290" s="26"/>
      <c r="N3290" s="113"/>
      <c r="O3290" s="113"/>
      <c r="P3290" s="113"/>
      <c r="Q3290" s="26"/>
      <c r="R3290" s="113"/>
      <c r="S3290" s="26"/>
    </row>
    <row r="3291" spans="13:19" ht="12.75">
      <c r="M3291" s="26"/>
      <c r="N3291" s="113"/>
      <c r="O3291" s="113"/>
      <c r="P3291" s="113"/>
      <c r="Q3291" s="26"/>
      <c r="R3291" s="113"/>
      <c r="S3291" s="26"/>
    </row>
    <row r="3292" spans="13:19" ht="12.75">
      <c r="M3292" s="26"/>
      <c r="N3292" s="113"/>
      <c r="O3292" s="113"/>
      <c r="P3292" s="113"/>
      <c r="Q3292" s="26"/>
      <c r="R3292" s="113"/>
      <c r="S3292" s="26"/>
    </row>
    <row r="3293" spans="13:19" ht="12.75">
      <c r="M3293" s="26"/>
      <c r="N3293" s="113"/>
      <c r="O3293" s="113"/>
      <c r="P3293" s="113"/>
      <c r="Q3293" s="26"/>
      <c r="R3293" s="113"/>
      <c r="S3293" s="26"/>
    </row>
    <row r="3294" spans="13:19" ht="12.75">
      <c r="M3294" s="26"/>
      <c r="N3294" s="113"/>
      <c r="O3294" s="113"/>
      <c r="P3294" s="113"/>
      <c r="Q3294" s="26"/>
      <c r="R3294" s="113"/>
      <c r="S3294" s="26"/>
    </row>
    <row r="3295" spans="13:19" ht="12.75">
      <c r="M3295" s="26"/>
      <c r="N3295" s="113"/>
      <c r="O3295" s="113"/>
      <c r="P3295" s="113"/>
      <c r="Q3295" s="26"/>
      <c r="R3295" s="113"/>
      <c r="S3295" s="26"/>
    </row>
    <row r="3296" spans="13:19" ht="12.75">
      <c r="M3296" s="26"/>
      <c r="N3296" s="113"/>
      <c r="O3296" s="113"/>
      <c r="P3296" s="113"/>
      <c r="Q3296" s="26"/>
      <c r="R3296" s="113"/>
      <c r="S3296" s="26"/>
    </row>
    <row r="3297" spans="13:19" ht="12.75">
      <c r="M3297" s="26"/>
      <c r="N3297" s="113"/>
      <c r="O3297" s="113"/>
      <c r="P3297" s="113"/>
      <c r="Q3297" s="26"/>
      <c r="R3297" s="113"/>
      <c r="S3297" s="26"/>
    </row>
    <row r="3298" spans="13:19" ht="12.75">
      <c r="M3298" s="26"/>
      <c r="N3298" s="113"/>
      <c r="O3298" s="113"/>
      <c r="P3298" s="113"/>
      <c r="Q3298" s="26"/>
      <c r="R3298" s="113"/>
      <c r="S3298" s="26"/>
    </row>
    <row r="3299" spans="13:19" ht="12.75">
      <c r="M3299" s="26"/>
      <c r="N3299" s="113"/>
      <c r="O3299" s="113"/>
      <c r="P3299" s="113"/>
      <c r="Q3299" s="26"/>
      <c r="R3299" s="113"/>
      <c r="S3299" s="26"/>
    </row>
    <row r="3300" spans="13:19" ht="12.75">
      <c r="M3300" s="26"/>
      <c r="N3300" s="113"/>
      <c r="O3300" s="113"/>
      <c r="P3300" s="113"/>
      <c r="Q3300" s="26"/>
      <c r="R3300" s="113"/>
      <c r="S3300" s="26"/>
    </row>
    <row r="3301" spans="13:19" ht="12.75">
      <c r="M3301" s="26"/>
      <c r="N3301" s="113"/>
      <c r="O3301" s="113"/>
      <c r="P3301" s="113"/>
      <c r="Q3301" s="26"/>
      <c r="R3301" s="113"/>
      <c r="S3301" s="26"/>
    </row>
    <row r="3302" spans="13:19" ht="12.75">
      <c r="M3302" s="26"/>
      <c r="N3302" s="113"/>
      <c r="O3302" s="113"/>
      <c r="P3302" s="113"/>
      <c r="Q3302" s="26"/>
      <c r="R3302" s="113"/>
      <c r="S3302" s="26"/>
    </row>
    <row r="3303" spans="13:19" ht="12.75">
      <c r="M3303" s="26"/>
      <c r="N3303" s="113"/>
      <c r="O3303" s="113"/>
      <c r="P3303" s="113"/>
      <c r="Q3303" s="26"/>
      <c r="R3303" s="113"/>
      <c r="S3303" s="26"/>
    </row>
    <row r="3304" spans="13:19" ht="12.75">
      <c r="M3304" s="26"/>
      <c r="N3304" s="113"/>
      <c r="O3304" s="113"/>
      <c r="P3304" s="113"/>
      <c r="Q3304" s="26"/>
      <c r="R3304" s="113"/>
      <c r="S3304" s="26"/>
    </row>
    <row r="3305" spans="13:19" ht="12.75">
      <c r="M3305" s="26"/>
      <c r="N3305" s="113"/>
      <c r="O3305" s="113"/>
      <c r="P3305" s="113"/>
      <c r="Q3305" s="26"/>
      <c r="R3305" s="113"/>
      <c r="S3305" s="26"/>
    </row>
    <row r="3306" spans="13:19" ht="12.75">
      <c r="M3306" s="26"/>
      <c r="N3306" s="113"/>
      <c r="O3306" s="113"/>
      <c r="P3306" s="113"/>
      <c r="Q3306" s="26"/>
      <c r="R3306" s="113"/>
      <c r="S3306" s="26"/>
    </row>
    <row r="3307" spans="13:19" ht="12.75">
      <c r="M3307" s="26"/>
      <c r="N3307" s="113"/>
      <c r="O3307" s="113"/>
      <c r="P3307" s="113"/>
      <c r="Q3307" s="26"/>
      <c r="R3307" s="113"/>
      <c r="S3307" s="26"/>
    </row>
    <row r="3308" spans="13:19" ht="12.75">
      <c r="M3308" s="26"/>
      <c r="N3308" s="113"/>
      <c r="O3308" s="113"/>
      <c r="P3308" s="113"/>
      <c r="Q3308" s="26"/>
      <c r="R3308" s="113"/>
      <c r="S3308" s="26"/>
    </row>
    <row r="3309" spans="13:19" ht="12.75">
      <c r="M3309" s="26"/>
      <c r="N3309" s="113"/>
      <c r="O3309" s="113"/>
      <c r="P3309" s="113"/>
      <c r="Q3309" s="26"/>
      <c r="R3309" s="113"/>
      <c r="S3309" s="26"/>
    </row>
    <row r="3310" spans="13:19" ht="12.75">
      <c r="M3310" s="26"/>
      <c r="N3310" s="113"/>
      <c r="O3310" s="113"/>
      <c r="P3310" s="113"/>
      <c r="Q3310" s="26"/>
      <c r="R3310" s="113"/>
      <c r="S3310" s="26"/>
    </row>
    <row r="3311" spans="13:19" ht="12.75">
      <c r="M3311" s="26"/>
      <c r="N3311" s="113"/>
      <c r="O3311" s="113"/>
      <c r="P3311" s="113"/>
      <c r="Q3311" s="26"/>
      <c r="R3311" s="113"/>
      <c r="S3311" s="26"/>
    </row>
    <row r="3312" spans="13:19" ht="12.75">
      <c r="M3312" s="26"/>
      <c r="N3312" s="113"/>
      <c r="O3312" s="113"/>
      <c r="P3312" s="113"/>
      <c r="Q3312" s="26"/>
      <c r="R3312" s="113"/>
      <c r="S3312" s="26"/>
    </row>
    <row r="3313" spans="13:19" ht="12.75">
      <c r="M3313" s="26"/>
      <c r="N3313" s="113"/>
      <c r="O3313" s="113"/>
      <c r="P3313" s="113"/>
      <c r="Q3313" s="26"/>
      <c r="R3313" s="113"/>
      <c r="S3313" s="26"/>
    </row>
    <row r="3314" spans="13:19" ht="12.75">
      <c r="M3314" s="26"/>
      <c r="N3314" s="113"/>
      <c r="O3314" s="113"/>
      <c r="P3314" s="113"/>
      <c r="Q3314" s="26"/>
      <c r="R3314" s="113"/>
      <c r="S3314" s="26"/>
    </row>
    <row r="3315" spans="13:19" ht="12.75">
      <c r="M3315" s="26"/>
      <c r="N3315" s="113"/>
      <c r="O3315" s="113"/>
      <c r="P3315" s="113"/>
      <c r="Q3315" s="26"/>
      <c r="R3315" s="113"/>
      <c r="S3315" s="26"/>
    </row>
    <row r="3316" spans="13:19" ht="12.75">
      <c r="M3316" s="26"/>
      <c r="N3316" s="113"/>
      <c r="O3316" s="113"/>
      <c r="P3316" s="113"/>
      <c r="Q3316" s="26"/>
      <c r="R3316" s="113"/>
      <c r="S3316" s="26"/>
    </row>
    <row r="3317" spans="13:19" ht="12.75">
      <c r="M3317" s="26"/>
      <c r="N3317" s="113"/>
      <c r="O3317" s="113"/>
      <c r="P3317" s="113"/>
      <c r="Q3317" s="26"/>
      <c r="R3317" s="113"/>
      <c r="S3317" s="26"/>
    </row>
    <row r="3318" spans="13:19" ht="12.75">
      <c r="M3318" s="26"/>
      <c r="N3318" s="113"/>
      <c r="O3318" s="113"/>
      <c r="P3318" s="113"/>
      <c r="Q3318" s="26"/>
      <c r="R3318" s="113"/>
      <c r="S3318" s="26"/>
    </row>
    <row r="3319" spans="13:19" ht="12.75">
      <c r="M3319" s="26"/>
      <c r="N3319" s="113"/>
      <c r="O3319" s="113"/>
      <c r="P3319" s="113"/>
      <c r="Q3319" s="26"/>
      <c r="R3319" s="113"/>
      <c r="S3319" s="26"/>
    </row>
    <row r="3320" spans="13:19" ht="12.75">
      <c r="M3320" s="26"/>
      <c r="N3320" s="113"/>
      <c r="O3320" s="113"/>
      <c r="P3320" s="113"/>
      <c r="Q3320" s="26"/>
      <c r="R3320" s="113"/>
      <c r="S3320" s="26"/>
    </row>
    <row r="3321" spans="13:19" ht="12.75">
      <c r="M3321" s="26"/>
      <c r="N3321" s="113"/>
      <c r="O3321" s="113"/>
      <c r="P3321" s="113"/>
      <c r="Q3321" s="26"/>
      <c r="R3321" s="113"/>
      <c r="S3321" s="26"/>
    </row>
    <row r="3322" spans="13:19" ht="12.75">
      <c r="M3322" s="26"/>
      <c r="N3322" s="113"/>
      <c r="O3322" s="113"/>
      <c r="P3322" s="113"/>
      <c r="Q3322" s="26"/>
      <c r="R3322" s="113"/>
      <c r="S3322" s="26"/>
    </row>
    <row r="3323" spans="13:19" ht="12.75">
      <c r="M3323" s="26"/>
      <c r="N3323" s="113"/>
      <c r="O3323" s="113"/>
      <c r="P3323" s="113"/>
      <c r="Q3323" s="26"/>
      <c r="R3323" s="113"/>
      <c r="S3323" s="26"/>
    </row>
    <row r="3324" spans="13:19" ht="12.75">
      <c r="M3324" s="26"/>
      <c r="N3324" s="113"/>
      <c r="O3324" s="113"/>
      <c r="P3324" s="113"/>
      <c r="Q3324" s="26"/>
      <c r="R3324" s="113"/>
      <c r="S3324" s="26"/>
    </row>
    <row r="3325" spans="13:19" ht="12.75">
      <c r="M3325" s="26"/>
      <c r="N3325" s="113"/>
      <c r="O3325" s="113"/>
      <c r="P3325" s="113"/>
      <c r="Q3325" s="26"/>
      <c r="R3325" s="113"/>
      <c r="S3325" s="26"/>
    </row>
    <row r="3326" spans="13:19" ht="12.75">
      <c r="M3326" s="26"/>
      <c r="N3326" s="113"/>
      <c r="O3326" s="113"/>
      <c r="P3326" s="113"/>
      <c r="Q3326" s="26"/>
      <c r="R3326" s="113"/>
      <c r="S3326" s="26"/>
    </row>
    <row r="3327" spans="13:19" ht="12.75">
      <c r="M3327" s="26"/>
      <c r="N3327" s="113"/>
      <c r="O3327" s="113"/>
      <c r="P3327" s="113"/>
      <c r="Q3327" s="26"/>
      <c r="R3327" s="113"/>
      <c r="S3327" s="26"/>
    </row>
    <row r="3328" spans="13:19" ht="12.75">
      <c r="M3328" s="26"/>
      <c r="N3328" s="113"/>
      <c r="O3328" s="113"/>
      <c r="P3328" s="113"/>
      <c r="Q3328" s="26"/>
      <c r="R3328" s="113"/>
      <c r="S3328" s="26"/>
    </row>
    <row r="3329" spans="13:19" ht="12.75">
      <c r="M3329" s="26"/>
      <c r="N3329" s="113"/>
      <c r="O3329" s="113"/>
      <c r="P3329" s="113"/>
      <c r="Q3329" s="26"/>
      <c r="R3329" s="113"/>
      <c r="S3329" s="26"/>
    </row>
    <row r="3330" spans="13:19" ht="12.75">
      <c r="M3330" s="26"/>
      <c r="N3330" s="113"/>
      <c r="O3330" s="113"/>
      <c r="P3330" s="113"/>
      <c r="Q3330" s="26"/>
      <c r="R3330" s="113"/>
      <c r="S3330" s="26"/>
    </row>
    <row r="3331" spans="13:19" ht="12.75">
      <c r="M3331" s="26"/>
      <c r="N3331" s="113"/>
      <c r="O3331" s="113"/>
      <c r="P3331" s="113"/>
      <c r="Q3331" s="26"/>
      <c r="R3331" s="113"/>
      <c r="S3331" s="26"/>
    </row>
    <row r="3332" spans="13:19" ht="12.75">
      <c r="M3332" s="26"/>
      <c r="N3332" s="113"/>
      <c r="O3332" s="113"/>
      <c r="P3332" s="113"/>
      <c r="Q3332" s="26"/>
      <c r="R3332" s="113"/>
      <c r="S3332" s="26"/>
    </row>
    <row r="3333" spans="13:19" ht="12.75">
      <c r="M3333" s="26"/>
      <c r="N3333" s="113"/>
      <c r="O3333" s="113"/>
      <c r="P3333" s="113"/>
      <c r="Q3333" s="26"/>
      <c r="R3333" s="113"/>
      <c r="S3333" s="26"/>
    </row>
    <row r="3334" spans="13:19" ht="12.75">
      <c r="M3334" s="26"/>
      <c r="N3334" s="113"/>
      <c r="O3334" s="113"/>
      <c r="P3334" s="113"/>
      <c r="Q3334" s="26"/>
      <c r="R3334" s="113"/>
      <c r="S3334" s="26"/>
    </row>
    <row r="3335" spans="13:19" ht="12.75">
      <c r="M3335" s="26"/>
      <c r="N3335" s="113"/>
      <c r="O3335" s="113"/>
      <c r="P3335" s="113"/>
      <c r="Q3335" s="26"/>
      <c r="R3335" s="113"/>
      <c r="S3335" s="26"/>
    </row>
    <row r="3336" spans="13:19" ht="12.75">
      <c r="M3336" s="26"/>
      <c r="N3336" s="113"/>
      <c r="O3336" s="113"/>
      <c r="P3336" s="113"/>
      <c r="Q3336" s="26"/>
      <c r="R3336" s="113"/>
      <c r="S3336" s="26"/>
    </row>
    <row r="3337" spans="13:19" ht="12.75">
      <c r="M3337" s="26"/>
      <c r="N3337" s="113"/>
      <c r="O3337" s="113"/>
      <c r="P3337" s="113"/>
      <c r="Q3337" s="26"/>
      <c r="R3337" s="113"/>
      <c r="S3337" s="26"/>
    </row>
    <row r="3338" spans="13:19" ht="12.75">
      <c r="M3338" s="26"/>
      <c r="N3338" s="113"/>
      <c r="O3338" s="113"/>
      <c r="P3338" s="113"/>
      <c r="Q3338" s="26"/>
      <c r="R3338" s="113"/>
      <c r="S3338" s="26"/>
    </row>
    <row r="3339" spans="13:19" ht="12.75">
      <c r="M3339" s="26"/>
      <c r="N3339" s="113"/>
      <c r="O3339" s="113"/>
      <c r="P3339" s="113"/>
      <c r="Q3339" s="26"/>
      <c r="R3339" s="113"/>
      <c r="S3339" s="26"/>
    </row>
    <row r="3340" spans="13:19" ht="12.75">
      <c r="M3340" s="26"/>
      <c r="N3340" s="113"/>
      <c r="O3340" s="113"/>
      <c r="P3340" s="113"/>
      <c r="Q3340" s="26"/>
      <c r="R3340" s="113"/>
      <c r="S3340" s="26"/>
    </row>
    <row r="3341" spans="13:19" ht="12.75">
      <c r="M3341" s="26"/>
      <c r="N3341" s="113"/>
      <c r="O3341" s="113"/>
      <c r="P3341" s="113"/>
      <c r="Q3341" s="26"/>
      <c r="R3341" s="113"/>
      <c r="S3341" s="26"/>
    </row>
    <row r="3342" spans="13:19" ht="12.75">
      <c r="M3342" s="26"/>
      <c r="N3342" s="113"/>
      <c r="O3342" s="113"/>
      <c r="P3342" s="113"/>
      <c r="Q3342" s="26"/>
      <c r="R3342" s="113"/>
      <c r="S3342" s="26"/>
    </row>
    <row r="3343" spans="13:19" ht="12.75">
      <c r="M3343" s="26"/>
      <c r="N3343" s="113"/>
      <c r="O3343" s="113"/>
      <c r="P3343" s="113"/>
      <c r="Q3343" s="26"/>
      <c r="R3343" s="113"/>
      <c r="S3343" s="26"/>
    </row>
    <row r="3344" spans="13:19" ht="12.75">
      <c r="M3344" s="26"/>
      <c r="N3344" s="113"/>
      <c r="O3344" s="113"/>
      <c r="P3344" s="113"/>
      <c r="Q3344" s="26"/>
      <c r="R3344" s="113"/>
      <c r="S3344" s="26"/>
    </row>
    <row r="3345" spans="13:19" ht="12.75">
      <c r="M3345" s="26"/>
      <c r="N3345" s="113"/>
      <c r="O3345" s="113"/>
      <c r="P3345" s="113"/>
      <c r="Q3345" s="26"/>
      <c r="R3345" s="113"/>
      <c r="S3345" s="26"/>
    </row>
    <row r="3346" spans="13:19" ht="12.75">
      <c r="M3346" s="26"/>
      <c r="N3346" s="113"/>
      <c r="O3346" s="113"/>
      <c r="P3346" s="113"/>
      <c r="Q3346" s="26"/>
      <c r="R3346" s="113"/>
      <c r="S3346" s="26"/>
    </row>
    <row r="3347" spans="13:19" ht="12.75">
      <c r="M3347" s="26"/>
      <c r="N3347" s="113"/>
      <c r="O3347" s="113"/>
      <c r="P3347" s="113"/>
      <c r="Q3347" s="26"/>
      <c r="R3347" s="113"/>
      <c r="S3347" s="26"/>
    </row>
    <row r="3348" spans="13:19" ht="12.75">
      <c r="M3348" s="26"/>
      <c r="N3348" s="113"/>
      <c r="O3348" s="113"/>
      <c r="P3348" s="113"/>
      <c r="Q3348" s="26"/>
      <c r="R3348" s="113"/>
      <c r="S3348" s="26"/>
    </row>
    <row r="3349" spans="13:19" ht="12.75">
      <c r="M3349" s="26"/>
      <c r="N3349" s="113"/>
      <c r="O3349" s="113"/>
      <c r="P3349" s="113"/>
      <c r="Q3349" s="26"/>
      <c r="R3349" s="113"/>
      <c r="S3349" s="26"/>
    </row>
    <row r="3350" spans="13:19" ht="12.75">
      <c r="M3350" s="26"/>
      <c r="N3350" s="113"/>
      <c r="O3350" s="113"/>
      <c r="P3350" s="113"/>
      <c r="Q3350" s="26"/>
      <c r="R3350" s="113"/>
      <c r="S3350" s="26"/>
    </row>
    <row r="3351" spans="13:19" ht="12.75">
      <c r="M3351" s="26"/>
      <c r="N3351" s="113"/>
      <c r="O3351" s="113"/>
      <c r="P3351" s="113"/>
      <c r="Q3351" s="26"/>
      <c r="R3351" s="113"/>
      <c r="S3351" s="26"/>
    </row>
    <row r="3352" spans="13:19" ht="12.75">
      <c r="M3352" s="26"/>
      <c r="N3352" s="113"/>
      <c r="O3352" s="113"/>
      <c r="P3352" s="113"/>
      <c r="Q3352" s="26"/>
      <c r="R3352" s="113"/>
      <c r="S3352" s="26"/>
    </row>
    <row r="3353" spans="13:19" ht="12.75">
      <c r="M3353" s="26"/>
      <c r="N3353" s="113"/>
      <c r="O3353" s="113"/>
      <c r="P3353" s="113"/>
      <c r="Q3353" s="26"/>
      <c r="R3353" s="113"/>
      <c r="S3353" s="26"/>
    </row>
    <row r="3354" spans="13:19" ht="12.75">
      <c r="M3354" s="26"/>
      <c r="N3354" s="113"/>
      <c r="O3354" s="113"/>
      <c r="P3354" s="113"/>
      <c r="Q3354" s="26"/>
      <c r="R3354" s="113"/>
      <c r="S3354" s="26"/>
    </row>
    <row r="3355" spans="13:19" ht="12.75">
      <c r="M3355" s="26"/>
      <c r="N3355" s="113"/>
      <c r="O3355" s="113"/>
      <c r="P3355" s="113"/>
      <c r="Q3355" s="26"/>
      <c r="R3355" s="113"/>
      <c r="S3355" s="26"/>
    </row>
    <row r="3356" spans="13:19" ht="12.75">
      <c r="M3356" s="26"/>
      <c r="N3356" s="113"/>
      <c r="O3356" s="113"/>
      <c r="P3356" s="113"/>
      <c r="Q3356" s="26"/>
      <c r="R3356" s="113"/>
      <c r="S3356" s="26"/>
    </row>
    <row r="3357" spans="13:19" ht="12.75">
      <c r="M3357" s="26"/>
      <c r="N3357" s="113"/>
      <c r="O3357" s="113"/>
      <c r="P3357" s="113"/>
      <c r="Q3357" s="26"/>
      <c r="R3357" s="113"/>
      <c r="S3357" s="26"/>
    </row>
    <row r="3358" spans="13:19" ht="12.75">
      <c r="M3358" s="26"/>
      <c r="N3358" s="113"/>
      <c r="O3358" s="113"/>
      <c r="P3358" s="113"/>
      <c r="Q3358" s="26"/>
      <c r="R3358" s="113"/>
      <c r="S3358" s="26"/>
    </row>
    <row r="3359" spans="13:19" ht="12.75">
      <c r="M3359" s="26"/>
      <c r="N3359" s="113"/>
      <c r="O3359" s="113"/>
      <c r="P3359" s="113"/>
      <c r="Q3359" s="26"/>
      <c r="R3359" s="113"/>
      <c r="S3359" s="26"/>
    </row>
    <row r="3360" spans="13:19" ht="12.75">
      <c r="M3360" s="26"/>
      <c r="N3360" s="113"/>
      <c r="O3360" s="113"/>
      <c r="P3360" s="113"/>
      <c r="Q3360" s="26"/>
      <c r="R3360" s="113"/>
      <c r="S3360" s="26"/>
    </row>
    <row r="3361" spans="13:19" ht="12.75">
      <c r="M3361" s="26"/>
      <c r="N3361" s="113"/>
      <c r="O3361" s="113"/>
      <c r="P3361" s="113"/>
      <c r="Q3361" s="26"/>
      <c r="R3361" s="113"/>
      <c r="S3361" s="26"/>
    </row>
    <row r="3362" spans="13:19" ht="12.75">
      <c r="M3362" s="26"/>
      <c r="N3362" s="113"/>
      <c r="O3362" s="113"/>
      <c r="P3362" s="113"/>
      <c r="Q3362" s="26"/>
      <c r="R3362" s="113"/>
      <c r="S3362" s="26"/>
    </row>
    <row r="3363" spans="13:19" ht="12.75">
      <c r="M3363" s="26"/>
      <c r="N3363" s="113"/>
      <c r="O3363" s="113"/>
      <c r="P3363" s="113"/>
      <c r="Q3363" s="26"/>
      <c r="R3363" s="113"/>
      <c r="S3363" s="26"/>
    </row>
    <row r="3364" spans="13:19" ht="12.75">
      <c r="M3364" s="26"/>
      <c r="N3364" s="113"/>
      <c r="O3364" s="113"/>
      <c r="P3364" s="113"/>
      <c r="Q3364" s="26"/>
      <c r="R3364" s="113"/>
      <c r="S3364" s="26"/>
    </row>
    <row r="3365" spans="13:19" ht="12.75">
      <c r="M3365" s="26"/>
      <c r="N3365" s="113"/>
      <c r="O3365" s="113"/>
      <c r="P3365" s="113"/>
      <c r="Q3365" s="26"/>
      <c r="R3365" s="113"/>
      <c r="S3365" s="26"/>
    </row>
    <row r="3366" spans="13:19" ht="12.75">
      <c r="M3366" s="26"/>
      <c r="N3366" s="113"/>
      <c r="O3366" s="113"/>
      <c r="P3366" s="113"/>
      <c r="Q3366" s="26"/>
      <c r="R3366" s="113"/>
      <c r="S3366" s="26"/>
    </row>
    <row r="3367" spans="13:19" ht="12.75">
      <c r="M3367" s="26"/>
      <c r="N3367" s="113"/>
      <c r="O3367" s="113"/>
      <c r="P3367" s="113"/>
      <c r="Q3367" s="26"/>
      <c r="R3367" s="113"/>
      <c r="S3367" s="26"/>
    </row>
    <row r="3368" spans="13:19" ht="12.75">
      <c r="M3368" s="26"/>
      <c r="N3368" s="113"/>
      <c r="O3368" s="113"/>
      <c r="P3368" s="113"/>
      <c r="Q3368" s="26"/>
      <c r="R3368" s="113"/>
      <c r="S3368" s="26"/>
    </row>
    <row r="3369" spans="13:19" ht="12.75">
      <c r="M3369" s="26"/>
      <c r="N3369" s="113"/>
      <c r="O3369" s="113"/>
      <c r="P3369" s="113"/>
      <c r="Q3369" s="26"/>
      <c r="R3369" s="113"/>
      <c r="S3369" s="26"/>
    </row>
    <row r="3370" spans="13:19" ht="12.75">
      <c r="M3370" s="26"/>
      <c r="N3370" s="113"/>
      <c r="O3370" s="113"/>
      <c r="P3370" s="113"/>
      <c r="Q3370" s="26"/>
      <c r="R3370" s="113"/>
      <c r="S3370" s="26"/>
    </row>
    <row r="3371" spans="13:19" ht="12.75">
      <c r="M3371" s="26"/>
      <c r="N3371" s="113"/>
      <c r="O3371" s="113"/>
      <c r="P3371" s="113"/>
      <c r="Q3371" s="26"/>
      <c r="R3371" s="113"/>
      <c r="S3371" s="26"/>
    </row>
    <row r="3372" spans="13:19" ht="12.75">
      <c r="M3372" s="26"/>
      <c r="N3372" s="113"/>
      <c r="O3372" s="113"/>
      <c r="P3372" s="113"/>
      <c r="Q3372" s="26"/>
      <c r="R3372" s="113"/>
      <c r="S3372" s="26"/>
    </row>
    <row r="3373" spans="13:19" ht="12.75">
      <c r="M3373" s="26"/>
      <c r="N3373" s="113"/>
      <c r="O3373" s="113"/>
      <c r="P3373" s="113"/>
      <c r="Q3373" s="26"/>
      <c r="R3373" s="113"/>
      <c r="S3373" s="26"/>
    </row>
    <row r="3374" spans="13:19" ht="12.75">
      <c r="M3374" s="26"/>
      <c r="N3374" s="113"/>
      <c r="O3374" s="113"/>
      <c r="P3374" s="113"/>
      <c r="Q3374" s="26"/>
      <c r="R3374" s="113"/>
      <c r="S3374" s="26"/>
    </row>
    <row r="3375" spans="13:19" ht="12.75">
      <c r="M3375" s="26"/>
      <c r="N3375" s="113"/>
      <c r="O3375" s="113"/>
      <c r="P3375" s="113"/>
      <c r="Q3375" s="26"/>
      <c r="R3375" s="113"/>
      <c r="S3375" s="26"/>
    </row>
    <row r="3376" spans="13:19" ht="12.75">
      <c r="M3376" s="26"/>
      <c r="N3376" s="113"/>
      <c r="O3376" s="113"/>
      <c r="P3376" s="113"/>
      <c r="Q3376" s="26"/>
      <c r="R3376" s="113"/>
      <c r="S3376" s="26"/>
    </row>
    <row r="3377" spans="13:19" ht="12.75">
      <c r="M3377" s="26"/>
      <c r="N3377" s="113"/>
      <c r="O3377" s="113"/>
      <c r="P3377" s="113"/>
      <c r="Q3377" s="26"/>
      <c r="R3377" s="113"/>
      <c r="S3377" s="26"/>
    </row>
    <row r="3378" spans="13:19" ht="12.75">
      <c r="M3378" s="26"/>
      <c r="N3378" s="113"/>
      <c r="O3378" s="113"/>
      <c r="P3378" s="113"/>
      <c r="Q3378" s="26"/>
      <c r="R3378" s="113"/>
      <c r="S3378" s="26"/>
    </row>
    <row r="3379" spans="13:19" ht="12.75">
      <c r="M3379" s="26"/>
      <c r="N3379" s="113"/>
      <c r="O3379" s="113"/>
      <c r="P3379" s="113"/>
      <c r="Q3379" s="26"/>
      <c r="R3379" s="113"/>
      <c r="S3379" s="26"/>
    </row>
    <row r="3380" spans="13:19" ht="12.75">
      <c r="M3380" s="26"/>
      <c r="N3380" s="113"/>
      <c r="O3380" s="113"/>
      <c r="P3380" s="113"/>
      <c r="Q3380" s="26"/>
      <c r="R3380" s="113"/>
      <c r="S3380" s="26"/>
    </row>
    <row r="3381" spans="13:19" ht="12.75">
      <c r="M3381" s="26"/>
      <c r="N3381" s="113"/>
      <c r="O3381" s="113"/>
      <c r="P3381" s="113"/>
      <c r="Q3381" s="26"/>
      <c r="R3381" s="113"/>
      <c r="S3381" s="26"/>
    </row>
    <row r="3382" spans="13:19" ht="12.75">
      <c r="M3382" s="26"/>
      <c r="N3382" s="113"/>
      <c r="O3382" s="113"/>
      <c r="P3382" s="113"/>
      <c r="Q3382" s="26"/>
      <c r="R3382" s="113"/>
      <c r="S3382" s="26"/>
    </row>
    <row r="3383" spans="13:19" ht="12.75">
      <c r="M3383" s="26"/>
      <c r="N3383" s="113"/>
      <c r="O3383" s="113"/>
      <c r="P3383" s="113"/>
      <c r="Q3383" s="26"/>
      <c r="R3383" s="113"/>
      <c r="S3383" s="26"/>
    </row>
    <row r="3384" spans="13:19" ht="12.75">
      <c r="M3384" s="26"/>
      <c r="N3384" s="113"/>
      <c r="O3384" s="113"/>
      <c r="P3384" s="113"/>
      <c r="Q3384" s="26"/>
      <c r="R3384" s="113"/>
      <c r="S3384" s="26"/>
    </row>
    <row r="3385" spans="13:19" ht="12.75">
      <c r="M3385" s="26"/>
      <c r="N3385" s="113"/>
      <c r="O3385" s="113"/>
      <c r="P3385" s="113"/>
      <c r="Q3385" s="26"/>
      <c r="R3385" s="113"/>
      <c r="S3385" s="26"/>
    </row>
    <row r="3386" spans="13:19" ht="12.75">
      <c r="M3386" s="26"/>
      <c r="N3386" s="113"/>
      <c r="O3386" s="113"/>
      <c r="P3386" s="113"/>
      <c r="Q3386" s="26"/>
      <c r="R3386" s="113"/>
      <c r="S3386" s="26"/>
    </row>
    <row r="3387" spans="13:19" ht="12.75">
      <c r="M3387" s="26"/>
      <c r="N3387" s="113"/>
      <c r="O3387" s="113"/>
      <c r="P3387" s="113"/>
      <c r="Q3387" s="26"/>
      <c r="R3387" s="113"/>
      <c r="S3387" s="26"/>
    </row>
    <row r="3388" spans="13:19" ht="12.75">
      <c r="M3388" s="26"/>
      <c r="N3388" s="113"/>
      <c r="O3388" s="113"/>
      <c r="P3388" s="113"/>
      <c r="Q3388" s="26"/>
      <c r="R3388" s="113"/>
      <c r="S3388" s="26"/>
    </row>
    <row r="3389" spans="13:19" ht="12.75">
      <c r="M3389" s="26"/>
      <c r="N3389" s="113"/>
      <c r="O3389" s="113"/>
      <c r="P3389" s="113"/>
      <c r="Q3389" s="26"/>
      <c r="R3389" s="113"/>
      <c r="S3389" s="26"/>
    </row>
    <row r="3390" spans="13:19" ht="12.75">
      <c r="M3390" s="26"/>
      <c r="N3390" s="113"/>
      <c r="O3390" s="113"/>
      <c r="P3390" s="113"/>
      <c r="Q3390" s="26"/>
      <c r="R3390" s="113"/>
      <c r="S3390" s="26"/>
    </row>
    <row r="3391" spans="13:19" ht="12.75">
      <c r="M3391" s="26"/>
      <c r="N3391" s="113"/>
      <c r="O3391" s="113"/>
      <c r="P3391" s="113"/>
      <c r="Q3391" s="26"/>
      <c r="R3391" s="113"/>
      <c r="S3391" s="26"/>
    </row>
    <row r="3392" spans="13:19" ht="12.75">
      <c r="M3392" s="26"/>
      <c r="N3392" s="113"/>
      <c r="O3392" s="113"/>
      <c r="P3392" s="113"/>
      <c r="Q3392" s="26"/>
      <c r="R3392" s="113"/>
      <c r="S3392" s="26"/>
    </row>
    <row r="3393" spans="13:19" ht="12.75">
      <c r="M3393" s="26"/>
      <c r="N3393" s="113"/>
      <c r="O3393" s="113"/>
      <c r="P3393" s="113"/>
      <c r="Q3393" s="26"/>
      <c r="R3393" s="113"/>
      <c r="S3393" s="26"/>
    </row>
    <row r="3394" spans="13:19" ht="12.75">
      <c r="M3394" s="26"/>
      <c r="N3394" s="113"/>
      <c r="O3394" s="113"/>
      <c r="P3394" s="113"/>
      <c r="Q3394" s="26"/>
      <c r="R3394" s="113"/>
      <c r="S3394" s="26"/>
    </row>
    <row r="3395" spans="13:19" ht="12.75">
      <c r="M3395" s="26"/>
      <c r="N3395" s="113"/>
      <c r="O3395" s="113"/>
      <c r="P3395" s="113"/>
      <c r="Q3395" s="26"/>
      <c r="R3395" s="113"/>
      <c r="S3395" s="26"/>
    </row>
    <row r="3396" spans="13:19" ht="12.75">
      <c r="M3396" s="26"/>
      <c r="N3396" s="113"/>
      <c r="O3396" s="113"/>
      <c r="P3396" s="113"/>
      <c r="Q3396" s="26"/>
      <c r="R3396" s="113"/>
      <c r="S3396" s="26"/>
    </row>
    <row r="3397" spans="13:19" ht="12.75">
      <c r="M3397" s="26"/>
      <c r="N3397" s="113"/>
      <c r="O3397" s="113"/>
      <c r="P3397" s="113"/>
      <c r="Q3397" s="26"/>
      <c r="R3397" s="113"/>
      <c r="S3397" s="26"/>
    </row>
    <row r="3398" spans="13:19" ht="12.75">
      <c r="M3398" s="26"/>
      <c r="N3398" s="113"/>
      <c r="O3398" s="113"/>
      <c r="P3398" s="113"/>
      <c r="Q3398" s="26"/>
      <c r="R3398" s="113"/>
      <c r="S3398" s="26"/>
    </row>
    <row r="3399" spans="13:19" ht="12.75">
      <c r="M3399" s="26"/>
      <c r="N3399" s="113"/>
      <c r="O3399" s="113"/>
      <c r="P3399" s="113"/>
      <c r="Q3399" s="26"/>
      <c r="R3399" s="113"/>
      <c r="S3399" s="26"/>
    </row>
    <row r="3400" spans="13:19" ht="12.75">
      <c r="M3400" s="26"/>
      <c r="N3400" s="113"/>
      <c r="O3400" s="113"/>
      <c r="P3400" s="113"/>
      <c r="Q3400" s="26"/>
      <c r="R3400" s="113"/>
      <c r="S3400" s="26"/>
    </row>
    <row r="3401" spans="13:19" ht="12.75">
      <c r="M3401" s="26"/>
      <c r="N3401" s="113"/>
      <c r="O3401" s="113"/>
      <c r="P3401" s="113"/>
      <c r="Q3401" s="26"/>
      <c r="R3401" s="113"/>
      <c r="S3401" s="26"/>
    </row>
    <row r="3402" spans="13:19" ht="12.75">
      <c r="M3402" s="26"/>
      <c r="N3402" s="113"/>
      <c r="O3402" s="113"/>
      <c r="P3402" s="113"/>
      <c r="Q3402" s="26"/>
      <c r="R3402" s="113"/>
      <c r="S3402" s="26"/>
    </row>
    <row r="3403" spans="13:19" ht="12.75">
      <c r="M3403" s="26"/>
      <c r="N3403" s="113"/>
      <c r="O3403" s="113"/>
      <c r="P3403" s="113"/>
      <c r="Q3403" s="26"/>
      <c r="R3403" s="113"/>
      <c r="S3403" s="26"/>
    </row>
    <row r="3404" spans="13:19" ht="12.75">
      <c r="M3404" s="26"/>
      <c r="N3404" s="113"/>
      <c r="O3404" s="113"/>
      <c r="P3404" s="113"/>
      <c r="Q3404" s="26"/>
      <c r="R3404" s="113"/>
      <c r="S3404" s="26"/>
    </row>
    <row r="3405" spans="13:19" ht="12.75">
      <c r="M3405" s="26"/>
      <c r="N3405" s="113"/>
      <c r="O3405" s="113"/>
      <c r="P3405" s="113"/>
      <c r="Q3405" s="26"/>
      <c r="R3405" s="113"/>
      <c r="S3405" s="26"/>
    </row>
    <row r="3406" spans="13:19" ht="12.75">
      <c r="M3406" s="26"/>
      <c r="N3406" s="113"/>
      <c r="O3406" s="113"/>
      <c r="P3406" s="113"/>
      <c r="Q3406" s="26"/>
      <c r="R3406" s="113"/>
      <c r="S3406" s="26"/>
    </row>
    <row r="3407" spans="13:19" ht="12.75">
      <c r="M3407" s="26"/>
      <c r="N3407" s="113"/>
      <c r="O3407" s="113"/>
      <c r="P3407" s="113"/>
      <c r="Q3407" s="26"/>
      <c r="R3407" s="113"/>
      <c r="S3407" s="26"/>
    </row>
    <row r="3408" spans="13:19" ht="12.75">
      <c r="M3408" s="26"/>
      <c r="N3408" s="113"/>
      <c r="O3408" s="113"/>
      <c r="P3408" s="113"/>
      <c r="Q3408" s="26"/>
      <c r="R3408" s="113"/>
      <c r="S3408" s="26"/>
    </row>
    <row r="3409" spans="13:19" ht="12.75">
      <c r="M3409" s="26"/>
      <c r="N3409" s="113"/>
      <c r="O3409" s="113"/>
      <c r="P3409" s="113"/>
      <c r="Q3409" s="26"/>
      <c r="R3409" s="113"/>
      <c r="S3409" s="26"/>
    </row>
    <row r="3410" spans="13:19" ht="12.75">
      <c r="M3410" s="26"/>
      <c r="N3410" s="113"/>
      <c r="O3410" s="113"/>
      <c r="P3410" s="113"/>
      <c r="Q3410" s="26"/>
      <c r="R3410" s="113"/>
      <c r="S3410" s="26"/>
    </row>
    <row r="3411" spans="13:19" ht="12.75">
      <c r="M3411" s="26"/>
      <c r="N3411" s="113"/>
      <c r="O3411" s="113"/>
      <c r="P3411" s="113"/>
      <c r="Q3411" s="26"/>
      <c r="R3411" s="113"/>
      <c r="S3411" s="26"/>
    </row>
    <row r="3412" spans="13:19" ht="12.75">
      <c r="M3412" s="26"/>
      <c r="N3412" s="113"/>
      <c r="O3412" s="113"/>
      <c r="P3412" s="113"/>
      <c r="Q3412" s="26"/>
      <c r="R3412" s="113"/>
      <c r="S3412" s="26"/>
    </row>
    <row r="3413" spans="13:19" ht="12.75">
      <c r="M3413" s="26"/>
      <c r="N3413" s="113"/>
      <c r="O3413" s="113"/>
      <c r="P3413" s="113"/>
      <c r="Q3413" s="26"/>
      <c r="R3413" s="113"/>
      <c r="S3413" s="26"/>
    </row>
    <row r="3414" spans="13:19" ht="12.75">
      <c r="M3414" s="26"/>
      <c r="N3414" s="113"/>
      <c r="O3414" s="113"/>
      <c r="P3414" s="113"/>
      <c r="Q3414" s="26"/>
      <c r="R3414" s="113"/>
      <c r="S3414" s="26"/>
    </row>
    <row r="3415" spans="13:19" ht="12.75">
      <c r="M3415" s="26"/>
      <c r="N3415" s="113"/>
      <c r="O3415" s="113"/>
      <c r="P3415" s="113"/>
      <c r="Q3415" s="26"/>
      <c r="R3415" s="113"/>
      <c r="S3415" s="26"/>
    </row>
    <row r="3416" spans="13:19" ht="12.75">
      <c r="M3416" s="26"/>
      <c r="N3416" s="113"/>
      <c r="O3416" s="113"/>
      <c r="P3416" s="113"/>
      <c r="Q3416" s="26"/>
      <c r="R3416" s="113"/>
      <c r="S3416" s="26"/>
    </row>
    <row r="3417" spans="13:19" ht="12.75">
      <c r="M3417" s="26"/>
      <c r="N3417" s="113"/>
      <c r="O3417" s="113"/>
      <c r="P3417" s="113"/>
      <c r="Q3417" s="26"/>
      <c r="R3417" s="113"/>
      <c r="S3417" s="26"/>
    </row>
    <row r="3418" spans="13:19" ht="12.75">
      <c r="M3418" s="26"/>
      <c r="N3418" s="113"/>
      <c r="O3418" s="113"/>
      <c r="P3418" s="113"/>
      <c r="Q3418" s="26"/>
      <c r="R3418" s="113"/>
      <c r="S3418" s="26"/>
    </row>
    <row r="3419" spans="13:19" ht="12.75">
      <c r="M3419" s="26"/>
      <c r="N3419" s="113"/>
      <c r="O3419" s="113"/>
      <c r="P3419" s="113"/>
      <c r="Q3419" s="26"/>
      <c r="R3419" s="113"/>
      <c r="S3419" s="26"/>
    </row>
    <row r="3420" spans="13:19" ht="12.75">
      <c r="M3420" s="26"/>
      <c r="N3420" s="113"/>
      <c r="O3420" s="113"/>
      <c r="P3420" s="113"/>
      <c r="Q3420" s="26"/>
      <c r="R3420" s="113"/>
      <c r="S3420" s="26"/>
    </row>
    <row r="3421" spans="13:19" ht="12.75">
      <c r="M3421" s="26"/>
      <c r="N3421" s="113"/>
      <c r="O3421" s="113"/>
      <c r="P3421" s="113"/>
      <c r="Q3421" s="26"/>
      <c r="R3421" s="113"/>
      <c r="S3421" s="26"/>
    </row>
    <row r="3422" spans="13:19" ht="12.75">
      <c r="M3422" s="26"/>
      <c r="N3422" s="113"/>
      <c r="O3422" s="113"/>
      <c r="P3422" s="113"/>
      <c r="Q3422" s="26"/>
      <c r="R3422" s="113"/>
      <c r="S3422" s="26"/>
    </row>
    <row r="3423" spans="13:19" ht="12.75">
      <c r="M3423" s="26"/>
      <c r="N3423" s="113"/>
      <c r="O3423" s="113"/>
      <c r="P3423" s="113"/>
      <c r="Q3423" s="26"/>
      <c r="R3423" s="113"/>
      <c r="S3423" s="26"/>
    </row>
    <row r="3424" spans="13:19" ht="12.75">
      <c r="M3424" s="26"/>
      <c r="N3424" s="113"/>
      <c r="O3424" s="113"/>
      <c r="P3424" s="113"/>
      <c r="Q3424" s="26"/>
      <c r="R3424" s="113"/>
      <c r="S3424" s="26"/>
    </row>
    <row r="3425" spans="13:19" ht="12.75">
      <c r="M3425" s="26"/>
      <c r="N3425" s="113"/>
      <c r="O3425" s="113"/>
      <c r="P3425" s="113"/>
      <c r="Q3425" s="26"/>
      <c r="R3425" s="113"/>
      <c r="S3425" s="26"/>
    </row>
    <row r="3426" spans="13:19" ht="12.75">
      <c r="M3426" s="26"/>
      <c r="N3426" s="113"/>
      <c r="O3426" s="113"/>
      <c r="P3426" s="113"/>
      <c r="Q3426" s="26"/>
      <c r="R3426" s="113"/>
      <c r="S3426" s="26"/>
    </row>
    <row r="3427" spans="13:19" ht="12.75">
      <c r="M3427" s="26"/>
      <c r="N3427" s="113"/>
      <c r="O3427" s="113"/>
      <c r="P3427" s="113"/>
      <c r="Q3427" s="26"/>
      <c r="R3427" s="113"/>
      <c r="S3427" s="26"/>
    </row>
    <row r="3428" spans="13:19" ht="12.75">
      <c r="M3428" s="26"/>
      <c r="N3428" s="113"/>
      <c r="O3428" s="113"/>
      <c r="P3428" s="113"/>
      <c r="Q3428" s="26"/>
      <c r="R3428" s="113"/>
      <c r="S3428" s="26"/>
    </row>
    <row r="3429" spans="13:19" ht="12.75">
      <c r="M3429" s="26"/>
      <c r="N3429" s="113"/>
      <c r="O3429" s="113"/>
      <c r="P3429" s="113"/>
      <c r="Q3429" s="26"/>
      <c r="R3429" s="113"/>
      <c r="S3429" s="26"/>
    </row>
    <row r="3430" spans="13:19" ht="12.75">
      <c r="M3430" s="26"/>
      <c r="N3430" s="113"/>
      <c r="O3430" s="113"/>
      <c r="P3430" s="113"/>
      <c r="Q3430" s="26"/>
      <c r="R3430" s="113"/>
      <c r="S3430" s="26"/>
    </row>
    <row r="3431" spans="13:19" ht="12.75">
      <c r="M3431" s="26"/>
      <c r="N3431" s="113"/>
      <c r="O3431" s="113"/>
      <c r="P3431" s="113"/>
      <c r="Q3431" s="26"/>
      <c r="R3431" s="113"/>
      <c r="S3431" s="26"/>
    </row>
    <row r="3432" spans="13:19" ht="12.75">
      <c r="M3432" s="26"/>
      <c r="N3432" s="113"/>
      <c r="O3432" s="113"/>
      <c r="P3432" s="113"/>
      <c r="Q3432" s="26"/>
      <c r="R3432" s="113"/>
      <c r="S3432" s="26"/>
    </row>
    <row r="3433" spans="13:19" ht="12.75">
      <c r="M3433" s="26"/>
      <c r="N3433" s="113"/>
      <c r="O3433" s="113"/>
      <c r="P3433" s="113"/>
      <c r="Q3433" s="26"/>
      <c r="R3433" s="113"/>
      <c r="S3433" s="26"/>
    </row>
    <row r="3434" spans="13:19" ht="12.75">
      <c r="M3434" s="26"/>
      <c r="N3434" s="113"/>
      <c r="O3434" s="113"/>
      <c r="P3434" s="113"/>
      <c r="Q3434" s="26"/>
      <c r="R3434" s="113"/>
      <c r="S3434" s="26"/>
    </row>
    <row r="3435" spans="13:19" ht="12.75">
      <c r="M3435" s="26"/>
      <c r="N3435" s="113"/>
      <c r="O3435" s="113"/>
      <c r="P3435" s="113"/>
      <c r="Q3435" s="26"/>
      <c r="R3435" s="113"/>
      <c r="S3435" s="26"/>
    </row>
    <row r="3436" spans="13:19" ht="12.75">
      <c r="M3436" s="26"/>
      <c r="N3436" s="113"/>
      <c r="O3436" s="113"/>
      <c r="P3436" s="113"/>
      <c r="Q3436" s="26"/>
      <c r="R3436" s="113"/>
      <c r="S3436" s="26"/>
    </row>
    <row r="3437" spans="13:19" ht="12.75">
      <c r="M3437" s="26"/>
      <c r="N3437" s="113"/>
      <c r="O3437" s="113"/>
      <c r="P3437" s="113"/>
      <c r="Q3437" s="26"/>
      <c r="R3437" s="113"/>
      <c r="S3437" s="26"/>
    </row>
    <row r="3438" spans="13:19" ht="12.75">
      <c r="M3438" s="26"/>
      <c r="N3438" s="113"/>
      <c r="O3438" s="113"/>
      <c r="P3438" s="113"/>
      <c r="Q3438" s="26"/>
      <c r="R3438" s="113"/>
      <c r="S3438" s="26"/>
    </row>
    <row r="3439" spans="13:19" ht="12.75">
      <c r="M3439" s="26"/>
      <c r="N3439" s="113"/>
      <c r="O3439" s="113"/>
      <c r="P3439" s="113"/>
      <c r="Q3439" s="26"/>
      <c r="R3439" s="113"/>
      <c r="S3439" s="26"/>
    </row>
    <row r="3440" spans="13:19" ht="12.75">
      <c r="M3440" s="26"/>
      <c r="N3440" s="113"/>
      <c r="O3440" s="113"/>
      <c r="P3440" s="113"/>
      <c r="Q3440" s="26"/>
      <c r="R3440" s="113"/>
      <c r="S3440" s="26"/>
    </row>
    <row r="3441" spans="13:19" ht="12.75">
      <c r="M3441" s="26"/>
      <c r="N3441" s="113"/>
      <c r="O3441" s="113"/>
      <c r="P3441" s="113"/>
      <c r="Q3441" s="26"/>
      <c r="R3441" s="113"/>
      <c r="S3441" s="26"/>
    </row>
    <row r="3442" spans="13:19" ht="12.75">
      <c r="M3442" s="26"/>
      <c r="N3442" s="113"/>
      <c r="O3442" s="113"/>
      <c r="P3442" s="113"/>
      <c r="Q3442" s="26"/>
      <c r="R3442" s="113"/>
      <c r="S3442" s="26"/>
    </row>
    <row r="3443" spans="13:19" ht="12.75">
      <c r="M3443" s="26"/>
      <c r="N3443" s="113"/>
      <c r="O3443" s="113"/>
      <c r="P3443" s="113"/>
      <c r="Q3443" s="26"/>
      <c r="R3443" s="113"/>
      <c r="S3443" s="26"/>
    </row>
    <row r="3444" spans="13:19" ht="12.75">
      <c r="M3444" s="26"/>
      <c r="N3444" s="113"/>
      <c r="O3444" s="113"/>
      <c r="P3444" s="113"/>
      <c r="Q3444" s="26"/>
      <c r="R3444" s="113"/>
      <c r="S3444" s="26"/>
    </row>
    <row r="3445" spans="13:19" ht="12.75">
      <c r="M3445" s="26"/>
      <c r="N3445" s="113"/>
      <c r="O3445" s="113"/>
      <c r="P3445" s="113"/>
      <c r="Q3445" s="26"/>
      <c r="R3445" s="113"/>
      <c r="S3445" s="26"/>
    </row>
    <row r="3446" spans="13:19" ht="12.75">
      <c r="M3446" s="26"/>
      <c r="N3446" s="113"/>
      <c r="O3446" s="113"/>
      <c r="P3446" s="113"/>
      <c r="Q3446" s="26"/>
      <c r="R3446" s="113"/>
      <c r="S3446" s="26"/>
    </row>
    <row r="3447" spans="13:19" ht="12.75">
      <c r="M3447" s="26"/>
      <c r="N3447" s="113"/>
      <c r="O3447" s="113"/>
      <c r="P3447" s="113"/>
      <c r="Q3447" s="26"/>
      <c r="R3447" s="113"/>
      <c r="S3447" s="26"/>
    </row>
    <row r="3448" spans="13:19" ht="12.75">
      <c r="M3448" s="26"/>
      <c r="N3448" s="113"/>
      <c r="O3448" s="113"/>
      <c r="P3448" s="113"/>
      <c r="Q3448" s="26"/>
      <c r="R3448" s="113"/>
      <c r="S3448" s="26"/>
    </row>
    <row r="3449" spans="13:19" ht="12.75">
      <c r="M3449" s="26"/>
      <c r="N3449" s="113"/>
      <c r="O3449" s="113"/>
      <c r="P3449" s="113"/>
      <c r="Q3449" s="26"/>
      <c r="R3449" s="113"/>
      <c r="S3449" s="26"/>
    </row>
    <row r="3450" spans="13:19" ht="12.75">
      <c r="M3450" s="26"/>
      <c r="N3450" s="113"/>
      <c r="O3450" s="113"/>
      <c r="P3450" s="113"/>
      <c r="Q3450" s="26"/>
      <c r="R3450" s="113"/>
      <c r="S3450" s="26"/>
    </row>
    <row r="3451" spans="13:19" ht="12.75">
      <c r="M3451" s="26"/>
      <c r="N3451" s="113"/>
      <c r="O3451" s="113"/>
      <c r="P3451" s="113"/>
      <c r="Q3451" s="26"/>
      <c r="R3451" s="113"/>
      <c r="S3451" s="26"/>
    </row>
    <row r="3452" spans="13:19" ht="12.75">
      <c r="M3452" s="26"/>
      <c r="N3452" s="113"/>
      <c r="O3452" s="113"/>
      <c r="P3452" s="113"/>
      <c r="Q3452" s="26"/>
      <c r="R3452" s="113"/>
      <c r="S3452" s="26"/>
    </row>
    <row r="3453" spans="13:19" ht="12.75">
      <c r="M3453" s="26"/>
      <c r="N3453" s="113"/>
      <c r="O3453" s="113"/>
      <c r="P3453" s="113"/>
      <c r="Q3453" s="26"/>
      <c r="R3453" s="113"/>
      <c r="S3453" s="26"/>
    </row>
    <row r="3454" spans="13:19" ht="12.75">
      <c r="M3454" s="26"/>
      <c r="N3454" s="113"/>
      <c r="O3454" s="113"/>
      <c r="P3454" s="113"/>
      <c r="Q3454" s="26"/>
      <c r="R3454" s="113"/>
      <c r="S3454" s="26"/>
    </row>
    <row r="3455" spans="13:19" ht="12.75">
      <c r="M3455" s="26"/>
      <c r="N3455" s="113"/>
      <c r="O3455" s="113"/>
      <c r="P3455" s="113"/>
      <c r="Q3455" s="26"/>
      <c r="R3455" s="113"/>
      <c r="S3455" s="26"/>
    </row>
    <row r="3456" spans="13:19" ht="12.75">
      <c r="M3456" s="26"/>
      <c r="N3456" s="113"/>
      <c r="O3456" s="113"/>
      <c r="P3456" s="113"/>
      <c r="Q3456" s="26"/>
      <c r="R3456" s="113"/>
      <c r="S3456" s="26"/>
    </row>
    <row r="3457" spans="13:19" ht="12.75">
      <c r="M3457" s="26"/>
      <c r="N3457" s="113"/>
      <c r="O3457" s="113"/>
      <c r="P3457" s="113"/>
      <c r="Q3457" s="26"/>
      <c r="R3457" s="113"/>
      <c r="S3457" s="26"/>
    </row>
    <row r="3458" spans="13:19" ht="12.75">
      <c r="M3458" s="26"/>
      <c r="N3458" s="113"/>
      <c r="O3458" s="113"/>
      <c r="P3458" s="113"/>
      <c r="Q3458" s="26"/>
      <c r="R3458" s="113"/>
      <c r="S3458" s="26"/>
    </row>
    <row r="3459" spans="13:19" ht="12.75">
      <c r="M3459" s="26"/>
      <c r="N3459" s="113"/>
      <c r="O3459" s="113"/>
      <c r="P3459" s="113"/>
      <c r="Q3459" s="26"/>
      <c r="R3459" s="113"/>
      <c r="S3459" s="26"/>
    </row>
    <row r="3460" spans="13:19" ht="12.75">
      <c r="M3460" s="26"/>
      <c r="N3460" s="113"/>
      <c r="O3460" s="113"/>
      <c r="P3460" s="113"/>
      <c r="Q3460" s="26"/>
      <c r="R3460" s="113"/>
      <c r="S3460" s="26"/>
    </row>
    <row r="3461" spans="13:19" ht="12.75">
      <c r="M3461" s="26"/>
      <c r="N3461" s="113"/>
      <c r="O3461" s="113"/>
      <c r="P3461" s="113"/>
      <c r="Q3461" s="26"/>
      <c r="R3461" s="113"/>
      <c r="S3461" s="26"/>
    </row>
    <row r="3462" spans="13:19" ht="12.75">
      <c r="M3462" s="26"/>
      <c r="N3462" s="113"/>
      <c r="O3462" s="113"/>
      <c r="P3462" s="113"/>
      <c r="Q3462" s="26"/>
      <c r="R3462" s="113"/>
      <c r="S3462" s="26"/>
    </row>
    <row r="3463" spans="13:19" ht="12.75">
      <c r="M3463" s="26"/>
      <c r="N3463" s="113"/>
      <c r="O3463" s="113"/>
      <c r="P3463" s="113"/>
      <c r="Q3463" s="26"/>
      <c r="R3463" s="113"/>
      <c r="S3463" s="26"/>
    </row>
    <row r="3464" spans="13:19" ht="12.75">
      <c r="M3464" s="26"/>
      <c r="N3464" s="113"/>
      <c r="O3464" s="113"/>
      <c r="P3464" s="113"/>
      <c r="Q3464" s="26"/>
      <c r="R3464" s="113"/>
      <c r="S3464" s="26"/>
    </row>
    <row r="3465" spans="13:19" ht="12.75">
      <c r="M3465" s="26"/>
      <c r="N3465" s="113"/>
      <c r="O3465" s="113"/>
      <c r="P3465" s="113"/>
      <c r="Q3465" s="26"/>
      <c r="R3465" s="113"/>
      <c r="S3465" s="26"/>
    </row>
    <row r="3466" spans="13:19" ht="12.75">
      <c r="M3466" s="26"/>
      <c r="N3466" s="113"/>
      <c r="O3466" s="113"/>
      <c r="P3466" s="113"/>
      <c r="Q3466" s="26"/>
      <c r="R3466" s="113"/>
      <c r="S3466" s="26"/>
    </row>
    <row r="3467" spans="13:19" ht="12.75">
      <c r="M3467" s="26"/>
      <c r="N3467" s="113"/>
      <c r="O3467" s="113"/>
      <c r="P3467" s="113"/>
      <c r="Q3467" s="26"/>
      <c r="R3467" s="113"/>
      <c r="S3467" s="26"/>
    </row>
    <row r="3468" spans="13:19" ht="12.75">
      <c r="M3468" s="26"/>
      <c r="N3468" s="113"/>
      <c r="O3468" s="113"/>
      <c r="P3468" s="113"/>
      <c r="Q3468" s="26"/>
      <c r="R3468" s="113"/>
      <c r="S3468" s="26"/>
    </row>
    <row r="3469" spans="13:19" ht="12.75">
      <c r="M3469" s="26"/>
      <c r="N3469" s="113"/>
      <c r="O3469" s="113"/>
      <c r="P3469" s="113"/>
      <c r="Q3469" s="26"/>
      <c r="R3469" s="113"/>
      <c r="S3469" s="26"/>
    </row>
    <row r="3470" spans="13:19" ht="12.75">
      <c r="M3470" s="26"/>
      <c r="N3470" s="113"/>
      <c r="O3470" s="113"/>
      <c r="P3470" s="113"/>
      <c r="Q3470" s="26"/>
      <c r="R3470" s="113"/>
      <c r="S3470" s="26"/>
    </row>
    <row r="3471" spans="13:19" ht="12.75">
      <c r="M3471" s="26"/>
      <c r="N3471" s="113"/>
      <c r="O3471" s="113"/>
      <c r="P3471" s="113"/>
      <c r="Q3471" s="26"/>
      <c r="R3471" s="113"/>
      <c r="S3471" s="26"/>
    </row>
    <row r="3472" spans="13:19" ht="12.75">
      <c r="M3472" s="26"/>
      <c r="N3472" s="113"/>
      <c r="O3472" s="113"/>
      <c r="P3472" s="113"/>
      <c r="Q3472" s="26"/>
      <c r="R3472" s="113"/>
      <c r="S3472" s="26"/>
    </row>
    <row r="3473" spans="13:19" ht="12.75">
      <c r="M3473" s="26"/>
      <c r="N3473" s="113"/>
      <c r="O3473" s="113"/>
      <c r="P3473" s="113"/>
      <c r="Q3473" s="26"/>
      <c r="R3473" s="113"/>
      <c r="S3473" s="26"/>
    </row>
    <row r="3474" spans="13:19" ht="12.75">
      <c r="M3474" s="26"/>
      <c r="N3474" s="113"/>
      <c r="O3474" s="113"/>
      <c r="P3474" s="113"/>
      <c r="Q3474" s="26"/>
      <c r="R3474" s="113"/>
      <c r="S3474" s="26"/>
    </row>
    <row r="3475" spans="13:19" ht="12.75">
      <c r="M3475" s="26"/>
      <c r="N3475" s="113"/>
      <c r="O3475" s="113"/>
      <c r="P3475" s="113"/>
      <c r="Q3475" s="26"/>
      <c r="R3475" s="113"/>
      <c r="S3475" s="26"/>
    </row>
    <row r="3476" spans="13:19" ht="12.75">
      <c r="M3476" s="26"/>
      <c r="N3476" s="113"/>
      <c r="O3476" s="113"/>
      <c r="P3476" s="113"/>
      <c r="Q3476" s="26"/>
      <c r="R3476" s="113"/>
      <c r="S3476" s="26"/>
    </row>
    <row r="3477" spans="13:19" ht="12.75">
      <c r="M3477" s="26"/>
      <c r="N3477" s="113"/>
      <c r="O3477" s="113"/>
      <c r="P3477" s="113"/>
      <c r="Q3477" s="26"/>
      <c r="R3477" s="113"/>
      <c r="S3477" s="26"/>
    </row>
    <row r="3478" spans="13:19" ht="12.75">
      <c r="M3478" s="26"/>
      <c r="N3478" s="113"/>
      <c r="O3478" s="113"/>
      <c r="P3478" s="113"/>
      <c r="Q3478" s="26"/>
      <c r="R3478" s="113"/>
      <c r="S3478" s="26"/>
    </row>
    <row r="3479" spans="13:19" ht="12.75">
      <c r="M3479" s="26"/>
      <c r="N3479" s="113"/>
      <c r="O3479" s="113"/>
      <c r="P3479" s="113"/>
      <c r="Q3479" s="26"/>
      <c r="R3479" s="113"/>
      <c r="S3479" s="26"/>
    </row>
    <row r="3480" spans="13:19" ht="12.75">
      <c r="M3480" s="26"/>
      <c r="N3480" s="113"/>
      <c r="O3480" s="113"/>
      <c r="P3480" s="113"/>
      <c r="Q3480" s="26"/>
      <c r="R3480" s="113"/>
      <c r="S3480" s="26"/>
    </row>
    <row r="3481" spans="13:19" ht="12.75">
      <c r="M3481" s="26"/>
      <c r="N3481" s="113"/>
      <c r="O3481" s="113"/>
      <c r="P3481" s="113"/>
      <c r="Q3481" s="26"/>
      <c r="R3481" s="113"/>
      <c r="S3481" s="26"/>
    </row>
    <row r="3482" spans="13:19" ht="12.75">
      <c r="M3482" s="26"/>
      <c r="N3482" s="113"/>
      <c r="O3482" s="113"/>
      <c r="P3482" s="113"/>
      <c r="Q3482" s="26"/>
      <c r="R3482" s="113"/>
      <c r="S3482" s="26"/>
    </row>
    <row r="3483" spans="13:19" ht="12.75">
      <c r="M3483" s="26"/>
      <c r="N3483" s="113"/>
      <c r="O3483" s="113"/>
      <c r="P3483" s="113"/>
      <c r="Q3483" s="26"/>
      <c r="R3483" s="113"/>
      <c r="S3483" s="26"/>
    </row>
    <row r="3484" spans="13:19" ht="12.75">
      <c r="M3484" s="26"/>
      <c r="N3484" s="113"/>
      <c r="O3484" s="113"/>
      <c r="P3484" s="113"/>
      <c r="Q3484" s="26"/>
      <c r="R3484" s="113"/>
      <c r="S3484" s="26"/>
    </row>
    <row r="3485" spans="13:19" ht="12.75">
      <c r="M3485" s="26"/>
      <c r="N3485" s="113"/>
      <c r="O3485" s="113"/>
      <c r="P3485" s="113"/>
      <c r="Q3485" s="26"/>
      <c r="R3485" s="113"/>
      <c r="S3485" s="26"/>
    </row>
    <row r="3486" spans="13:19" ht="12.75">
      <c r="M3486" s="26"/>
      <c r="N3486" s="113"/>
      <c r="O3486" s="113"/>
      <c r="P3486" s="113"/>
      <c r="Q3486" s="26"/>
      <c r="R3486" s="113"/>
      <c r="S3486" s="26"/>
    </row>
    <row r="3487" spans="13:19" ht="12.75">
      <c r="M3487" s="26"/>
      <c r="N3487" s="113"/>
      <c r="O3487" s="113"/>
      <c r="P3487" s="113"/>
      <c r="Q3487" s="26"/>
      <c r="R3487" s="113"/>
      <c r="S3487" s="26"/>
    </row>
    <row r="3488" spans="13:19" ht="12.75">
      <c r="M3488" s="26"/>
      <c r="N3488" s="113"/>
      <c r="O3488" s="113"/>
      <c r="P3488" s="113"/>
      <c r="Q3488" s="26"/>
      <c r="R3488" s="113"/>
      <c r="S3488" s="26"/>
    </row>
    <row r="3489" spans="13:19" ht="12.75">
      <c r="M3489" s="26"/>
      <c r="N3489" s="113"/>
      <c r="O3489" s="113"/>
      <c r="P3489" s="113"/>
      <c r="Q3489" s="26"/>
      <c r="R3489" s="113"/>
      <c r="S3489" s="26"/>
    </row>
    <row r="3490" spans="13:19" ht="12.75">
      <c r="M3490" s="26"/>
      <c r="N3490" s="113"/>
      <c r="O3490" s="113"/>
      <c r="P3490" s="113"/>
      <c r="Q3490" s="26"/>
      <c r="R3490" s="113"/>
      <c r="S3490" s="26"/>
    </row>
    <row r="3491" spans="13:19" ht="12.75">
      <c r="M3491" s="26"/>
      <c r="N3491" s="113"/>
      <c r="O3491" s="113"/>
      <c r="P3491" s="113"/>
      <c r="Q3491" s="26"/>
      <c r="R3491" s="113"/>
      <c r="S3491" s="26"/>
    </row>
    <row r="3492" spans="13:19" ht="12.75">
      <c r="M3492" s="26"/>
      <c r="N3492" s="113"/>
      <c r="O3492" s="113"/>
      <c r="P3492" s="113"/>
      <c r="Q3492" s="26"/>
      <c r="R3492" s="113"/>
      <c r="S3492" s="26"/>
    </row>
    <row r="3493" spans="13:19" ht="12.75">
      <c r="M3493" s="26"/>
      <c r="N3493" s="113"/>
      <c r="O3493" s="113"/>
      <c r="P3493" s="113"/>
      <c r="Q3493" s="26"/>
      <c r="R3493" s="113"/>
      <c r="S3493" s="26"/>
    </row>
    <row r="3494" spans="13:19" ht="12.75">
      <c r="M3494" s="26"/>
      <c r="N3494" s="113"/>
      <c r="O3494" s="113"/>
      <c r="P3494" s="113"/>
      <c r="Q3494" s="26"/>
      <c r="R3494" s="113"/>
      <c r="S3494" s="26"/>
    </row>
    <row r="3495" spans="13:19" ht="12.75">
      <c r="M3495" s="26"/>
      <c r="N3495" s="113"/>
      <c r="O3495" s="113"/>
      <c r="P3495" s="113"/>
      <c r="Q3495" s="26"/>
      <c r="R3495" s="113"/>
      <c r="S3495" s="26"/>
    </row>
    <row r="3496" spans="13:19" ht="12.75">
      <c r="M3496" s="26"/>
      <c r="N3496" s="113"/>
      <c r="O3496" s="113"/>
      <c r="P3496" s="113"/>
      <c r="Q3496" s="26"/>
      <c r="R3496" s="113"/>
      <c r="S3496" s="26"/>
    </row>
    <row r="3497" spans="13:19" ht="12.75">
      <c r="M3497" s="26"/>
      <c r="N3497" s="113"/>
      <c r="O3497" s="113"/>
      <c r="P3497" s="113"/>
      <c r="Q3497" s="26"/>
      <c r="R3497" s="113"/>
      <c r="S3497" s="26"/>
    </row>
    <row r="3498" spans="13:19" ht="12.75">
      <c r="M3498" s="26"/>
      <c r="N3498" s="113"/>
      <c r="O3498" s="113"/>
      <c r="P3498" s="113"/>
      <c r="Q3498" s="26"/>
      <c r="R3498" s="113"/>
      <c r="S3498" s="26"/>
    </row>
    <row r="3499" spans="13:19" ht="12.75">
      <c r="M3499" s="26"/>
      <c r="N3499" s="113"/>
      <c r="O3499" s="113"/>
      <c r="P3499" s="113"/>
      <c r="Q3499" s="26"/>
      <c r="R3499" s="113"/>
      <c r="S3499" s="26"/>
    </row>
    <row r="3500" spans="13:19" ht="12.75">
      <c r="M3500" s="26"/>
      <c r="N3500" s="113"/>
      <c r="O3500" s="113"/>
      <c r="P3500" s="113"/>
      <c r="Q3500" s="26"/>
      <c r="R3500" s="113"/>
      <c r="S3500" s="26"/>
    </row>
    <row r="3501" spans="13:19" ht="12.75">
      <c r="M3501" s="26"/>
      <c r="N3501" s="113"/>
      <c r="O3501" s="113"/>
      <c r="P3501" s="113"/>
      <c r="Q3501" s="26"/>
      <c r="R3501" s="113"/>
      <c r="S3501" s="26"/>
    </row>
    <row r="3502" spans="13:19" ht="12.75">
      <c r="M3502" s="26"/>
      <c r="N3502" s="113"/>
      <c r="O3502" s="113"/>
      <c r="P3502" s="113"/>
      <c r="Q3502" s="26"/>
      <c r="R3502" s="113"/>
      <c r="S3502" s="26"/>
    </row>
    <row r="3503" spans="13:19" ht="12.75">
      <c r="M3503" s="26"/>
      <c r="N3503" s="113"/>
      <c r="O3503" s="113"/>
      <c r="P3503" s="113"/>
      <c r="Q3503" s="26"/>
      <c r="R3503" s="113"/>
      <c r="S3503" s="26"/>
    </row>
    <row r="3504" spans="13:19" ht="12.75">
      <c r="M3504" s="26"/>
      <c r="N3504" s="113"/>
      <c r="O3504" s="113"/>
      <c r="P3504" s="113"/>
      <c r="Q3504" s="26"/>
      <c r="R3504" s="113"/>
      <c r="S3504" s="26"/>
    </row>
    <row r="3505" spans="13:19" ht="12.75">
      <c r="M3505" s="26"/>
      <c r="N3505" s="113"/>
      <c r="O3505" s="113"/>
      <c r="P3505" s="113"/>
      <c r="Q3505" s="26"/>
      <c r="R3505" s="113"/>
      <c r="S3505" s="26"/>
    </row>
    <row r="3506" spans="13:19" ht="12.75">
      <c r="M3506" s="26"/>
      <c r="N3506" s="113"/>
      <c r="O3506" s="113"/>
      <c r="P3506" s="113"/>
      <c r="Q3506" s="26"/>
      <c r="R3506" s="113"/>
      <c r="S3506" s="26"/>
    </row>
    <row r="3507" spans="13:19" ht="12.75">
      <c r="M3507" s="26"/>
      <c r="N3507" s="113"/>
      <c r="O3507" s="113"/>
      <c r="P3507" s="113"/>
      <c r="Q3507" s="26"/>
      <c r="R3507" s="113"/>
      <c r="S3507" s="26"/>
    </row>
    <row r="3508" spans="13:19" ht="12.75">
      <c r="M3508" s="26"/>
      <c r="N3508" s="113"/>
      <c r="O3508" s="113"/>
      <c r="P3508" s="113"/>
      <c r="Q3508" s="26"/>
      <c r="R3508" s="113"/>
      <c r="S3508" s="26"/>
    </row>
    <row r="3509" spans="13:19" ht="12.75">
      <c r="M3509" s="26"/>
      <c r="N3509" s="113"/>
      <c r="O3509" s="113"/>
      <c r="P3509" s="113"/>
      <c r="Q3509" s="26"/>
      <c r="R3509" s="113"/>
      <c r="S3509" s="26"/>
    </row>
    <row r="3510" spans="13:19" ht="12.75">
      <c r="M3510" s="26"/>
      <c r="N3510" s="113"/>
      <c r="O3510" s="113"/>
      <c r="P3510" s="113"/>
      <c r="Q3510" s="26"/>
      <c r="R3510" s="113"/>
      <c r="S3510" s="26"/>
    </row>
    <row r="3511" spans="13:19" ht="12.75">
      <c r="M3511" s="26"/>
      <c r="N3511" s="113"/>
      <c r="O3511" s="113"/>
      <c r="P3511" s="113"/>
      <c r="Q3511" s="26"/>
      <c r="R3511" s="113"/>
      <c r="S3511" s="26"/>
    </row>
    <row r="3512" spans="13:19" ht="12.75">
      <c r="M3512" s="26"/>
      <c r="N3512" s="113"/>
      <c r="O3512" s="113"/>
      <c r="P3512" s="113"/>
      <c r="Q3512" s="26"/>
      <c r="R3512" s="113"/>
      <c r="S3512" s="26"/>
    </row>
    <row r="3513" spans="13:19" ht="12.75">
      <c r="M3513" s="26"/>
      <c r="N3513" s="113"/>
      <c r="O3513" s="113"/>
      <c r="P3513" s="113"/>
      <c r="Q3513" s="26"/>
      <c r="R3513" s="113"/>
      <c r="S3513" s="26"/>
    </row>
    <row r="3514" spans="13:19" ht="12.75">
      <c r="M3514" s="26"/>
      <c r="N3514" s="113"/>
      <c r="O3514" s="113"/>
      <c r="P3514" s="113"/>
      <c r="Q3514" s="26"/>
      <c r="R3514" s="113"/>
      <c r="S3514" s="26"/>
    </row>
    <row r="3515" spans="13:19" ht="12.75">
      <c r="M3515" s="26"/>
      <c r="N3515" s="113"/>
      <c r="O3515" s="113"/>
      <c r="P3515" s="113"/>
      <c r="Q3515" s="26"/>
      <c r="R3515" s="113"/>
      <c r="S3515" s="26"/>
    </row>
    <row r="3516" spans="13:19" ht="12.75">
      <c r="M3516" s="26"/>
      <c r="N3516" s="113"/>
      <c r="O3516" s="113"/>
      <c r="P3516" s="113"/>
      <c r="Q3516" s="26"/>
      <c r="R3516" s="113"/>
      <c r="S3516" s="26"/>
    </row>
    <row r="3517" spans="13:19" ht="12.75">
      <c r="M3517" s="26"/>
      <c r="N3517" s="113"/>
      <c r="O3517" s="113"/>
      <c r="P3517" s="113"/>
      <c r="Q3517" s="26"/>
      <c r="R3517" s="113"/>
      <c r="S3517" s="26"/>
    </row>
    <row r="3518" spans="13:19" ht="12.75">
      <c r="M3518" s="26"/>
      <c r="N3518" s="113"/>
      <c r="O3518" s="113"/>
      <c r="P3518" s="113"/>
      <c r="Q3518" s="26"/>
      <c r="R3518" s="113"/>
      <c r="S3518" s="26"/>
    </row>
    <row r="3519" spans="13:19" ht="12.75">
      <c r="M3519" s="26"/>
      <c r="N3519" s="113"/>
      <c r="O3519" s="113"/>
      <c r="P3519" s="113"/>
      <c r="Q3519" s="26"/>
      <c r="R3519" s="113"/>
      <c r="S3519" s="26"/>
    </row>
    <row r="3520" spans="13:19" ht="12.75">
      <c r="M3520" s="26"/>
      <c r="N3520" s="113"/>
      <c r="O3520" s="113"/>
      <c r="P3520" s="113"/>
      <c r="Q3520" s="26"/>
      <c r="R3520" s="113"/>
      <c r="S3520" s="26"/>
    </row>
    <row r="3521" spans="13:19" ht="12.75">
      <c r="M3521" s="26"/>
      <c r="N3521" s="113"/>
      <c r="O3521" s="113"/>
      <c r="P3521" s="113"/>
      <c r="Q3521" s="26"/>
      <c r="R3521" s="113"/>
      <c r="S3521" s="26"/>
    </row>
    <row r="3522" spans="13:19" ht="12.75">
      <c r="M3522" s="26"/>
      <c r="N3522" s="113"/>
      <c r="O3522" s="113"/>
      <c r="P3522" s="113"/>
      <c r="Q3522" s="26"/>
      <c r="R3522" s="113"/>
      <c r="S3522" s="26"/>
    </row>
    <row r="3523" spans="13:19" ht="12.75">
      <c r="M3523" s="26"/>
      <c r="N3523" s="113"/>
      <c r="O3523" s="113"/>
      <c r="P3523" s="113"/>
      <c r="Q3523" s="26"/>
      <c r="R3523" s="113"/>
      <c r="S3523" s="26"/>
    </row>
    <row r="3524" spans="13:19" ht="12.75">
      <c r="M3524" s="26"/>
      <c r="N3524" s="113"/>
      <c r="O3524" s="113"/>
      <c r="P3524" s="113"/>
      <c r="Q3524" s="26"/>
      <c r="R3524" s="113"/>
      <c r="S3524" s="26"/>
    </row>
    <row r="3525" spans="13:19" ht="12.75">
      <c r="M3525" s="26"/>
      <c r="N3525" s="113"/>
      <c r="O3525" s="113"/>
      <c r="P3525" s="113"/>
      <c r="Q3525" s="26"/>
      <c r="R3525" s="113"/>
      <c r="S3525" s="26"/>
    </row>
    <row r="3526" spans="13:19" ht="12.75">
      <c r="M3526" s="26"/>
      <c r="N3526" s="113"/>
      <c r="O3526" s="113"/>
      <c r="P3526" s="113"/>
      <c r="Q3526" s="26"/>
      <c r="R3526" s="113"/>
      <c r="S3526" s="26"/>
    </row>
    <row r="3527" spans="13:19" ht="12.75">
      <c r="M3527" s="26"/>
      <c r="N3527" s="113"/>
      <c r="O3527" s="113"/>
      <c r="P3527" s="113"/>
      <c r="Q3527" s="26"/>
      <c r="R3527" s="113"/>
      <c r="S3527" s="26"/>
    </row>
    <row r="3528" spans="13:19" ht="12.75">
      <c r="M3528" s="26"/>
      <c r="N3528" s="113"/>
      <c r="O3528" s="113"/>
      <c r="P3528" s="113"/>
      <c r="Q3528" s="26"/>
      <c r="R3528" s="113"/>
      <c r="S3528" s="26"/>
    </row>
    <row r="3529" spans="13:19" ht="12.75">
      <c r="M3529" s="26"/>
      <c r="N3529" s="113"/>
      <c r="O3529" s="113"/>
      <c r="P3529" s="113"/>
      <c r="Q3529" s="26"/>
      <c r="R3529" s="113"/>
      <c r="S3529" s="26"/>
    </row>
    <row r="3530" spans="13:19" ht="12.75">
      <c r="M3530" s="26"/>
      <c r="N3530" s="113"/>
      <c r="O3530" s="113"/>
      <c r="P3530" s="113"/>
      <c r="Q3530" s="26"/>
      <c r="R3530" s="113"/>
      <c r="S3530" s="26"/>
    </row>
    <row r="3531" spans="13:19" ht="12.75">
      <c r="M3531" s="26"/>
      <c r="N3531" s="113"/>
      <c r="O3531" s="113"/>
      <c r="P3531" s="113"/>
      <c r="Q3531" s="26"/>
      <c r="R3531" s="113"/>
      <c r="S3531" s="26"/>
    </row>
    <row r="3532" spans="13:19" ht="12.75">
      <c r="M3532" s="26"/>
      <c r="N3532" s="113"/>
      <c r="O3532" s="113"/>
      <c r="P3532" s="113"/>
      <c r="Q3532" s="26"/>
      <c r="R3532" s="113"/>
      <c r="S3532" s="26"/>
    </row>
    <row r="3533" spans="13:19" ht="12.75">
      <c r="M3533" s="26"/>
      <c r="N3533" s="113"/>
      <c r="O3533" s="113"/>
      <c r="P3533" s="113"/>
      <c r="Q3533" s="26"/>
      <c r="R3533" s="113"/>
      <c r="S3533" s="26"/>
    </row>
    <row r="3534" spans="13:19" ht="12.75">
      <c r="M3534" s="26"/>
      <c r="N3534" s="113"/>
      <c r="O3534" s="113"/>
      <c r="P3534" s="113"/>
      <c r="Q3534" s="26"/>
      <c r="R3534" s="113"/>
      <c r="S3534" s="26"/>
    </row>
    <row r="3535" spans="13:19" ht="12.75">
      <c r="M3535" s="26"/>
      <c r="N3535" s="113"/>
      <c r="O3535" s="113"/>
      <c r="P3535" s="113"/>
      <c r="Q3535" s="26"/>
      <c r="R3535" s="113"/>
      <c r="S3535" s="26"/>
    </row>
    <row r="3536" spans="13:19" ht="12.75">
      <c r="M3536" s="26"/>
      <c r="N3536" s="113"/>
      <c r="O3536" s="113"/>
      <c r="P3536" s="113"/>
      <c r="Q3536" s="26"/>
      <c r="R3536" s="113"/>
      <c r="S3536" s="26"/>
    </row>
    <row r="3537" spans="13:19" ht="12.75">
      <c r="M3537" s="26"/>
      <c r="N3537" s="113"/>
      <c r="O3537" s="113"/>
      <c r="P3537" s="113"/>
      <c r="Q3537" s="26"/>
      <c r="R3537" s="113"/>
      <c r="S3537" s="26"/>
    </row>
    <row r="3538" spans="13:19" ht="12.75">
      <c r="M3538" s="26"/>
      <c r="N3538" s="113"/>
      <c r="O3538" s="113"/>
      <c r="P3538" s="113"/>
      <c r="Q3538" s="26"/>
      <c r="R3538" s="113"/>
      <c r="S3538" s="26"/>
    </row>
    <row r="3539" spans="13:19" ht="12.75">
      <c r="M3539" s="26"/>
      <c r="N3539" s="113"/>
      <c r="O3539" s="113"/>
      <c r="P3539" s="113"/>
      <c r="Q3539" s="26"/>
      <c r="R3539" s="113"/>
      <c r="S3539" s="26"/>
    </row>
    <row r="3540" spans="13:19" ht="12.75">
      <c r="M3540" s="26"/>
      <c r="N3540" s="113"/>
      <c r="O3540" s="113"/>
      <c r="P3540" s="113"/>
      <c r="Q3540" s="26"/>
      <c r="R3540" s="113"/>
      <c r="S3540" s="26"/>
    </row>
    <row r="3541" spans="13:19" ht="12.75">
      <c r="M3541" s="26"/>
      <c r="N3541" s="113"/>
      <c r="O3541" s="113"/>
      <c r="P3541" s="113"/>
      <c r="Q3541" s="26"/>
      <c r="R3541" s="113"/>
      <c r="S3541" s="26"/>
    </row>
    <row r="3542" spans="13:19" ht="12.75">
      <c r="M3542" s="26"/>
      <c r="N3542" s="113"/>
      <c r="O3542" s="113"/>
      <c r="P3542" s="113"/>
      <c r="Q3542" s="26"/>
      <c r="R3542" s="113"/>
      <c r="S3542" s="26"/>
    </row>
    <row r="3543" spans="13:19" ht="12.75">
      <c r="M3543" s="26"/>
      <c r="N3543" s="113"/>
      <c r="O3543" s="113"/>
      <c r="P3543" s="113"/>
      <c r="Q3543" s="26"/>
      <c r="R3543" s="113"/>
      <c r="S3543" s="26"/>
    </row>
    <row r="3544" spans="13:19" ht="12.75">
      <c r="M3544" s="26"/>
      <c r="N3544" s="113"/>
      <c r="O3544" s="113"/>
      <c r="P3544" s="113"/>
      <c r="Q3544" s="26"/>
      <c r="R3544" s="113"/>
      <c r="S3544" s="26"/>
    </row>
    <row r="3545" spans="13:19" ht="12.75">
      <c r="M3545" s="26"/>
      <c r="N3545" s="113"/>
      <c r="O3545" s="113"/>
      <c r="P3545" s="113"/>
      <c r="Q3545" s="26"/>
      <c r="R3545" s="113"/>
      <c r="S3545" s="26"/>
    </row>
    <row r="3546" spans="13:19" ht="12.75">
      <c r="M3546" s="26"/>
      <c r="N3546" s="113"/>
      <c r="O3546" s="113"/>
      <c r="P3546" s="113"/>
      <c r="Q3546" s="26"/>
      <c r="R3546" s="113"/>
      <c r="S3546" s="26"/>
    </row>
    <row r="3547" spans="13:19" ht="12.75">
      <c r="M3547" s="26"/>
      <c r="N3547" s="113"/>
      <c r="O3547" s="113"/>
      <c r="P3547" s="113"/>
      <c r="Q3547" s="26"/>
      <c r="R3547" s="113"/>
      <c r="S3547" s="26"/>
    </row>
    <row r="3548" spans="13:19" ht="12.75">
      <c r="M3548" s="26"/>
      <c r="N3548" s="113"/>
      <c r="O3548" s="113"/>
      <c r="P3548" s="113"/>
      <c r="Q3548" s="26"/>
      <c r="R3548" s="113"/>
      <c r="S3548" s="26"/>
    </row>
    <row r="3549" spans="13:19" ht="12.75">
      <c r="M3549" s="26"/>
      <c r="N3549" s="113"/>
      <c r="O3549" s="113"/>
      <c r="P3549" s="113"/>
      <c r="Q3549" s="26"/>
      <c r="R3549" s="113"/>
      <c r="S3549" s="26"/>
    </row>
    <row r="3550" spans="13:19" ht="12.75">
      <c r="M3550" s="26"/>
      <c r="N3550" s="113"/>
      <c r="O3550" s="113"/>
      <c r="P3550" s="113"/>
      <c r="Q3550" s="26"/>
      <c r="R3550" s="113"/>
      <c r="S3550" s="26"/>
    </row>
    <row r="3551" spans="13:19" ht="12.75">
      <c r="M3551" s="26"/>
      <c r="N3551" s="113"/>
      <c r="O3551" s="113"/>
      <c r="P3551" s="113"/>
      <c r="Q3551" s="26"/>
      <c r="R3551" s="113"/>
      <c r="S3551" s="26"/>
    </row>
    <row r="3552" spans="13:19" ht="12.75">
      <c r="M3552" s="26"/>
      <c r="N3552" s="113"/>
      <c r="O3552" s="113"/>
      <c r="P3552" s="113"/>
      <c r="Q3552" s="26"/>
      <c r="R3552" s="113"/>
      <c r="S3552" s="26"/>
    </row>
    <row r="3553" spans="13:19" ht="12.75">
      <c r="M3553" s="26"/>
      <c r="N3553" s="113"/>
      <c r="O3553" s="113"/>
      <c r="P3553" s="113"/>
      <c r="Q3553" s="26"/>
      <c r="R3553" s="113"/>
      <c r="S3553" s="26"/>
    </row>
    <row r="3554" spans="13:19" ht="12.75">
      <c r="M3554" s="26"/>
      <c r="N3554" s="113"/>
      <c r="O3554" s="113"/>
      <c r="P3554" s="113"/>
      <c r="Q3554" s="26"/>
      <c r="R3554" s="113"/>
      <c r="S3554" s="26"/>
    </row>
    <row r="3555" spans="13:19" ht="12.75">
      <c r="M3555" s="26"/>
      <c r="N3555" s="113"/>
      <c r="O3555" s="113"/>
      <c r="P3555" s="113"/>
      <c r="Q3555" s="26"/>
      <c r="R3555" s="113"/>
      <c r="S3555" s="26"/>
    </row>
    <row r="3556" spans="13:19" ht="12.75">
      <c r="M3556" s="26"/>
      <c r="N3556" s="113"/>
      <c r="O3556" s="113"/>
      <c r="P3556" s="113"/>
      <c r="Q3556" s="26"/>
      <c r="R3556" s="113"/>
      <c r="S3556" s="26"/>
    </row>
    <row r="3557" spans="13:19" ht="12.75">
      <c r="M3557" s="26"/>
      <c r="N3557" s="113"/>
      <c r="O3557" s="113"/>
      <c r="P3557" s="113"/>
      <c r="Q3557" s="26"/>
      <c r="R3557" s="113"/>
      <c r="S3557" s="26"/>
    </row>
    <row r="3558" spans="13:19" ht="12.75">
      <c r="M3558" s="26"/>
      <c r="N3558" s="113"/>
      <c r="O3558" s="113"/>
      <c r="P3558" s="113"/>
      <c r="Q3558" s="26"/>
      <c r="R3558" s="113"/>
      <c r="S3558" s="26"/>
    </row>
    <row r="3559" spans="13:19" ht="12.75">
      <c r="M3559" s="26"/>
      <c r="N3559" s="113"/>
      <c r="O3559" s="113"/>
      <c r="P3559" s="113"/>
      <c r="Q3559" s="26"/>
      <c r="R3559" s="113"/>
      <c r="S3559" s="26"/>
    </row>
    <row r="3560" spans="13:19" ht="12.75">
      <c r="M3560" s="26"/>
      <c r="N3560" s="113"/>
      <c r="O3560" s="113"/>
      <c r="P3560" s="113"/>
      <c r="Q3560" s="26"/>
      <c r="R3560" s="113"/>
      <c r="S3560" s="26"/>
    </row>
    <row r="3561" spans="13:19" ht="12.75">
      <c r="M3561" s="26"/>
      <c r="N3561" s="113"/>
      <c r="O3561" s="113"/>
      <c r="P3561" s="113"/>
      <c r="Q3561" s="26"/>
      <c r="R3561" s="113"/>
      <c r="S3561" s="26"/>
    </row>
    <row r="3562" spans="13:19" ht="12.75">
      <c r="M3562" s="26"/>
      <c r="N3562" s="113"/>
      <c r="O3562" s="113"/>
      <c r="P3562" s="113"/>
      <c r="Q3562" s="26"/>
      <c r="R3562" s="113"/>
      <c r="S3562" s="26"/>
    </row>
    <row r="3563" spans="13:19" ht="12.75">
      <c r="M3563" s="26"/>
      <c r="N3563" s="113"/>
      <c r="O3563" s="113"/>
      <c r="P3563" s="113"/>
      <c r="Q3563" s="26"/>
      <c r="R3563" s="113"/>
      <c r="S3563" s="26"/>
    </row>
    <row r="3564" spans="13:19" ht="12.75">
      <c r="M3564" s="26"/>
      <c r="N3564" s="113"/>
      <c r="O3564" s="113"/>
      <c r="P3564" s="113"/>
      <c r="Q3564" s="26"/>
      <c r="R3564" s="113"/>
      <c r="S3564" s="26"/>
    </row>
    <row r="3565" spans="13:19" ht="12.75">
      <c r="M3565" s="26"/>
      <c r="N3565" s="113"/>
      <c r="O3565" s="113"/>
      <c r="P3565" s="113"/>
      <c r="Q3565" s="26"/>
      <c r="R3565" s="113"/>
      <c r="S3565" s="26"/>
    </row>
    <row r="3566" spans="13:19" ht="12.75">
      <c r="M3566" s="26"/>
      <c r="N3566" s="113"/>
      <c r="O3566" s="113"/>
      <c r="P3566" s="113"/>
      <c r="Q3566" s="26"/>
      <c r="R3566" s="113"/>
      <c r="S3566" s="26"/>
    </row>
    <row r="3567" spans="13:19" ht="12.75">
      <c r="M3567" s="26"/>
      <c r="N3567" s="113"/>
      <c r="O3567" s="113"/>
      <c r="P3567" s="113"/>
      <c r="Q3567" s="26"/>
      <c r="R3567" s="113"/>
      <c r="S3567" s="26"/>
    </row>
    <row r="3568" spans="13:19" ht="12.75">
      <c r="M3568" s="26"/>
      <c r="N3568" s="113"/>
      <c r="O3568" s="113"/>
      <c r="P3568" s="113"/>
      <c r="Q3568" s="26"/>
      <c r="R3568" s="113"/>
      <c r="S3568" s="26"/>
    </row>
    <row r="3569" spans="13:19" ht="12.75">
      <c r="M3569" s="26"/>
      <c r="N3569" s="113"/>
      <c r="O3569" s="113"/>
      <c r="P3569" s="113"/>
      <c r="Q3569" s="26"/>
      <c r="R3569" s="113"/>
      <c r="S3569" s="26"/>
    </row>
    <row r="3570" spans="13:19" ht="12.75">
      <c r="M3570" s="26"/>
      <c r="N3570" s="113"/>
      <c r="O3570" s="113"/>
      <c r="P3570" s="113"/>
      <c r="Q3570" s="26"/>
      <c r="R3570" s="113"/>
      <c r="S3570" s="26"/>
    </row>
    <row r="3571" spans="13:19" ht="12.75">
      <c r="M3571" s="26"/>
      <c r="N3571" s="113"/>
      <c r="O3571" s="113"/>
      <c r="P3571" s="113"/>
      <c r="Q3571" s="26"/>
      <c r="R3571" s="113"/>
      <c r="S3571" s="26"/>
    </row>
    <row r="3572" spans="13:19" ht="12.75">
      <c r="M3572" s="26"/>
      <c r="N3572" s="113"/>
      <c r="O3572" s="113"/>
      <c r="P3572" s="113"/>
      <c r="Q3572" s="26"/>
      <c r="R3572" s="113"/>
      <c r="S3572" s="26"/>
    </row>
    <row r="3573" spans="13:19" ht="12.75">
      <c r="M3573" s="26"/>
      <c r="N3573" s="113"/>
      <c r="O3573" s="113"/>
      <c r="P3573" s="113"/>
      <c r="Q3573" s="26"/>
      <c r="R3573" s="113"/>
      <c r="S3573" s="26"/>
    </row>
    <row r="3574" spans="13:19" ht="12.75">
      <c r="M3574" s="26"/>
      <c r="N3574" s="113"/>
      <c r="O3574" s="113"/>
      <c r="P3574" s="113"/>
      <c r="Q3574" s="26"/>
      <c r="R3574" s="113"/>
      <c r="S3574" s="26"/>
    </row>
    <row r="3575" spans="13:19" ht="12.75">
      <c r="M3575" s="26"/>
      <c r="N3575" s="113"/>
      <c r="O3575" s="113"/>
      <c r="P3575" s="113"/>
      <c r="Q3575" s="26"/>
      <c r="R3575" s="113"/>
      <c r="S3575" s="26"/>
    </row>
    <row r="3576" spans="13:19" ht="12.75">
      <c r="M3576" s="26"/>
      <c r="N3576" s="113"/>
      <c r="O3576" s="113"/>
      <c r="P3576" s="113"/>
      <c r="Q3576" s="26"/>
      <c r="R3576" s="113"/>
      <c r="S3576" s="26"/>
    </row>
    <row r="3577" spans="13:19" ht="12.75">
      <c r="M3577" s="26"/>
      <c r="N3577" s="113"/>
      <c r="O3577" s="113"/>
      <c r="P3577" s="113"/>
      <c r="Q3577" s="26"/>
      <c r="R3577" s="113"/>
      <c r="S3577" s="26"/>
    </row>
    <row r="3578" spans="13:19" ht="12.75">
      <c r="M3578" s="26"/>
      <c r="N3578" s="113"/>
      <c r="O3578" s="113"/>
      <c r="P3578" s="113"/>
      <c r="Q3578" s="26"/>
      <c r="R3578" s="113"/>
      <c r="S3578" s="26"/>
    </row>
    <row r="3579" spans="13:19" ht="12.75">
      <c r="M3579" s="26"/>
      <c r="N3579" s="113"/>
      <c r="O3579" s="113"/>
      <c r="P3579" s="113"/>
      <c r="Q3579" s="26"/>
      <c r="R3579" s="113"/>
      <c r="S3579" s="26"/>
    </row>
    <row r="3580" spans="13:19" ht="12.75">
      <c r="M3580" s="26"/>
      <c r="N3580" s="113"/>
      <c r="O3580" s="113"/>
      <c r="P3580" s="113"/>
      <c r="Q3580" s="26"/>
      <c r="R3580" s="113"/>
      <c r="S3580" s="26"/>
    </row>
    <row r="3581" spans="13:19" ht="12.75">
      <c r="M3581" s="26"/>
      <c r="N3581" s="113"/>
      <c r="O3581" s="113"/>
      <c r="P3581" s="113"/>
      <c r="Q3581" s="26"/>
      <c r="R3581" s="113"/>
      <c r="S3581" s="26"/>
    </row>
    <row r="3582" spans="13:19" ht="12.75">
      <c r="M3582" s="26"/>
      <c r="N3582" s="113"/>
      <c r="O3582" s="113"/>
      <c r="P3582" s="113"/>
      <c r="Q3582" s="26"/>
      <c r="R3582" s="113"/>
      <c r="S3582" s="26"/>
    </row>
    <row r="3583" spans="13:19" ht="12.75">
      <c r="M3583" s="26"/>
      <c r="N3583" s="113"/>
      <c r="O3583" s="113"/>
      <c r="P3583" s="113"/>
      <c r="Q3583" s="26"/>
      <c r="R3583" s="113"/>
      <c r="S3583" s="26"/>
    </row>
    <row r="3584" spans="13:19" ht="12.75">
      <c r="M3584" s="26"/>
      <c r="N3584" s="113"/>
      <c r="O3584" s="113"/>
      <c r="P3584" s="113"/>
      <c r="Q3584" s="26"/>
      <c r="R3584" s="113"/>
      <c r="S3584" s="26"/>
    </row>
    <row r="3585" spans="13:19" ht="12.75">
      <c r="M3585" s="26"/>
      <c r="N3585" s="113"/>
      <c r="O3585" s="113"/>
      <c r="P3585" s="113"/>
      <c r="Q3585" s="26"/>
      <c r="R3585" s="113"/>
      <c r="S3585" s="26"/>
    </row>
    <row r="3586" spans="13:19" ht="12.75">
      <c r="M3586" s="26"/>
      <c r="N3586" s="113"/>
      <c r="O3586" s="113"/>
      <c r="P3586" s="113"/>
      <c r="Q3586" s="26"/>
      <c r="R3586" s="113"/>
      <c r="S3586" s="26"/>
    </row>
    <row r="3587" spans="13:19" ht="12.75">
      <c r="M3587" s="26"/>
      <c r="N3587" s="113"/>
      <c r="O3587" s="113"/>
      <c r="P3587" s="113"/>
      <c r="Q3587" s="26"/>
      <c r="R3587" s="113"/>
      <c r="S3587" s="26"/>
    </row>
    <row r="3588" spans="13:19" ht="12.75">
      <c r="M3588" s="26"/>
      <c r="N3588" s="113"/>
      <c r="O3588" s="113"/>
      <c r="P3588" s="113"/>
      <c r="Q3588" s="26"/>
      <c r="R3588" s="113"/>
      <c r="S3588" s="26"/>
    </row>
    <row r="3589" spans="13:19" ht="12.75">
      <c r="M3589" s="26"/>
      <c r="N3589" s="113"/>
      <c r="O3589" s="113"/>
      <c r="P3589" s="113"/>
      <c r="Q3589" s="26"/>
      <c r="R3589" s="113"/>
      <c r="S3589" s="26"/>
    </row>
    <row r="3590" spans="13:19" ht="12.75">
      <c r="M3590" s="26"/>
      <c r="N3590" s="113"/>
      <c r="O3590" s="113"/>
      <c r="P3590" s="113"/>
      <c r="Q3590" s="26"/>
      <c r="R3590" s="113"/>
      <c r="S3590" s="26"/>
    </row>
    <row r="3591" spans="13:19" ht="12.75">
      <c r="M3591" s="26"/>
      <c r="N3591" s="113"/>
      <c r="O3591" s="113"/>
      <c r="P3591" s="113"/>
      <c r="Q3591" s="26"/>
      <c r="R3591" s="113"/>
      <c r="S3591" s="26"/>
    </row>
    <row r="3592" spans="13:19" ht="12.75">
      <c r="M3592" s="26"/>
      <c r="N3592" s="113"/>
      <c r="O3592" s="113"/>
      <c r="P3592" s="113"/>
      <c r="Q3592" s="26"/>
      <c r="R3592" s="113"/>
      <c r="S3592" s="26"/>
    </row>
    <row r="3593" spans="13:19" ht="12.75">
      <c r="M3593" s="26"/>
      <c r="N3593" s="113"/>
      <c r="O3593" s="113"/>
      <c r="P3593" s="113"/>
      <c r="Q3593" s="26"/>
      <c r="R3593" s="113"/>
      <c r="S3593" s="26"/>
    </row>
    <row r="3594" spans="13:19" ht="12.75">
      <c r="M3594" s="26"/>
      <c r="N3594" s="113"/>
      <c r="O3594" s="113"/>
      <c r="P3594" s="113"/>
      <c r="Q3594" s="26"/>
      <c r="R3594" s="113"/>
      <c r="S3594" s="26"/>
    </row>
    <row r="3595" spans="13:19" ht="12.75">
      <c r="M3595" s="26"/>
      <c r="N3595" s="113"/>
      <c r="O3595" s="113"/>
      <c r="P3595" s="113"/>
      <c r="Q3595" s="26"/>
      <c r="R3595" s="113"/>
      <c r="S3595" s="26"/>
    </row>
    <row r="3596" spans="13:19" ht="12.75">
      <c r="M3596" s="26"/>
      <c r="N3596" s="113"/>
      <c r="O3596" s="113"/>
      <c r="P3596" s="113"/>
      <c r="Q3596" s="26"/>
      <c r="R3596" s="113"/>
      <c r="S3596" s="26"/>
    </row>
    <row r="3597" spans="13:19" ht="12.75">
      <c r="M3597" s="26"/>
      <c r="N3597" s="113"/>
      <c r="O3597" s="113"/>
      <c r="P3597" s="113"/>
      <c r="Q3597" s="26"/>
      <c r="R3597" s="113"/>
      <c r="S3597" s="26"/>
    </row>
    <row r="3598" spans="13:19" ht="12.75">
      <c r="M3598" s="26"/>
      <c r="N3598" s="113"/>
      <c r="O3598" s="113"/>
      <c r="P3598" s="113"/>
      <c r="Q3598" s="26"/>
      <c r="R3598" s="113"/>
      <c r="S3598" s="26"/>
    </row>
    <row r="3599" spans="13:19" ht="12.75">
      <c r="M3599" s="26"/>
      <c r="N3599" s="113"/>
      <c r="O3599" s="113"/>
      <c r="P3599" s="113"/>
      <c r="Q3599" s="26"/>
      <c r="R3599" s="113"/>
      <c r="S3599" s="26"/>
    </row>
    <row r="3600" spans="13:19" ht="12.75">
      <c r="M3600" s="26"/>
      <c r="N3600" s="113"/>
      <c r="O3600" s="113"/>
      <c r="P3600" s="113"/>
      <c r="Q3600" s="26"/>
      <c r="R3600" s="113"/>
      <c r="S3600" s="26"/>
    </row>
    <row r="3601" spans="13:19" ht="12.75">
      <c r="M3601" s="26"/>
      <c r="N3601" s="113"/>
      <c r="O3601" s="113"/>
      <c r="P3601" s="113"/>
      <c r="Q3601" s="26"/>
      <c r="R3601" s="113"/>
      <c r="S3601" s="26"/>
    </row>
    <row r="3602" spans="13:19" ht="12.75">
      <c r="M3602" s="26"/>
      <c r="N3602" s="113"/>
      <c r="O3602" s="113"/>
      <c r="P3602" s="113"/>
      <c r="Q3602" s="26"/>
      <c r="R3602" s="113"/>
      <c r="S3602" s="26"/>
    </row>
    <row r="3603" spans="13:19" ht="12.75">
      <c r="M3603" s="26"/>
      <c r="N3603" s="113"/>
      <c r="O3603" s="113"/>
      <c r="P3603" s="113"/>
      <c r="Q3603" s="26"/>
      <c r="R3603" s="113"/>
      <c r="S3603" s="26"/>
    </row>
    <row r="3604" spans="13:19" ht="12.75">
      <c r="M3604" s="26"/>
      <c r="N3604" s="113"/>
      <c r="O3604" s="113"/>
      <c r="P3604" s="113"/>
      <c r="Q3604" s="26"/>
      <c r="R3604" s="113"/>
      <c r="S3604" s="26"/>
    </row>
    <row r="3605" spans="13:19" ht="12.75">
      <c r="M3605" s="26"/>
      <c r="N3605" s="113"/>
      <c r="O3605" s="113"/>
      <c r="P3605" s="113"/>
      <c r="Q3605" s="26"/>
      <c r="R3605" s="113"/>
      <c r="S3605" s="26"/>
    </row>
    <row r="3606" spans="13:19" ht="12.75">
      <c r="M3606" s="26"/>
      <c r="N3606" s="113"/>
      <c r="O3606" s="113"/>
      <c r="P3606" s="113"/>
      <c r="Q3606" s="26"/>
      <c r="R3606" s="113"/>
      <c r="S3606" s="26"/>
    </row>
    <row r="3607" spans="13:19" ht="12.75">
      <c r="M3607" s="26"/>
      <c r="N3607" s="113"/>
      <c r="O3607" s="113"/>
      <c r="P3607" s="113"/>
      <c r="Q3607" s="26"/>
      <c r="R3607" s="113"/>
      <c r="S3607" s="26"/>
    </row>
    <row r="3608" spans="13:19" ht="12.75">
      <c r="M3608" s="26"/>
      <c r="N3608" s="113"/>
      <c r="O3608" s="113"/>
      <c r="P3608" s="113"/>
      <c r="Q3608" s="26"/>
      <c r="R3608" s="113"/>
      <c r="S3608" s="26"/>
    </row>
    <row r="3609" spans="13:19" ht="12.75">
      <c r="M3609" s="26"/>
      <c r="N3609" s="113"/>
      <c r="O3609" s="113"/>
      <c r="P3609" s="113"/>
      <c r="Q3609" s="26"/>
      <c r="R3609" s="113"/>
      <c r="S3609" s="26"/>
    </row>
    <row r="3610" spans="13:19" ht="12.75">
      <c r="M3610" s="26"/>
      <c r="N3610" s="113"/>
      <c r="O3610" s="113"/>
      <c r="P3610" s="113"/>
      <c r="Q3610" s="26"/>
      <c r="R3610" s="113"/>
      <c r="S3610" s="26"/>
    </row>
    <row r="3611" spans="13:19" ht="12.75">
      <c r="M3611" s="26"/>
      <c r="N3611" s="113"/>
      <c r="O3611" s="113"/>
      <c r="P3611" s="113"/>
      <c r="Q3611" s="26"/>
      <c r="R3611" s="113"/>
      <c r="S3611" s="26"/>
    </row>
    <row r="3612" spans="13:19" ht="12.75">
      <c r="M3612" s="26"/>
      <c r="N3612" s="113"/>
      <c r="O3612" s="113"/>
      <c r="P3612" s="113"/>
      <c r="Q3612" s="26"/>
      <c r="R3612" s="113"/>
      <c r="S3612" s="26"/>
    </row>
    <row r="3613" spans="13:19" ht="12.75">
      <c r="M3613" s="26"/>
      <c r="N3613" s="113"/>
      <c r="O3613" s="113"/>
      <c r="P3613" s="113"/>
      <c r="Q3613" s="26"/>
      <c r="R3613" s="113"/>
      <c r="S3613" s="26"/>
    </row>
    <row r="3614" spans="13:19" ht="12.75">
      <c r="M3614" s="26"/>
      <c r="N3614" s="113"/>
      <c r="O3614" s="113"/>
      <c r="P3614" s="113"/>
      <c r="Q3614" s="26"/>
      <c r="R3614" s="113"/>
      <c r="S3614" s="26"/>
    </row>
    <row r="3615" spans="13:19" ht="12.75">
      <c r="M3615" s="26"/>
      <c r="N3615" s="113"/>
      <c r="O3615" s="113"/>
      <c r="P3615" s="113"/>
      <c r="Q3615" s="26"/>
      <c r="R3615" s="113"/>
      <c r="S3615" s="26"/>
    </row>
    <row r="3616" spans="13:19" ht="12.75">
      <c r="M3616" s="26"/>
      <c r="N3616" s="113"/>
      <c r="O3616" s="113"/>
      <c r="P3616" s="113"/>
      <c r="Q3616" s="26"/>
      <c r="R3616" s="113"/>
      <c r="S3616" s="26"/>
    </row>
    <row r="3617" spans="13:19" ht="12.75">
      <c r="M3617" s="26"/>
      <c r="N3617" s="113"/>
      <c r="O3617" s="113"/>
      <c r="P3617" s="113"/>
      <c r="Q3617" s="26"/>
      <c r="R3617" s="113"/>
      <c r="S3617" s="26"/>
    </row>
    <row r="3618" spans="13:19" ht="12.75">
      <c r="M3618" s="26"/>
      <c r="N3618" s="113"/>
      <c r="O3618" s="113"/>
      <c r="P3618" s="113"/>
      <c r="Q3618" s="26"/>
      <c r="R3618" s="113"/>
      <c r="S3618" s="26"/>
    </row>
    <row r="3619" spans="13:19" ht="12.75">
      <c r="M3619" s="26"/>
      <c r="N3619" s="113"/>
      <c r="O3619" s="113"/>
      <c r="P3619" s="113"/>
      <c r="Q3619" s="26"/>
      <c r="R3619" s="113"/>
      <c r="S3619" s="26"/>
    </row>
    <row r="3620" spans="13:19" ht="12.75">
      <c r="M3620" s="26"/>
      <c r="N3620" s="113"/>
      <c r="O3620" s="113"/>
      <c r="P3620" s="113"/>
      <c r="Q3620" s="26"/>
      <c r="R3620" s="113"/>
      <c r="S3620" s="26"/>
    </row>
    <row r="3621" spans="13:19" ht="12.75">
      <c r="M3621" s="26"/>
      <c r="N3621" s="113"/>
      <c r="O3621" s="113"/>
      <c r="P3621" s="113"/>
      <c r="Q3621" s="26"/>
      <c r="R3621" s="113"/>
      <c r="S3621" s="26"/>
    </row>
    <row r="3622" spans="13:19" ht="12.75">
      <c r="M3622" s="26"/>
      <c r="N3622" s="113"/>
      <c r="O3622" s="113"/>
      <c r="P3622" s="113"/>
      <c r="Q3622" s="26"/>
      <c r="R3622" s="113"/>
      <c r="S3622" s="26"/>
    </row>
    <row r="3623" spans="13:19" ht="12.75">
      <c r="M3623" s="26"/>
      <c r="N3623" s="113"/>
      <c r="O3623" s="113"/>
      <c r="P3623" s="113"/>
      <c r="Q3623" s="26"/>
      <c r="R3623" s="113"/>
      <c r="S3623" s="26"/>
    </row>
    <row r="3624" spans="13:19" ht="12.75">
      <c r="M3624" s="26"/>
      <c r="N3624" s="113"/>
      <c r="O3624" s="113"/>
      <c r="P3624" s="113"/>
      <c r="Q3624" s="26"/>
      <c r="R3624" s="113"/>
      <c r="S3624" s="26"/>
    </row>
    <row r="3625" spans="13:19" ht="12.75">
      <c r="M3625" s="26"/>
      <c r="N3625" s="113"/>
      <c r="O3625" s="113"/>
      <c r="P3625" s="113"/>
      <c r="Q3625" s="26"/>
      <c r="R3625" s="113"/>
      <c r="S3625" s="26"/>
    </row>
    <row r="3626" spans="13:19" ht="12.75">
      <c r="M3626" s="26"/>
      <c r="N3626" s="113"/>
      <c r="O3626" s="113"/>
      <c r="P3626" s="113"/>
      <c r="Q3626" s="26"/>
      <c r="R3626" s="113"/>
      <c r="S3626" s="26"/>
    </row>
    <row r="3627" spans="13:19" ht="12.75">
      <c r="M3627" s="26"/>
      <c r="N3627" s="113"/>
      <c r="O3627" s="113"/>
      <c r="P3627" s="113"/>
      <c r="Q3627" s="26"/>
      <c r="R3627" s="113"/>
      <c r="S3627" s="26"/>
    </row>
    <row r="3628" spans="13:19" ht="12.75">
      <c r="M3628" s="26"/>
      <c r="N3628" s="113"/>
      <c r="O3628" s="113"/>
      <c r="P3628" s="113"/>
      <c r="Q3628" s="26"/>
      <c r="R3628" s="113"/>
      <c r="S3628" s="26"/>
    </row>
    <row r="3629" spans="13:19" ht="12.75">
      <c r="M3629" s="26"/>
      <c r="N3629" s="113"/>
      <c r="O3629" s="113"/>
      <c r="P3629" s="113"/>
      <c r="Q3629" s="26"/>
      <c r="R3629" s="113"/>
      <c r="S3629" s="26"/>
    </row>
    <row r="3630" spans="13:19" ht="12.75">
      <c r="M3630" s="26"/>
      <c r="N3630" s="113"/>
      <c r="O3630" s="113"/>
      <c r="P3630" s="113"/>
      <c r="Q3630" s="26"/>
      <c r="R3630" s="113"/>
      <c r="S3630" s="26"/>
    </row>
    <row r="3631" spans="13:19" ht="12.75">
      <c r="M3631" s="26"/>
      <c r="N3631" s="113"/>
      <c r="O3631" s="113"/>
      <c r="P3631" s="113"/>
      <c r="Q3631" s="26"/>
      <c r="R3631" s="113"/>
      <c r="S3631" s="26"/>
    </row>
    <row r="3632" spans="13:19" ht="12.75">
      <c r="M3632" s="26"/>
      <c r="N3632" s="113"/>
      <c r="O3632" s="113"/>
      <c r="P3632" s="113"/>
      <c r="Q3632" s="26"/>
      <c r="R3632" s="113"/>
      <c r="S3632" s="26"/>
    </row>
    <row r="3633" spans="13:19" ht="12.75">
      <c r="M3633" s="26"/>
      <c r="N3633" s="113"/>
      <c r="O3633" s="113"/>
      <c r="P3633" s="113"/>
      <c r="Q3633" s="26"/>
      <c r="R3633" s="113"/>
      <c r="S3633" s="26"/>
    </row>
    <row r="3634" spans="13:19" ht="12.75">
      <c r="M3634" s="26"/>
      <c r="N3634" s="113"/>
      <c r="O3634" s="113"/>
      <c r="P3634" s="113"/>
      <c r="Q3634" s="26"/>
      <c r="R3634" s="113"/>
      <c r="S3634" s="26"/>
    </row>
    <row r="3635" spans="13:19" ht="12.75">
      <c r="M3635" s="26"/>
      <c r="N3635" s="113"/>
      <c r="O3635" s="113"/>
      <c r="P3635" s="113"/>
      <c r="Q3635" s="26"/>
      <c r="R3635" s="113"/>
      <c r="S3635" s="26"/>
    </row>
    <row r="3636" spans="13:19" ht="12.75">
      <c r="M3636" s="26"/>
      <c r="N3636" s="113"/>
      <c r="O3636" s="113"/>
      <c r="P3636" s="113"/>
      <c r="Q3636" s="26"/>
      <c r="R3636" s="113"/>
      <c r="S3636" s="26"/>
    </row>
    <row r="3637" spans="13:19" ht="12.75">
      <c r="M3637" s="26"/>
      <c r="N3637" s="113"/>
      <c r="O3637" s="113"/>
      <c r="P3637" s="113"/>
      <c r="Q3637" s="26"/>
      <c r="R3637" s="113"/>
      <c r="S3637" s="26"/>
    </row>
    <row r="3638" spans="13:19" ht="12.75">
      <c r="M3638" s="26"/>
      <c r="N3638" s="113"/>
      <c r="O3638" s="113"/>
      <c r="P3638" s="113"/>
      <c r="Q3638" s="26"/>
      <c r="R3638" s="113"/>
      <c r="S3638" s="26"/>
    </row>
    <row r="3639" spans="13:19" ht="12.75">
      <c r="M3639" s="26"/>
      <c r="N3639" s="113"/>
      <c r="O3639" s="113"/>
      <c r="P3639" s="113"/>
      <c r="Q3639" s="26"/>
      <c r="R3639" s="113"/>
      <c r="S3639" s="26"/>
    </row>
    <row r="3640" spans="13:19" ht="12.75">
      <c r="M3640" s="26"/>
      <c r="N3640" s="113"/>
      <c r="O3640" s="113"/>
      <c r="P3640" s="113"/>
      <c r="Q3640" s="26"/>
      <c r="R3640" s="113"/>
      <c r="S3640" s="26"/>
    </row>
    <row r="3641" spans="13:19" ht="12.75">
      <c r="M3641" s="26"/>
      <c r="N3641" s="113"/>
      <c r="O3641" s="113"/>
      <c r="P3641" s="113"/>
      <c r="Q3641" s="26"/>
      <c r="R3641" s="113"/>
      <c r="S3641" s="26"/>
    </row>
    <row r="3642" spans="13:19" ht="12.75">
      <c r="M3642" s="26"/>
      <c r="N3642" s="113"/>
      <c r="O3642" s="113"/>
      <c r="P3642" s="113"/>
      <c r="Q3642" s="26"/>
      <c r="R3642" s="113"/>
      <c r="S3642" s="26"/>
    </row>
    <row r="3643" spans="13:19" ht="12.75">
      <c r="M3643" s="26"/>
      <c r="N3643" s="113"/>
      <c r="O3643" s="113"/>
      <c r="P3643" s="113"/>
      <c r="Q3643" s="26"/>
      <c r="R3643" s="113"/>
      <c r="S3643" s="26"/>
    </row>
    <row r="3644" spans="13:19" ht="12.75">
      <c r="M3644" s="26"/>
      <c r="N3644" s="113"/>
      <c r="O3644" s="113"/>
      <c r="P3644" s="113"/>
      <c r="Q3644" s="26"/>
      <c r="R3644" s="113"/>
      <c r="S3644" s="26"/>
    </row>
    <row r="3645" spans="13:19" ht="12.75">
      <c r="M3645" s="26"/>
      <c r="N3645" s="113"/>
      <c r="O3645" s="113"/>
      <c r="P3645" s="113"/>
      <c r="Q3645" s="26"/>
      <c r="R3645" s="113"/>
      <c r="S3645" s="26"/>
    </row>
    <row r="3646" spans="13:19" ht="12.75">
      <c r="M3646" s="26"/>
      <c r="N3646" s="113"/>
      <c r="O3646" s="113"/>
      <c r="P3646" s="113"/>
      <c r="Q3646" s="26"/>
      <c r="R3646" s="113"/>
      <c r="S3646" s="26"/>
    </row>
    <row r="3647" spans="13:19" ht="12.75">
      <c r="M3647" s="26"/>
      <c r="N3647" s="113"/>
      <c r="O3647" s="113"/>
      <c r="P3647" s="113"/>
      <c r="Q3647" s="26"/>
      <c r="R3647" s="113"/>
      <c r="S3647" s="26"/>
    </row>
    <row r="3648" spans="13:19" ht="12.75">
      <c r="M3648" s="26"/>
      <c r="N3648" s="113"/>
      <c r="O3648" s="113"/>
      <c r="P3648" s="113"/>
      <c r="Q3648" s="26"/>
      <c r="R3648" s="113"/>
      <c r="S3648" s="26"/>
    </row>
    <row r="3649" spans="13:19" ht="12.75">
      <c r="M3649" s="26"/>
      <c r="N3649" s="113"/>
      <c r="O3649" s="113"/>
      <c r="P3649" s="113"/>
      <c r="Q3649" s="26"/>
      <c r="R3649" s="113"/>
      <c r="S3649" s="26"/>
    </row>
    <row r="3650" spans="13:19" ht="12.75">
      <c r="M3650" s="26"/>
      <c r="N3650" s="113"/>
      <c r="O3650" s="113"/>
      <c r="P3650" s="113"/>
      <c r="Q3650" s="26"/>
      <c r="R3650" s="113"/>
      <c r="S3650" s="26"/>
    </row>
    <row r="3651" spans="13:19" ht="12.75">
      <c r="M3651" s="26"/>
      <c r="N3651" s="113"/>
      <c r="O3651" s="113"/>
      <c r="P3651" s="113"/>
      <c r="Q3651" s="26"/>
      <c r="R3651" s="113"/>
      <c r="S3651" s="26"/>
    </row>
    <row r="3652" spans="13:19" ht="12.75">
      <c r="M3652" s="26"/>
      <c r="N3652" s="113"/>
      <c r="O3652" s="113"/>
      <c r="P3652" s="113"/>
      <c r="Q3652" s="26"/>
      <c r="R3652" s="113"/>
      <c r="S3652" s="26"/>
    </row>
    <row r="3653" spans="13:19" ht="12.75">
      <c r="M3653" s="26"/>
      <c r="N3653" s="113"/>
      <c r="O3653" s="113"/>
      <c r="P3653" s="113"/>
      <c r="Q3653" s="26"/>
      <c r="R3653" s="113"/>
      <c r="S3653" s="26"/>
    </row>
    <row r="3654" spans="13:19" ht="12.75">
      <c r="M3654" s="26"/>
      <c r="N3654" s="113"/>
      <c r="O3654" s="113"/>
      <c r="P3654" s="113"/>
      <c r="Q3654" s="26"/>
      <c r="R3654" s="113"/>
      <c r="S3654" s="26"/>
    </row>
    <row r="3655" spans="13:19" ht="12.75">
      <c r="M3655" s="26"/>
      <c r="N3655" s="113"/>
      <c r="O3655" s="113"/>
      <c r="P3655" s="113"/>
      <c r="Q3655" s="26"/>
      <c r="R3655" s="113"/>
      <c r="S3655" s="26"/>
    </row>
    <row r="3656" spans="13:19" ht="12.75">
      <c r="M3656" s="26"/>
      <c r="N3656" s="113"/>
      <c r="O3656" s="113"/>
      <c r="P3656" s="113"/>
      <c r="Q3656" s="26"/>
      <c r="R3656" s="113"/>
      <c r="S3656" s="26"/>
    </row>
    <row r="3657" spans="13:19" ht="12.75">
      <c r="M3657" s="26"/>
      <c r="N3657" s="113"/>
      <c r="O3657" s="113"/>
      <c r="P3657" s="113"/>
      <c r="Q3657" s="26"/>
      <c r="R3657" s="113"/>
      <c r="S3657" s="26"/>
    </row>
    <row r="3658" spans="13:19" ht="12.75">
      <c r="M3658" s="26"/>
      <c r="N3658" s="113"/>
      <c r="O3658" s="113"/>
      <c r="P3658" s="113"/>
      <c r="Q3658" s="26"/>
      <c r="R3658" s="113"/>
      <c r="S3658" s="26"/>
    </row>
    <row r="3659" spans="13:19" ht="12.75">
      <c r="M3659" s="26"/>
      <c r="N3659" s="113"/>
      <c r="O3659" s="113"/>
      <c r="P3659" s="113"/>
      <c r="Q3659" s="26"/>
      <c r="R3659" s="113"/>
      <c r="S3659" s="26"/>
    </row>
    <row r="3660" spans="13:19" ht="12.75">
      <c r="M3660" s="26"/>
      <c r="N3660" s="113"/>
      <c r="O3660" s="113"/>
      <c r="P3660" s="113"/>
      <c r="Q3660" s="26"/>
      <c r="R3660" s="113"/>
      <c r="S3660" s="26"/>
    </row>
    <row r="3661" spans="13:19" ht="12.75">
      <c r="M3661" s="26"/>
      <c r="N3661" s="113"/>
      <c r="O3661" s="113"/>
      <c r="P3661" s="113"/>
      <c r="Q3661" s="26"/>
      <c r="R3661" s="113"/>
      <c r="S3661" s="26"/>
    </row>
    <row r="3662" spans="13:19" ht="12.75">
      <c r="M3662" s="26"/>
      <c r="N3662" s="113"/>
      <c r="O3662" s="113"/>
      <c r="P3662" s="113"/>
      <c r="Q3662" s="26"/>
      <c r="R3662" s="113"/>
      <c r="S3662" s="26"/>
    </row>
    <row r="3663" spans="13:19" ht="12.75">
      <c r="M3663" s="26"/>
      <c r="N3663" s="113"/>
      <c r="O3663" s="113"/>
      <c r="P3663" s="113"/>
      <c r="Q3663" s="26"/>
      <c r="R3663" s="113"/>
      <c r="S3663" s="26"/>
    </row>
    <row r="3664" spans="13:19" ht="12.75">
      <c r="M3664" s="26"/>
      <c r="N3664" s="113"/>
      <c r="O3664" s="113"/>
      <c r="P3664" s="113"/>
      <c r="Q3664" s="26"/>
      <c r="R3664" s="113"/>
      <c r="S3664" s="26"/>
    </row>
    <row r="3665" spans="13:19" ht="12.75">
      <c r="M3665" s="26"/>
      <c r="N3665" s="113"/>
      <c r="O3665" s="113"/>
      <c r="P3665" s="113"/>
      <c r="Q3665" s="26"/>
      <c r="R3665" s="113"/>
      <c r="S3665" s="26"/>
    </row>
    <row r="3666" spans="13:19" ht="12.75">
      <c r="M3666" s="26"/>
      <c r="N3666" s="113"/>
      <c r="O3666" s="113"/>
      <c r="P3666" s="113"/>
      <c r="Q3666" s="26"/>
      <c r="R3666" s="113"/>
      <c r="S3666" s="26"/>
    </row>
    <row r="3667" spans="13:19" ht="12.75">
      <c r="M3667" s="26"/>
      <c r="N3667" s="113"/>
      <c r="O3667" s="113"/>
      <c r="P3667" s="113"/>
      <c r="Q3667" s="26"/>
      <c r="R3667" s="113"/>
      <c r="S3667" s="26"/>
    </row>
    <row r="3668" spans="13:19" ht="12.75">
      <c r="M3668" s="26"/>
      <c r="N3668" s="113"/>
      <c r="O3668" s="113"/>
      <c r="P3668" s="113"/>
      <c r="Q3668" s="26"/>
      <c r="R3668" s="113"/>
      <c r="S3668" s="26"/>
    </row>
    <row r="3669" spans="13:19" ht="12.75">
      <c r="M3669" s="26"/>
      <c r="N3669" s="113"/>
      <c r="O3669" s="113"/>
      <c r="P3669" s="113"/>
      <c r="Q3669" s="26"/>
      <c r="R3669" s="113"/>
      <c r="S3669" s="26"/>
    </row>
    <row r="3670" spans="13:19" ht="12.75">
      <c r="M3670" s="26"/>
      <c r="N3670" s="113"/>
      <c r="O3670" s="113"/>
      <c r="P3670" s="113"/>
      <c r="Q3670" s="26"/>
      <c r="R3670" s="113"/>
      <c r="S3670" s="26"/>
    </row>
    <row r="3671" spans="13:19" ht="12.75">
      <c r="M3671" s="26"/>
      <c r="N3671" s="113"/>
      <c r="O3671" s="113"/>
      <c r="P3671" s="113"/>
      <c r="Q3671" s="26"/>
      <c r="R3671" s="113"/>
      <c r="S3671" s="26"/>
    </row>
    <row r="3672" spans="13:19" ht="12.75">
      <c r="M3672" s="26"/>
      <c r="N3672" s="113"/>
      <c r="O3672" s="113"/>
      <c r="P3672" s="113"/>
      <c r="Q3672" s="26"/>
      <c r="R3672" s="113"/>
      <c r="S3672" s="26"/>
    </row>
    <row r="3673" spans="13:19" ht="12.75">
      <c r="M3673" s="26"/>
      <c r="N3673" s="113"/>
      <c r="O3673" s="113"/>
      <c r="P3673" s="113"/>
      <c r="Q3673" s="26"/>
      <c r="R3673" s="113"/>
      <c r="S3673" s="26"/>
    </row>
    <row r="3674" spans="13:19" ht="12.75">
      <c r="M3674" s="26"/>
      <c r="N3674" s="113"/>
      <c r="O3674" s="113"/>
      <c r="P3674" s="113"/>
      <c r="Q3674" s="26"/>
      <c r="R3674" s="113"/>
      <c r="S3674" s="26"/>
    </row>
    <row r="3675" spans="13:19" ht="12.75">
      <c r="M3675" s="26"/>
      <c r="N3675" s="113"/>
      <c r="O3675" s="113"/>
      <c r="P3675" s="113"/>
      <c r="Q3675" s="26"/>
      <c r="R3675" s="113"/>
      <c r="S3675" s="26"/>
    </row>
    <row r="3676" spans="13:19" ht="12.75">
      <c r="M3676" s="26"/>
      <c r="N3676" s="113"/>
      <c r="O3676" s="113"/>
      <c r="P3676" s="113"/>
      <c r="Q3676" s="26"/>
      <c r="R3676" s="113"/>
      <c r="S3676" s="26"/>
    </row>
    <row r="3677" spans="13:19" ht="12.75">
      <c r="M3677" s="26"/>
      <c r="N3677" s="113"/>
      <c r="O3677" s="113"/>
      <c r="P3677" s="113"/>
      <c r="Q3677" s="26"/>
      <c r="R3677" s="113"/>
      <c r="S3677" s="26"/>
    </row>
    <row r="3678" spans="13:19" ht="12.75">
      <c r="M3678" s="26"/>
      <c r="N3678" s="113"/>
      <c r="O3678" s="113"/>
      <c r="P3678" s="113"/>
      <c r="Q3678" s="26"/>
      <c r="R3678" s="113"/>
      <c r="S3678" s="26"/>
    </row>
    <row r="3679" spans="13:19" ht="12.75">
      <c r="M3679" s="26"/>
      <c r="N3679" s="113"/>
      <c r="O3679" s="113"/>
      <c r="P3679" s="113"/>
      <c r="Q3679" s="26"/>
      <c r="R3679" s="113"/>
      <c r="S3679" s="26"/>
    </row>
    <row r="3680" spans="13:19" ht="12.75">
      <c r="M3680" s="26"/>
      <c r="N3680" s="113"/>
      <c r="O3680" s="113"/>
      <c r="P3680" s="113"/>
      <c r="Q3680" s="26"/>
      <c r="R3680" s="113"/>
      <c r="S3680" s="26"/>
    </row>
    <row r="3681" spans="13:19" ht="12.75">
      <c r="M3681" s="26"/>
      <c r="N3681" s="113"/>
      <c r="O3681" s="113"/>
      <c r="P3681" s="113"/>
      <c r="Q3681" s="26"/>
      <c r="R3681" s="113"/>
      <c r="S3681" s="26"/>
    </row>
    <row r="3682" spans="13:19" ht="12.75">
      <c r="M3682" s="26"/>
      <c r="N3682" s="113"/>
      <c r="O3682" s="113"/>
      <c r="P3682" s="113"/>
      <c r="Q3682" s="26"/>
      <c r="R3682" s="113"/>
      <c r="S3682" s="26"/>
    </row>
    <row r="3683" spans="13:19" ht="12.75">
      <c r="M3683" s="26"/>
      <c r="N3683" s="113"/>
      <c r="O3683" s="113"/>
      <c r="P3683" s="113"/>
      <c r="Q3683" s="26"/>
      <c r="R3683" s="113"/>
      <c r="S3683" s="26"/>
    </row>
    <row r="3684" spans="13:19" ht="12.75">
      <c r="M3684" s="26"/>
      <c r="N3684" s="113"/>
      <c r="O3684" s="113"/>
      <c r="P3684" s="113"/>
      <c r="Q3684" s="26"/>
      <c r="R3684" s="113"/>
      <c r="S3684" s="26"/>
    </row>
    <row r="3685" spans="13:19" ht="12.75">
      <c r="M3685" s="26"/>
      <c r="N3685" s="113"/>
      <c r="O3685" s="113"/>
      <c r="P3685" s="113"/>
      <c r="Q3685" s="26"/>
      <c r="R3685" s="113"/>
      <c r="S3685" s="26"/>
    </row>
    <row r="3686" spans="13:19" ht="12.75">
      <c r="M3686" s="26"/>
      <c r="N3686" s="113"/>
      <c r="O3686" s="113"/>
      <c r="P3686" s="113"/>
      <c r="Q3686" s="26"/>
      <c r="R3686" s="113"/>
      <c r="S3686" s="26"/>
    </row>
    <row r="3687" spans="13:19" ht="12.75">
      <c r="M3687" s="26"/>
      <c r="N3687" s="113"/>
      <c r="O3687" s="113"/>
      <c r="P3687" s="113"/>
      <c r="Q3687" s="26"/>
      <c r="R3687" s="113"/>
      <c r="S3687" s="26"/>
    </row>
    <row r="3688" spans="13:19" ht="12.75">
      <c r="M3688" s="26"/>
      <c r="N3688" s="113"/>
      <c r="O3688" s="113"/>
      <c r="P3688" s="113"/>
      <c r="Q3688" s="26"/>
      <c r="R3688" s="113"/>
      <c r="S3688" s="26"/>
    </row>
    <row r="3689" spans="13:19" ht="12.75">
      <c r="M3689" s="26"/>
      <c r="N3689" s="113"/>
      <c r="O3689" s="113"/>
      <c r="P3689" s="113"/>
      <c r="Q3689" s="26"/>
      <c r="R3689" s="113"/>
      <c r="S3689" s="26"/>
    </row>
    <row r="3690" spans="13:19" ht="12.75">
      <c r="M3690" s="26"/>
      <c r="N3690" s="113"/>
      <c r="O3690" s="113"/>
      <c r="P3690" s="113"/>
      <c r="Q3690" s="26"/>
      <c r="R3690" s="113"/>
      <c r="S3690" s="26"/>
    </row>
    <row r="3691" spans="13:19" ht="12.75">
      <c r="M3691" s="26"/>
      <c r="N3691" s="113"/>
      <c r="O3691" s="113"/>
      <c r="P3691" s="113"/>
      <c r="Q3691" s="26"/>
      <c r="R3691" s="113"/>
      <c r="S3691" s="26"/>
    </row>
    <row r="3692" spans="13:19" ht="12.75">
      <c r="M3692" s="26"/>
      <c r="N3692" s="113"/>
      <c r="O3692" s="113"/>
      <c r="P3692" s="113"/>
      <c r="Q3692" s="26"/>
      <c r="R3692" s="113"/>
      <c r="S3692" s="26"/>
    </row>
    <row r="3693" spans="13:19" ht="12.75">
      <c r="M3693" s="26"/>
      <c r="N3693" s="113"/>
      <c r="O3693" s="113"/>
      <c r="P3693" s="113"/>
      <c r="Q3693" s="26"/>
      <c r="R3693" s="113"/>
      <c r="S3693" s="26"/>
    </row>
    <row r="3694" spans="13:19" ht="12.75">
      <c r="M3694" s="26"/>
      <c r="N3694" s="113"/>
      <c r="O3694" s="113"/>
      <c r="P3694" s="113"/>
      <c r="Q3694" s="26"/>
      <c r="R3694" s="113"/>
      <c r="S3694" s="26"/>
    </row>
    <row r="3695" spans="13:19" ht="12.75">
      <c r="M3695" s="26"/>
      <c r="N3695" s="113"/>
      <c r="O3695" s="113"/>
      <c r="P3695" s="113"/>
      <c r="Q3695" s="26"/>
      <c r="R3695" s="113"/>
      <c r="S3695" s="26"/>
    </row>
    <row r="3696" spans="13:19" ht="12.75">
      <c r="M3696" s="26"/>
      <c r="N3696" s="113"/>
      <c r="O3696" s="113"/>
      <c r="P3696" s="113"/>
      <c r="Q3696" s="26"/>
      <c r="R3696" s="113"/>
      <c r="S3696" s="26"/>
    </row>
    <row r="3697" spans="13:19" ht="12.75">
      <c r="M3697" s="26"/>
      <c r="N3697" s="113"/>
      <c r="O3697" s="113"/>
      <c r="P3697" s="113"/>
      <c r="Q3697" s="26"/>
      <c r="R3697" s="113"/>
      <c r="S3697" s="26"/>
    </row>
    <row r="3698" spans="13:19" ht="12.75">
      <c r="M3698" s="26"/>
      <c r="N3698" s="113"/>
      <c r="O3698" s="113"/>
      <c r="P3698" s="113"/>
      <c r="Q3698" s="26"/>
      <c r="R3698" s="113"/>
      <c r="S3698" s="26"/>
    </row>
    <row r="3699" spans="13:19" ht="12.75">
      <c r="M3699" s="26"/>
      <c r="N3699" s="113"/>
      <c r="O3699" s="113"/>
      <c r="P3699" s="113"/>
      <c r="Q3699" s="26"/>
      <c r="R3699" s="113"/>
      <c r="S3699" s="26"/>
    </row>
    <row r="3700" spans="13:19" ht="12.75">
      <c r="M3700" s="26"/>
      <c r="N3700" s="113"/>
      <c r="O3700" s="113"/>
      <c r="P3700" s="113"/>
      <c r="Q3700" s="26"/>
      <c r="R3700" s="113"/>
      <c r="S3700" s="26"/>
    </row>
    <row r="3701" spans="13:19" ht="12.75">
      <c r="M3701" s="26"/>
      <c r="N3701" s="113"/>
      <c r="O3701" s="113"/>
      <c r="P3701" s="113"/>
      <c r="Q3701" s="26"/>
      <c r="R3701" s="113"/>
      <c r="S3701" s="26"/>
    </row>
    <row r="3702" spans="13:19" ht="12.75">
      <c r="M3702" s="26"/>
      <c r="N3702" s="113"/>
      <c r="O3702" s="113"/>
      <c r="P3702" s="113"/>
      <c r="Q3702" s="26"/>
      <c r="R3702" s="113"/>
      <c r="S3702" s="26"/>
    </row>
    <row r="3703" spans="13:19" ht="12.75">
      <c r="M3703" s="26"/>
      <c r="N3703" s="113"/>
      <c r="O3703" s="113"/>
      <c r="P3703" s="113"/>
      <c r="Q3703" s="26"/>
      <c r="R3703" s="113"/>
      <c r="S3703" s="26"/>
    </row>
    <row r="3704" spans="13:19" ht="12.75">
      <c r="M3704" s="26"/>
      <c r="N3704" s="113"/>
      <c r="O3704" s="113"/>
      <c r="P3704" s="113"/>
      <c r="Q3704" s="26"/>
      <c r="R3704" s="113"/>
      <c r="S3704" s="26"/>
    </row>
    <row r="3705" spans="13:19" ht="12.75">
      <c r="M3705" s="26"/>
      <c r="N3705" s="113"/>
      <c r="O3705" s="113"/>
      <c r="P3705" s="113"/>
      <c r="Q3705" s="26"/>
      <c r="R3705" s="113"/>
      <c r="S3705" s="26"/>
    </row>
    <row r="3706" spans="13:19" ht="12.75">
      <c r="M3706" s="26"/>
      <c r="N3706" s="113"/>
      <c r="O3706" s="113"/>
      <c r="P3706" s="113"/>
      <c r="Q3706" s="26"/>
      <c r="R3706" s="113"/>
      <c r="S3706" s="26"/>
    </row>
    <row r="3707" spans="13:19" ht="12.75">
      <c r="M3707" s="26"/>
      <c r="N3707" s="113"/>
      <c r="O3707" s="113"/>
      <c r="P3707" s="113"/>
      <c r="Q3707" s="26"/>
      <c r="R3707" s="113"/>
      <c r="S3707" s="26"/>
    </row>
    <row r="3708" spans="13:19" ht="12.75">
      <c r="M3708" s="26"/>
      <c r="N3708" s="113"/>
      <c r="O3708" s="113"/>
      <c r="P3708" s="113"/>
      <c r="Q3708" s="26"/>
      <c r="R3708" s="113"/>
      <c r="S3708" s="26"/>
    </row>
    <row r="3709" spans="13:19" ht="12.75">
      <c r="M3709" s="26"/>
      <c r="N3709" s="113"/>
      <c r="O3709" s="113"/>
      <c r="P3709" s="113"/>
      <c r="Q3709" s="26"/>
      <c r="R3709" s="113"/>
      <c r="S3709" s="26"/>
    </row>
    <row r="3710" spans="13:19" ht="12.75">
      <c r="M3710" s="26"/>
      <c r="N3710" s="113"/>
      <c r="O3710" s="113"/>
      <c r="P3710" s="113"/>
      <c r="Q3710" s="26"/>
      <c r="R3710" s="113"/>
      <c r="S3710" s="26"/>
    </row>
    <row r="3711" spans="13:19" ht="12.75">
      <c r="M3711" s="26"/>
      <c r="N3711" s="113"/>
      <c r="O3711" s="113"/>
      <c r="P3711" s="113"/>
      <c r="Q3711" s="26"/>
      <c r="R3711" s="113"/>
      <c r="S3711" s="26"/>
    </row>
    <row r="3712" spans="13:19" ht="12.75">
      <c r="M3712" s="26"/>
      <c r="N3712" s="113"/>
      <c r="O3712" s="113"/>
      <c r="P3712" s="113"/>
      <c r="Q3712" s="26"/>
      <c r="R3712" s="113"/>
      <c r="S3712" s="26"/>
    </row>
    <row r="3713" spans="13:19" ht="12.75">
      <c r="M3713" s="26"/>
      <c r="N3713" s="113"/>
      <c r="O3713" s="113"/>
      <c r="P3713" s="113"/>
      <c r="Q3713" s="26"/>
      <c r="R3713" s="113"/>
      <c r="S3713" s="26"/>
    </row>
    <row r="3714" spans="13:19" ht="12.75">
      <c r="M3714" s="26"/>
      <c r="N3714" s="113"/>
      <c r="O3714" s="113"/>
      <c r="P3714" s="113"/>
      <c r="Q3714" s="26"/>
      <c r="R3714" s="113"/>
      <c r="S3714" s="26"/>
    </row>
    <row r="3715" spans="13:19" ht="12.75">
      <c r="M3715" s="26"/>
      <c r="N3715" s="113"/>
      <c r="O3715" s="113"/>
      <c r="P3715" s="113"/>
      <c r="Q3715" s="26"/>
      <c r="R3715" s="113"/>
      <c r="S3715" s="26"/>
    </row>
    <row r="3716" spans="13:19" ht="12.75">
      <c r="M3716" s="26"/>
      <c r="N3716" s="113"/>
      <c r="O3716" s="113"/>
      <c r="P3716" s="113"/>
      <c r="Q3716" s="26"/>
      <c r="R3716" s="113"/>
      <c r="S3716" s="26"/>
    </row>
    <row r="3717" spans="13:19" ht="12.75">
      <c r="M3717" s="26"/>
      <c r="N3717" s="113"/>
      <c r="O3717" s="113"/>
      <c r="P3717" s="113"/>
      <c r="Q3717" s="26"/>
      <c r="R3717" s="113"/>
      <c r="S3717" s="26"/>
    </row>
    <row r="3718" spans="13:19" ht="12.75">
      <c r="M3718" s="26"/>
      <c r="N3718" s="113"/>
      <c r="O3718" s="113"/>
      <c r="P3718" s="113"/>
      <c r="Q3718" s="26"/>
      <c r="R3718" s="113"/>
      <c r="S3718" s="26"/>
    </row>
    <row r="3719" spans="13:19" ht="12.75">
      <c r="M3719" s="26"/>
      <c r="N3719" s="113"/>
      <c r="O3719" s="113"/>
      <c r="P3719" s="113"/>
      <c r="Q3719" s="26"/>
      <c r="R3719" s="113"/>
      <c r="S3719" s="26"/>
    </row>
    <row r="3720" spans="13:19" ht="12.75">
      <c r="M3720" s="26"/>
      <c r="N3720" s="113"/>
      <c r="O3720" s="113"/>
      <c r="P3720" s="113"/>
      <c r="Q3720" s="26"/>
      <c r="R3720" s="113"/>
      <c r="S3720" s="26"/>
    </row>
    <row r="3721" spans="13:19" ht="12.75">
      <c r="M3721" s="26"/>
      <c r="N3721" s="113"/>
      <c r="O3721" s="113"/>
      <c r="P3721" s="113"/>
      <c r="Q3721" s="26"/>
      <c r="R3721" s="113"/>
      <c r="S3721" s="26"/>
    </row>
    <row r="3722" spans="13:19" ht="12.75">
      <c r="M3722" s="26"/>
      <c r="N3722" s="113"/>
      <c r="O3722" s="113"/>
      <c r="P3722" s="113"/>
      <c r="Q3722" s="26"/>
      <c r="R3722" s="113"/>
      <c r="S3722" s="26"/>
    </row>
    <row r="3723" spans="13:19" ht="12.75">
      <c r="M3723" s="26"/>
      <c r="N3723" s="113"/>
      <c r="O3723" s="113"/>
      <c r="P3723" s="113"/>
      <c r="Q3723" s="26"/>
      <c r="R3723" s="113"/>
      <c r="S3723" s="26"/>
    </row>
    <row r="3724" spans="13:19" ht="12.75">
      <c r="M3724" s="26"/>
      <c r="N3724" s="113"/>
      <c r="O3724" s="113"/>
      <c r="P3724" s="113"/>
      <c r="Q3724" s="26"/>
      <c r="R3724" s="113"/>
      <c r="S3724" s="26"/>
    </row>
    <row r="3725" spans="13:19" ht="12.75">
      <c r="M3725" s="26"/>
      <c r="N3725" s="113"/>
      <c r="O3725" s="113"/>
      <c r="P3725" s="113"/>
      <c r="Q3725" s="26"/>
      <c r="R3725" s="113"/>
      <c r="S3725" s="26"/>
    </row>
    <row r="3726" spans="13:19" ht="12.75">
      <c r="M3726" s="26"/>
      <c r="N3726" s="113"/>
      <c r="O3726" s="113"/>
      <c r="P3726" s="113"/>
      <c r="Q3726" s="26"/>
      <c r="R3726" s="113"/>
      <c r="S3726" s="26"/>
    </row>
    <row r="3727" spans="13:19" ht="12.75">
      <c r="M3727" s="26"/>
      <c r="N3727" s="113"/>
      <c r="O3727" s="113"/>
      <c r="P3727" s="113"/>
      <c r="Q3727" s="26"/>
      <c r="R3727" s="113"/>
      <c r="S3727" s="26"/>
    </row>
    <row r="3728" spans="13:19" ht="12.75">
      <c r="M3728" s="26"/>
      <c r="N3728" s="113"/>
      <c r="O3728" s="113"/>
      <c r="P3728" s="113"/>
      <c r="Q3728" s="26"/>
      <c r="R3728" s="113"/>
      <c r="S3728" s="26"/>
    </row>
    <row r="3729" spans="13:19" ht="12.75">
      <c r="M3729" s="26"/>
      <c r="N3729" s="113"/>
      <c r="O3729" s="113"/>
      <c r="P3729" s="113"/>
      <c r="Q3729" s="26"/>
      <c r="R3729" s="113"/>
      <c r="S3729" s="26"/>
    </row>
    <row r="3730" spans="13:19" ht="12.75">
      <c r="M3730" s="26"/>
      <c r="N3730" s="113"/>
      <c r="O3730" s="113"/>
      <c r="P3730" s="113"/>
      <c r="Q3730" s="26"/>
      <c r="R3730" s="113"/>
      <c r="S3730" s="26"/>
    </row>
    <row r="3731" spans="13:19" ht="12.75">
      <c r="M3731" s="26"/>
      <c r="N3731" s="113"/>
      <c r="O3731" s="113"/>
      <c r="P3731" s="113"/>
      <c r="Q3731" s="26"/>
      <c r="R3731" s="113"/>
      <c r="S3731" s="26"/>
    </row>
    <row r="3732" spans="13:19" ht="12.75">
      <c r="M3732" s="26"/>
      <c r="N3732" s="113"/>
      <c r="O3732" s="113"/>
      <c r="P3732" s="113"/>
      <c r="Q3732" s="26"/>
      <c r="R3732" s="113"/>
      <c r="S3732" s="26"/>
    </row>
    <row r="3733" spans="13:19" ht="12.75">
      <c r="M3733" s="26"/>
      <c r="N3733" s="113"/>
      <c r="O3733" s="113"/>
      <c r="P3733" s="113"/>
      <c r="Q3733" s="26"/>
      <c r="R3733" s="113"/>
      <c r="S3733" s="26"/>
    </row>
    <row r="3734" spans="13:19" ht="12.75">
      <c r="M3734" s="26"/>
      <c r="N3734" s="113"/>
      <c r="O3734" s="113"/>
      <c r="P3734" s="113"/>
      <c r="Q3734" s="26"/>
      <c r="R3734" s="113"/>
      <c r="S3734" s="26"/>
    </row>
    <row r="3735" spans="13:19" ht="12.75">
      <c r="M3735" s="26"/>
      <c r="N3735" s="113"/>
      <c r="O3735" s="113"/>
      <c r="P3735" s="113"/>
      <c r="Q3735" s="26"/>
      <c r="R3735" s="113"/>
      <c r="S3735" s="26"/>
    </row>
    <row r="3736" spans="13:19" ht="12.75">
      <c r="M3736" s="26"/>
      <c r="N3736" s="113"/>
      <c r="O3736" s="113"/>
      <c r="P3736" s="113"/>
      <c r="Q3736" s="26"/>
      <c r="R3736" s="113"/>
      <c r="S3736" s="26"/>
    </row>
    <row r="3737" spans="13:19" ht="12.75">
      <c r="M3737" s="26"/>
      <c r="N3737" s="113"/>
      <c r="O3737" s="113"/>
      <c r="P3737" s="113"/>
      <c r="Q3737" s="26"/>
      <c r="R3737" s="113"/>
      <c r="S3737" s="26"/>
    </row>
    <row r="3738" spans="13:19" ht="12.75">
      <c r="M3738" s="26"/>
      <c r="N3738" s="113"/>
      <c r="O3738" s="113"/>
      <c r="P3738" s="113"/>
      <c r="Q3738" s="26"/>
      <c r="R3738" s="113"/>
      <c r="S3738" s="26"/>
    </row>
    <row r="3739" spans="13:19" ht="12.75">
      <c r="M3739" s="26"/>
      <c r="N3739" s="113"/>
      <c r="O3739" s="113"/>
      <c r="P3739" s="113"/>
      <c r="Q3739" s="26"/>
      <c r="R3739" s="113"/>
      <c r="S3739" s="26"/>
    </row>
    <row r="3740" spans="13:19" ht="12.75">
      <c r="M3740" s="26"/>
      <c r="N3740" s="113"/>
      <c r="O3740" s="113"/>
      <c r="P3740" s="113"/>
      <c r="Q3740" s="26"/>
      <c r="R3740" s="113"/>
      <c r="S3740" s="26"/>
    </row>
    <row r="3741" spans="13:19" ht="12.75">
      <c r="M3741" s="26"/>
      <c r="N3741" s="113"/>
      <c r="O3741" s="113"/>
      <c r="P3741" s="113"/>
      <c r="Q3741" s="26"/>
      <c r="R3741" s="113"/>
      <c r="S3741" s="26"/>
    </row>
    <row r="3742" spans="13:19" ht="12.75">
      <c r="M3742" s="26"/>
      <c r="N3742" s="113"/>
      <c r="O3742" s="113"/>
      <c r="P3742" s="113"/>
      <c r="Q3742" s="26"/>
      <c r="R3742" s="113"/>
      <c r="S3742" s="26"/>
    </row>
    <row r="3743" spans="13:19" ht="12.75">
      <c r="M3743" s="26"/>
      <c r="N3743" s="113"/>
      <c r="O3743" s="113"/>
      <c r="P3743" s="113"/>
      <c r="Q3743" s="26"/>
      <c r="R3743" s="113"/>
      <c r="S3743" s="26"/>
    </row>
    <row r="3744" spans="13:19" ht="12.75">
      <c r="M3744" s="26"/>
      <c r="N3744" s="113"/>
      <c r="O3744" s="113"/>
      <c r="P3744" s="113"/>
      <c r="Q3744" s="26"/>
      <c r="R3744" s="113"/>
      <c r="S3744" s="26"/>
    </row>
    <row r="3745" spans="13:19" ht="12.75">
      <c r="M3745" s="26"/>
      <c r="N3745" s="113"/>
      <c r="O3745" s="113"/>
      <c r="P3745" s="113"/>
      <c r="Q3745" s="26"/>
      <c r="R3745" s="113"/>
      <c r="S3745" s="26"/>
    </row>
    <row r="3746" spans="13:19" ht="12.75">
      <c r="M3746" s="26"/>
      <c r="N3746" s="113"/>
      <c r="O3746" s="113"/>
      <c r="P3746" s="113"/>
      <c r="Q3746" s="26"/>
      <c r="R3746" s="113"/>
      <c r="S3746" s="26"/>
    </row>
    <row r="3747" spans="13:19" ht="12.75">
      <c r="M3747" s="26"/>
      <c r="N3747" s="113"/>
      <c r="O3747" s="113"/>
      <c r="P3747" s="113"/>
      <c r="Q3747" s="26"/>
      <c r="R3747" s="113"/>
      <c r="S3747" s="26"/>
    </row>
    <row r="3748" spans="13:19" ht="12.75">
      <c r="M3748" s="26"/>
      <c r="N3748" s="113"/>
      <c r="O3748" s="113"/>
      <c r="P3748" s="113"/>
      <c r="Q3748" s="26"/>
      <c r="R3748" s="113"/>
      <c r="S3748" s="26"/>
    </row>
    <row r="3749" spans="13:19" ht="12.75">
      <c r="M3749" s="26"/>
      <c r="N3749" s="113"/>
      <c r="O3749" s="113"/>
      <c r="P3749" s="113"/>
      <c r="Q3749" s="26"/>
      <c r="R3749" s="113"/>
      <c r="S3749" s="26"/>
    </row>
    <row r="3750" spans="13:19" ht="12.75">
      <c r="M3750" s="26"/>
      <c r="N3750" s="113"/>
      <c r="O3750" s="113"/>
      <c r="P3750" s="113"/>
      <c r="Q3750" s="26"/>
      <c r="R3750" s="113"/>
      <c r="S3750" s="26"/>
    </row>
    <row r="3751" spans="13:19" ht="12.75">
      <c r="M3751" s="26"/>
      <c r="N3751" s="113"/>
      <c r="O3751" s="113"/>
      <c r="P3751" s="113"/>
      <c r="Q3751" s="26"/>
      <c r="R3751" s="113"/>
      <c r="S3751" s="26"/>
    </row>
    <row r="3752" spans="13:19" ht="12.75">
      <c r="M3752" s="26"/>
      <c r="N3752" s="113"/>
      <c r="O3752" s="113"/>
      <c r="P3752" s="113"/>
      <c r="Q3752" s="26"/>
      <c r="R3752" s="113"/>
      <c r="S3752" s="26"/>
    </row>
    <row r="3753" spans="13:19" ht="12.75">
      <c r="M3753" s="26"/>
      <c r="N3753" s="113"/>
      <c r="O3753" s="113"/>
      <c r="P3753" s="113"/>
      <c r="Q3753" s="26"/>
      <c r="R3753" s="113"/>
      <c r="S3753" s="26"/>
    </row>
    <row r="3754" spans="13:19" ht="12.75">
      <c r="M3754" s="26"/>
      <c r="N3754" s="113"/>
      <c r="O3754" s="113"/>
      <c r="P3754" s="113"/>
      <c r="Q3754" s="26"/>
      <c r="R3754" s="113"/>
      <c r="S3754" s="26"/>
    </row>
    <row r="3755" spans="13:19" ht="12.75">
      <c r="M3755" s="26"/>
      <c r="N3755" s="113"/>
      <c r="O3755" s="113"/>
      <c r="P3755" s="113"/>
      <c r="Q3755" s="26"/>
      <c r="R3755" s="113"/>
      <c r="S3755" s="26"/>
    </row>
    <row r="3756" spans="13:19" ht="12.75">
      <c r="M3756" s="26"/>
      <c r="N3756" s="113"/>
      <c r="O3756" s="113"/>
      <c r="P3756" s="113"/>
      <c r="Q3756" s="26"/>
      <c r="R3756" s="113"/>
      <c r="S3756" s="26"/>
    </row>
    <row r="3757" spans="13:19" ht="12.75">
      <c r="M3757" s="26"/>
      <c r="N3757" s="113"/>
      <c r="O3757" s="113"/>
      <c r="P3757" s="113"/>
      <c r="Q3757" s="26"/>
      <c r="R3757" s="113"/>
      <c r="S3757" s="26"/>
    </row>
    <row r="3758" spans="13:19" ht="12.75">
      <c r="M3758" s="26"/>
      <c r="N3758" s="113"/>
      <c r="O3758" s="113"/>
      <c r="P3758" s="113"/>
      <c r="Q3758" s="26"/>
      <c r="R3758" s="113"/>
      <c r="S3758" s="26"/>
    </row>
    <row r="3759" spans="13:19" ht="12.75">
      <c r="M3759" s="26"/>
      <c r="N3759" s="113"/>
      <c r="O3759" s="113"/>
      <c r="P3759" s="113"/>
      <c r="Q3759" s="26"/>
      <c r="R3759" s="113"/>
      <c r="S3759" s="26"/>
    </row>
    <row r="3760" spans="13:19" ht="12.75">
      <c r="M3760" s="26"/>
      <c r="N3760" s="113"/>
      <c r="O3760" s="113"/>
      <c r="P3760" s="113"/>
      <c r="Q3760" s="26"/>
      <c r="R3760" s="113"/>
      <c r="S3760" s="26"/>
    </row>
    <row r="3761" spans="13:19" ht="12.75">
      <c r="M3761" s="26"/>
      <c r="N3761" s="113"/>
      <c r="O3761" s="113"/>
      <c r="P3761" s="113"/>
      <c r="Q3761" s="26"/>
      <c r="R3761" s="113"/>
      <c r="S3761" s="26"/>
    </row>
    <row r="3762" spans="13:19" ht="12.75">
      <c r="M3762" s="26"/>
      <c r="N3762" s="113"/>
      <c r="O3762" s="113"/>
      <c r="P3762" s="113"/>
      <c r="Q3762" s="26"/>
      <c r="R3762" s="113"/>
      <c r="S3762" s="26"/>
    </row>
    <row r="3763" spans="13:19" ht="12.75">
      <c r="M3763" s="26"/>
      <c r="N3763" s="113"/>
      <c r="O3763" s="113"/>
      <c r="P3763" s="113"/>
      <c r="Q3763" s="26"/>
      <c r="R3763" s="113"/>
      <c r="S3763" s="26"/>
    </row>
    <row r="3764" spans="13:19" ht="12.75">
      <c r="M3764" s="26"/>
      <c r="N3764" s="113"/>
      <c r="O3764" s="113"/>
      <c r="P3764" s="113"/>
      <c r="Q3764" s="26"/>
      <c r="R3764" s="113"/>
      <c r="S3764" s="26"/>
    </row>
    <row r="3765" spans="13:19" ht="12.75">
      <c r="M3765" s="26"/>
      <c r="N3765" s="113"/>
      <c r="O3765" s="113"/>
      <c r="P3765" s="113"/>
      <c r="Q3765" s="26"/>
      <c r="R3765" s="113"/>
      <c r="S3765" s="26"/>
    </row>
    <row r="3766" spans="13:19" ht="12.75">
      <c r="M3766" s="26"/>
      <c r="N3766" s="113"/>
      <c r="O3766" s="113"/>
      <c r="P3766" s="113"/>
      <c r="Q3766" s="26"/>
      <c r="R3766" s="113"/>
      <c r="S3766" s="26"/>
    </row>
    <row r="3767" spans="13:19" ht="12.75">
      <c r="M3767" s="26"/>
      <c r="N3767" s="113"/>
      <c r="O3767" s="113"/>
      <c r="P3767" s="113"/>
      <c r="Q3767" s="26"/>
      <c r="R3767" s="113"/>
      <c r="S3767" s="26"/>
    </row>
    <row r="3768" spans="13:19" ht="12.75">
      <c r="M3768" s="26"/>
      <c r="N3768" s="113"/>
      <c r="O3768" s="113"/>
      <c r="P3768" s="113"/>
      <c r="Q3768" s="26"/>
      <c r="R3768" s="113"/>
      <c r="S3768" s="26"/>
    </row>
    <row r="3769" spans="13:19" ht="12.75">
      <c r="M3769" s="26"/>
      <c r="N3769" s="113"/>
      <c r="O3769" s="113"/>
      <c r="P3769" s="113"/>
      <c r="Q3769" s="26"/>
      <c r="R3769" s="113"/>
      <c r="S3769" s="26"/>
    </row>
    <row r="3770" spans="13:19" ht="12.75">
      <c r="M3770" s="26"/>
      <c r="N3770" s="113"/>
      <c r="O3770" s="113"/>
      <c r="P3770" s="113"/>
      <c r="Q3770" s="26"/>
      <c r="R3770" s="113"/>
      <c r="S3770" s="26"/>
    </row>
    <row r="3771" spans="13:19" ht="12.75">
      <c r="M3771" s="26"/>
      <c r="N3771" s="113"/>
      <c r="O3771" s="113"/>
      <c r="P3771" s="113"/>
      <c r="Q3771" s="26"/>
      <c r="R3771" s="113"/>
      <c r="S3771" s="26"/>
    </row>
    <row r="3772" spans="13:19" ht="12.75">
      <c r="M3772" s="26"/>
      <c r="N3772" s="113"/>
      <c r="O3772" s="113"/>
      <c r="P3772" s="113"/>
      <c r="Q3772" s="26"/>
      <c r="R3772" s="113"/>
      <c r="S3772" s="26"/>
    </row>
    <row r="3773" spans="13:19" ht="12.75">
      <c r="M3773" s="26"/>
      <c r="N3773" s="113"/>
      <c r="O3773" s="113"/>
      <c r="P3773" s="113"/>
      <c r="Q3773" s="26"/>
      <c r="R3773" s="113"/>
      <c r="S3773" s="26"/>
    </row>
    <row r="3774" spans="13:19" ht="12.75">
      <c r="M3774" s="26"/>
      <c r="N3774" s="113"/>
      <c r="O3774" s="113"/>
      <c r="P3774" s="113"/>
      <c r="Q3774" s="26"/>
      <c r="R3774" s="113"/>
      <c r="S3774" s="26"/>
    </row>
    <row r="3775" spans="13:19" ht="12.75">
      <c r="M3775" s="26"/>
      <c r="N3775" s="113"/>
      <c r="O3775" s="113"/>
      <c r="P3775" s="113"/>
      <c r="Q3775" s="26"/>
      <c r="R3775" s="113"/>
      <c r="S3775" s="26"/>
    </row>
    <row r="3776" spans="13:19" ht="12.75">
      <c r="M3776" s="26"/>
      <c r="N3776" s="113"/>
      <c r="O3776" s="113"/>
      <c r="P3776" s="113"/>
      <c r="Q3776" s="26"/>
      <c r="R3776" s="113"/>
      <c r="S3776" s="26"/>
    </row>
    <row r="3777" spans="13:19" ht="12.75">
      <c r="M3777" s="26"/>
      <c r="N3777" s="113"/>
      <c r="O3777" s="113"/>
      <c r="P3777" s="113"/>
      <c r="Q3777" s="26"/>
      <c r="R3777" s="113"/>
      <c r="S3777" s="26"/>
    </row>
    <row r="3778" spans="13:19" ht="12.75">
      <c r="M3778" s="26"/>
      <c r="N3778" s="113"/>
      <c r="O3778" s="113"/>
      <c r="P3778" s="113"/>
      <c r="Q3778" s="26"/>
      <c r="R3778" s="113"/>
      <c r="S3778" s="26"/>
    </row>
    <row r="3779" spans="13:19" ht="12.75">
      <c r="M3779" s="26"/>
      <c r="N3779" s="113"/>
      <c r="O3779" s="113"/>
      <c r="P3779" s="113"/>
      <c r="Q3779" s="26"/>
      <c r="R3779" s="113"/>
      <c r="S3779" s="26"/>
    </row>
    <row r="3780" spans="13:19" ht="12.75">
      <c r="M3780" s="26"/>
      <c r="N3780" s="113"/>
      <c r="O3780" s="113"/>
      <c r="P3780" s="113"/>
      <c r="Q3780" s="26"/>
      <c r="R3780" s="113"/>
      <c r="S3780" s="26"/>
    </row>
    <row r="3781" spans="13:19" ht="12.75">
      <c r="M3781" s="26"/>
      <c r="N3781" s="113"/>
      <c r="O3781" s="113"/>
      <c r="P3781" s="113"/>
      <c r="Q3781" s="26"/>
      <c r="R3781" s="113"/>
      <c r="S3781" s="26"/>
    </row>
    <row r="3782" spans="13:19" ht="12.75">
      <c r="M3782" s="26"/>
      <c r="N3782" s="113"/>
      <c r="O3782" s="113"/>
      <c r="P3782" s="113"/>
      <c r="Q3782" s="26"/>
      <c r="R3782" s="113"/>
      <c r="S3782" s="26"/>
    </row>
    <row r="3783" spans="13:19" ht="12.75">
      <c r="M3783" s="26"/>
      <c r="N3783" s="113"/>
      <c r="O3783" s="113"/>
      <c r="P3783" s="113"/>
      <c r="Q3783" s="26"/>
      <c r="R3783" s="113"/>
      <c r="S3783" s="26"/>
    </row>
    <row r="3784" spans="13:19" ht="12.75">
      <c r="M3784" s="26"/>
      <c r="N3784" s="113"/>
      <c r="O3784" s="113"/>
      <c r="P3784" s="113"/>
      <c r="Q3784" s="26"/>
      <c r="R3784" s="113"/>
      <c r="S3784" s="26"/>
    </row>
    <row r="3785" spans="13:19" ht="12.75">
      <c r="M3785" s="26"/>
      <c r="N3785" s="113"/>
      <c r="O3785" s="113"/>
      <c r="P3785" s="113"/>
      <c r="Q3785" s="26"/>
      <c r="R3785" s="113"/>
      <c r="S3785" s="26"/>
    </row>
    <row r="3786" spans="13:19" ht="12.75">
      <c r="M3786" s="26"/>
      <c r="N3786" s="113"/>
      <c r="O3786" s="113"/>
      <c r="P3786" s="113"/>
      <c r="Q3786" s="26"/>
      <c r="R3786" s="113"/>
      <c r="S3786" s="26"/>
    </row>
    <row r="3787" spans="13:19" ht="12.75">
      <c r="M3787" s="26"/>
      <c r="N3787" s="113"/>
      <c r="O3787" s="113"/>
      <c r="P3787" s="113"/>
      <c r="Q3787" s="26"/>
      <c r="R3787" s="113"/>
      <c r="S3787" s="26"/>
    </row>
    <row r="3788" spans="13:19" ht="12.75">
      <c r="M3788" s="26"/>
      <c r="N3788" s="113"/>
      <c r="O3788" s="113"/>
      <c r="P3788" s="113"/>
      <c r="Q3788" s="26"/>
      <c r="R3788" s="113"/>
      <c r="S3788" s="26"/>
    </row>
    <row r="3789" spans="13:19" ht="12.75">
      <c r="M3789" s="26"/>
      <c r="N3789" s="113"/>
      <c r="O3789" s="113"/>
      <c r="P3789" s="113"/>
      <c r="Q3789" s="26"/>
      <c r="R3789" s="113"/>
      <c r="S3789" s="26"/>
    </row>
    <row r="3790" spans="13:19" ht="12.75">
      <c r="M3790" s="26"/>
      <c r="N3790" s="113"/>
      <c r="O3790" s="113"/>
      <c r="P3790" s="113"/>
      <c r="Q3790" s="26"/>
      <c r="R3790" s="113"/>
      <c r="S3790" s="26"/>
    </row>
    <row r="3791" spans="13:19" ht="12.75">
      <c r="M3791" s="26"/>
      <c r="N3791" s="113"/>
      <c r="O3791" s="113"/>
      <c r="P3791" s="113"/>
      <c r="Q3791" s="26"/>
      <c r="R3791" s="113"/>
      <c r="S3791" s="26"/>
    </row>
    <row r="3792" spans="13:19" ht="12.75">
      <c r="M3792" s="26"/>
      <c r="N3792" s="113"/>
      <c r="O3792" s="113"/>
      <c r="P3792" s="113"/>
      <c r="Q3792" s="26"/>
      <c r="R3792" s="113"/>
      <c r="S3792" s="26"/>
    </row>
    <row r="3793" spans="13:19" ht="12.75">
      <c r="M3793" s="26"/>
      <c r="N3793" s="113"/>
      <c r="O3793" s="113"/>
      <c r="P3793" s="113"/>
      <c r="Q3793" s="26"/>
      <c r="R3793" s="113"/>
      <c r="S3793" s="26"/>
    </row>
    <row r="3794" spans="13:19" ht="12.75">
      <c r="M3794" s="26"/>
      <c r="N3794" s="113"/>
      <c r="O3794" s="113"/>
      <c r="P3794" s="113"/>
      <c r="Q3794" s="26"/>
      <c r="R3794" s="113"/>
      <c r="S3794" s="26"/>
    </row>
    <row r="3795" spans="13:19" ht="12.75">
      <c r="M3795" s="26"/>
      <c r="N3795" s="113"/>
      <c r="O3795" s="113"/>
      <c r="P3795" s="113"/>
      <c r="Q3795" s="26"/>
      <c r="R3795" s="113"/>
      <c r="S3795" s="26"/>
    </row>
    <row r="3796" spans="13:19" ht="12.75">
      <c r="M3796" s="26"/>
      <c r="N3796" s="113"/>
      <c r="O3796" s="113"/>
      <c r="P3796" s="113"/>
      <c r="Q3796" s="26"/>
      <c r="R3796" s="113"/>
      <c r="S3796" s="26"/>
    </row>
    <row r="3797" spans="13:19" ht="12.75">
      <c r="M3797" s="26"/>
      <c r="N3797" s="113"/>
      <c r="O3797" s="113"/>
      <c r="P3797" s="113"/>
      <c r="Q3797" s="26"/>
      <c r="R3797" s="113"/>
      <c r="S3797" s="26"/>
    </row>
    <row r="3798" spans="13:19" ht="12.75">
      <c r="M3798" s="26"/>
      <c r="N3798" s="113"/>
      <c r="O3798" s="113"/>
      <c r="P3798" s="113"/>
      <c r="Q3798" s="26"/>
      <c r="R3798" s="113"/>
      <c r="S3798" s="26"/>
    </row>
    <row r="3799" spans="13:19" ht="12.75">
      <c r="M3799" s="26"/>
      <c r="N3799" s="113"/>
      <c r="O3799" s="113"/>
      <c r="P3799" s="113"/>
      <c r="Q3799" s="26"/>
      <c r="R3799" s="113"/>
      <c r="S3799" s="26"/>
    </row>
    <row r="3800" spans="13:19" ht="12.75">
      <c r="M3800" s="26"/>
      <c r="N3800" s="113"/>
      <c r="O3800" s="113"/>
      <c r="P3800" s="113"/>
      <c r="Q3800" s="26"/>
      <c r="R3800" s="113"/>
      <c r="S3800" s="26"/>
    </row>
    <row r="3801" spans="13:19" ht="12.75">
      <c r="M3801" s="26"/>
      <c r="N3801" s="113"/>
      <c r="O3801" s="113"/>
      <c r="P3801" s="113"/>
      <c r="Q3801" s="26"/>
      <c r="R3801" s="113"/>
      <c r="S3801" s="26"/>
    </row>
    <row r="3802" spans="13:19" ht="12.75">
      <c r="M3802" s="26"/>
      <c r="N3802" s="113"/>
      <c r="O3802" s="113"/>
      <c r="P3802" s="113"/>
      <c r="Q3802" s="26"/>
      <c r="R3802" s="113"/>
      <c r="S3802" s="26"/>
    </row>
    <row r="3803" spans="13:19" ht="12.75">
      <c r="M3803" s="26"/>
      <c r="N3803" s="113"/>
      <c r="O3803" s="113"/>
      <c r="P3803" s="113"/>
      <c r="Q3803" s="26"/>
      <c r="R3803" s="113"/>
      <c r="S3803" s="26"/>
    </row>
    <row r="3804" spans="13:19" ht="12.75">
      <c r="M3804" s="26"/>
      <c r="N3804" s="113"/>
      <c r="O3804" s="113"/>
      <c r="P3804" s="113"/>
      <c r="Q3804" s="26"/>
      <c r="R3804" s="113"/>
      <c r="S3804" s="26"/>
    </row>
    <row r="3805" spans="13:19" ht="12.75">
      <c r="M3805" s="26"/>
      <c r="N3805" s="113"/>
      <c r="O3805" s="113"/>
      <c r="P3805" s="113"/>
      <c r="Q3805" s="26"/>
      <c r="R3805" s="113"/>
      <c r="S3805" s="26"/>
    </row>
    <row r="3806" spans="13:19" ht="12.75">
      <c r="M3806" s="26"/>
      <c r="N3806" s="113"/>
      <c r="O3806" s="113"/>
      <c r="P3806" s="113"/>
      <c r="Q3806" s="26"/>
      <c r="R3806" s="113"/>
      <c r="S3806" s="26"/>
    </row>
    <row r="3807" spans="13:19" ht="12.75">
      <c r="M3807" s="26"/>
      <c r="N3807" s="113"/>
      <c r="O3807" s="113"/>
      <c r="P3807" s="113"/>
      <c r="Q3807" s="26"/>
      <c r="R3807" s="113"/>
      <c r="S3807" s="26"/>
    </row>
    <row r="3808" spans="13:19" ht="12.75">
      <c r="M3808" s="26"/>
      <c r="N3808" s="113"/>
      <c r="O3808" s="113"/>
      <c r="P3808" s="113"/>
      <c r="Q3808" s="26"/>
      <c r="R3808" s="113"/>
      <c r="S3808" s="26"/>
    </row>
    <row r="3809" spans="13:19" ht="12.75">
      <c r="M3809" s="26"/>
      <c r="N3809" s="113"/>
      <c r="O3809" s="113"/>
      <c r="P3809" s="113"/>
      <c r="Q3809" s="26"/>
      <c r="R3809" s="113"/>
      <c r="S3809" s="26"/>
    </row>
    <row r="3810" spans="13:19" ht="12.75">
      <c r="M3810" s="26"/>
      <c r="N3810" s="113"/>
      <c r="O3810" s="113"/>
      <c r="P3810" s="113"/>
      <c r="Q3810" s="26"/>
      <c r="R3810" s="113"/>
      <c r="S3810" s="26"/>
    </row>
    <row r="3811" spans="13:19" ht="12.75">
      <c r="M3811" s="26"/>
      <c r="N3811" s="113"/>
      <c r="O3811" s="113"/>
      <c r="P3811" s="113"/>
      <c r="Q3811" s="26"/>
      <c r="R3811" s="113"/>
      <c r="S3811" s="26"/>
    </row>
    <row r="3812" spans="13:19" ht="12.75">
      <c r="M3812" s="26"/>
      <c r="N3812" s="113"/>
      <c r="O3812" s="113"/>
      <c r="P3812" s="113"/>
      <c r="Q3812" s="26"/>
      <c r="R3812" s="113"/>
      <c r="S3812" s="26"/>
    </row>
    <row r="3813" spans="13:19" ht="12.75">
      <c r="M3813" s="26"/>
      <c r="N3813" s="113"/>
      <c r="O3813" s="113"/>
      <c r="P3813" s="113"/>
      <c r="Q3813" s="26"/>
      <c r="R3813" s="113"/>
      <c r="S3813" s="26"/>
    </row>
    <row r="3814" spans="13:19" ht="12.75">
      <c r="M3814" s="26"/>
      <c r="N3814" s="113"/>
      <c r="O3814" s="113"/>
      <c r="P3814" s="113"/>
      <c r="Q3814" s="26"/>
      <c r="R3814" s="113"/>
      <c r="S3814" s="26"/>
    </row>
    <row r="3815" spans="13:19" ht="12.75">
      <c r="M3815" s="26"/>
      <c r="N3815" s="113"/>
      <c r="O3815" s="113"/>
      <c r="P3815" s="113"/>
      <c r="Q3815" s="26"/>
      <c r="R3815" s="113"/>
      <c r="S3815" s="26"/>
    </row>
    <row r="3816" spans="13:19" ht="12.75">
      <c r="M3816" s="26"/>
      <c r="N3816" s="113"/>
      <c r="O3816" s="113"/>
      <c r="P3816" s="113"/>
      <c r="Q3816" s="26"/>
      <c r="R3816" s="113"/>
      <c r="S3816" s="26"/>
    </row>
    <row r="3817" spans="13:19" ht="12.75">
      <c r="M3817" s="26"/>
      <c r="N3817" s="113"/>
      <c r="O3817" s="113"/>
      <c r="P3817" s="113"/>
      <c r="Q3817" s="26"/>
      <c r="R3817" s="113"/>
      <c r="S3817" s="26"/>
    </row>
    <row r="3818" spans="13:19" ht="12.75">
      <c r="M3818" s="26"/>
      <c r="N3818" s="113"/>
      <c r="O3818" s="113"/>
      <c r="P3818" s="113"/>
      <c r="Q3818" s="26"/>
      <c r="R3818" s="113"/>
      <c r="S3818" s="26"/>
    </row>
    <row r="3819" spans="13:19" ht="12.75">
      <c r="M3819" s="26"/>
      <c r="N3819" s="113"/>
      <c r="O3819" s="113"/>
      <c r="P3819" s="113"/>
      <c r="Q3819" s="26"/>
      <c r="R3819" s="113"/>
      <c r="S3819" s="26"/>
    </row>
    <row r="3820" spans="13:19" ht="12.75">
      <c r="M3820" s="26"/>
      <c r="N3820" s="113"/>
      <c r="O3820" s="113"/>
      <c r="P3820" s="113"/>
      <c r="Q3820" s="26"/>
      <c r="R3820" s="113"/>
      <c r="S3820" s="26"/>
    </row>
    <row r="3821" spans="13:19" ht="12.75">
      <c r="M3821" s="26"/>
      <c r="N3821" s="113"/>
      <c r="O3821" s="113"/>
      <c r="P3821" s="113"/>
      <c r="Q3821" s="26"/>
      <c r="R3821" s="113"/>
      <c r="S3821" s="26"/>
    </row>
    <row r="3822" spans="13:19" ht="12.75">
      <c r="M3822" s="26"/>
      <c r="N3822" s="113"/>
      <c r="O3822" s="113"/>
      <c r="P3822" s="113"/>
      <c r="Q3822" s="26"/>
      <c r="R3822" s="113"/>
      <c r="S3822" s="26"/>
    </row>
    <row r="3823" spans="13:19" ht="12.75">
      <c r="M3823" s="26"/>
      <c r="N3823" s="113"/>
      <c r="O3823" s="113"/>
      <c r="P3823" s="113"/>
      <c r="Q3823" s="26"/>
      <c r="R3823" s="113"/>
      <c r="S3823" s="26"/>
    </row>
    <row r="3824" spans="13:19" ht="12.75">
      <c r="M3824" s="26"/>
      <c r="N3824" s="113"/>
      <c r="O3824" s="113"/>
      <c r="P3824" s="113"/>
      <c r="Q3824" s="26"/>
      <c r="R3824" s="113"/>
      <c r="S3824" s="26"/>
    </row>
    <row r="3825" spans="13:19" ht="12.75">
      <c r="M3825" s="26"/>
      <c r="N3825" s="113"/>
      <c r="O3825" s="113"/>
      <c r="P3825" s="113"/>
      <c r="Q3825" s="26"/>
      <c r="R3825" s="113"/>
      <c r="S3825" s="26"/>
    </row>
    <row r="3826" spans="13:19" ht="12.75">
      <c r="M3826" s="26"/>
      <c r="N3826" s="113"/>
      <c r="O3826" s="113"/>
      <c r="P3826" s="113"/>
      <c r="Q3826" s="26"/>
      <c r="R3826" s="113"/>
      <c r="S3826" s="26"/>
    </row>
    <row r="3827" spans="13:19" ht="12.75">
      <c r="M3827" s="26"/>
      <c r="N3827" s="113"/>
      <c r="O3827" s="113"/>
      <c r="P3827" s="113"/>
      <c r="Q3827" s="26"/>
      <c r="R3827" s="113"/>
      <c r="S3827" s="26"/>
    </row>
    <row r="3828" spans="13:19" ht="12.75">
      <c r="M3828" s="26"/>
      <c r="N3828" s="113"/>
      <c r="O3828" s="113"/>
      <c r="P3828" s="113"/>
      <c r="Q3828" s="26"/>
      <c r="R3828" s="113"/>
      <c r="S3828" s="26"/>
    </row>
    <row r="3829" spans="13:19" ht="12.75">
      <c r="M3829" s="26"/>
      <c r="N3829" s="113"/>
      <c r="O3829" s="113"/>
      <c r="P3829" s="113"/>
      <c r="Q3829" s="26"/>
      <c r="R3829" s="113"/>
      <c r="S3829" s="26"/>
    </row>
    <row r="3830" spans="13:19" ht="12.75">
      <c r="M3830" s="26"/>
      <c r="N3830" s="113"/>
      <c r="O3830" s="113"/>
      <c r="P3830" s="113"/>
      <c r="Q3830" s="26"/>
      <c r="R3830" s="113"/>
      <c r="S3830" s="26"/>
    </row>
    <row r="3831" spans="13:19" ht="12.75">
      <c r="M3831" s="26"/>
      <c r="N3831" s="113"/>
      <c r="O3831" s="113"/>
      <c r="P3831" s="113"/>
      <c r="Q3831" s="26"/>
      <c r="R3831" s="113"/>
      <c r="S3831" s="26"/>
    </row>
    <row r="3832" spans="13:19" ht="12.75">
      <c r="M3832" s="26"/>
      <c r="N3832" s="113"/>
      <c r="O3832" s="113"/>
      <c r="P3832" s="113"/>
      <c r="Q3832" s="26"/>
      <c r="R3832" s="113"/>
      <c r="S3832" s="26"/>
    </row>
    <row r="3833" spans="13:19" ht="12.75">
      <c r="M3833" s="26"/>
      <c r="N3833" s="113"/>
      <c r="O3833" s="113"/>
      <c r="P3833" s="113"/>
      <c r="Q3833" s="26"/>
      <c r="R3833" s="113"/>
      <c r="S3833" s="26"/>
    </row>
    <row r="3834" spans="13:19" ht="12.75">
      <c r="M3834" s="26"/>
      <c r="N3834" s="113"/>
      <c r="O3834" s="113"/>
      <c r="P3834" s="113"/>
      <c r="Q3834" s="26"/>
      <c r="R3834" s="113"/>
      <c r="S3834" s="26"/>
    </row>
    <row r="3835" spans="13:19" ht="12.75">
      <c r="M3835" s="26"/>
      <c r="N3835" s="113"/>
      <c r="O3835" s="113"/>
      <c r="P3835" s="113"/>
      <c r="Q3835" s="26"/>
      <c r="R3835" s="113"/>
      <c r="S3835" s="26"/>
    </row>
    <row r="3836" spans="13:19" ht="12.75">
      <c r="M3836" s="26"/>
      <c r="N3836" s="113"/>
      <c r="O3836" s="113"/>
      <c r="P3836" s="113"/>
      <c r="Q3836" s="26"/>
      <c r="R3836" s="113"/>
      <c r="S3836" s="26"/>
    </row>
    <row r="3837" spans="13:19" ht="12.75">
      <c r="M3837" s="26"/>
      <c r="N3837" s="113"/>
      <c r="O3837" s="113"/>
      <c r="P3837" s="113"/>
      <c r="Q3837" s="26"/>
      <c r="R3837" s="113"/>
      <c r="S3837" s="26"/>
    </row>
    <row r="3838" spans="13:19" ht="12.75">
      <c r="M3838" s="26"/>
      <c r="N3838" s="113"/>
      <c r="O3838" s="113"/>
      <c r="P3838" s="113"/>
      <c r="Q3838" s="26"/>
      <c r="R3838" s="113"/>
      <c r="S3838" s="26"/>
    </row>
    <row r="3839" spans="13:19" ht="12.75">
      <c r="M3839" s="26"/>
      <c r="N3839" s="113"/>
      <c r="O3839" s="113"/>
      <c r="P3839" s="113"/>
      <c r="Q3839" s="26"/>
      <c r="R3839" s="113"/>
      <c r="S3839" s="26"/>
    </row>
    <row r="3840" spans="13:19" ht="12.75">
      <c r="M3840" s="26"/>
      <c r="N3840" s="113"/>
      <c r="O3840" s="113"/>
      <c r="P3840" s="113"/>
      <c r="Q3840" s="26"/>
      <c r="R3840" s="113"/>
      <c r="S3840" s="26"/>
    </row>
    <row r="3841" spans="13:19" ht="12.75">
      <c r="M3841" s="26"/>
      <c r="N3841" s="113"/>
      <c r="O3841" s="113"/>
      <c r="P3841" s="113"/>
      <c r="Q3841" s="26"/>
      <c r="R3841" s="113"/>
      <c r="S3841" s="26"/>
    </row>
    <row r="3842" spans="13:19" ht="12.75">
      <c r="M3842" s="26"/>
      <c r="N3842" s="113"/>
      <c r="O3842" s="113"/>
      <c r="P3842" s="113"/>
      <c r="Q3842" s="26"/>
      <c r="R3842" s="113"/>
      <c r="S3842" s="26"/>
    </row>
    <row r="3843" spans="13:19" ht="12.75">
      <c r="M3843" s="26"/>
      <c r="N3843" s="113"/>
      <c r="O3843" s="113"/>
      <c r="P3843" s="113"/>
      <c r="Q3843" s="26"/>
      <c r="R3843" s="113"/>
      <c r="S3843" s="26"/>
    </row>
    <row r="3844" spans="13:19" ht="12.75">
      <c r="M3844" s="26"/>
      <c r="N3844" s="113"/>
      <c r="O3844" s="113"/>
      <c r="P3844" s="113"/>
      <c r="Q3844" s="26"/>
      <c r="R3844" s="113"/>
      <c r="S3844" s="26"/>
    </row>
    <row r="3845" spans="13:19" ht="12.75">
      <c r="M3845" s="26"/>
      <c r="N3845" s="113"/>
      <c r="O3845" s="113"/>
      <c r="P3845" s="113"/>
      <c r="Q3845" s="26"/>
      <c r="R3845" s="113"/>
      <c r="S3845" s="26"/>
    </row>
    <row r="3846" spans="13:19" ht="12.75">
      <c r="M3846" s="26"/>
      <c r="N3846" s="113"/>
      <c r="O3846" s="113"/>
      <c r="P3846" s="113"/>
      <c r="Q3846" s="26"/>
      <c r="R3846" s="113"/>
      <c r="S3846" s="26"/>
    </row>
    <row r="3847" spans="13:19" ht="12.75">
      <c r="M3847" s="26"/>
      <c r="N3847" s="113"/>
      <c r="O3847" s="113"/>
      <c r="P3847" s="113"/>
      <c r="Q3847" s="26"/>
      <c r="R3847" s="113"/>
      <c r="S3847" s="26"/>
    </row>
    <row r="3848" spans="13:19" ht="12.75">
      <c r="M3848" s="26"/>
      <c r="N3848" s="113"/>
      <c r="O3848" s="113"/>
      <c r="P3848" s="113"/>
      <c r="Q3848" s="26"/>
      <c r="R3848" s="113"/>
      <c r="S3848" s="26"/>
    </row>
    <row r="3849" spans="13:19" ht="12.75">
      <c r="M3849" s="26"/>
      <c r="N3849" s="113"/>
      <c r="O3849" s="113"/>
      <c r="P3849" s="113"/>
      <c r="Q3849" s="26"/>
      <c r="R3849" s="113"/>
      <c r="S3849" s="26"/>
    </row>
    <row r="3850" spans="13:19" ht="12.75">
      <c r="M3850" s="26"/>
      <c r="N3850" s="113"/>
      <c r="O3850" s="113"/>
      <c r="P3850" s="113"/>
      <c r="Q3850" s="26"/>
      <c r="R3850" s="113"/>
      <c r="S3850" s="26"/>
    </row>
    <row r="3851" spans="13:19" ht="12.75">
      <c r="M3851" s="26"/>
      <c r="N3851" s="113"/>
      <c r="O3851" s="113"/>
      <c r="P3851" s="113"/>
      <c r="Q3851" s="26"/>
      <c r="R3851" s="113"/>
      <c r="S3851" s="26"/>
    </row>
    <row r="3852" spans="13:19" ht="12.75">
      <c r="M3852" s="26"/>
      <c r="N3852" s="113"/>
      <c r="O3852" s="113"/>
      <c r="P3852" s="113"/>
      <c r="Q3852" s="26"/>
      <c r="R3852" s="113"/>
      <c r="S3852" s="26"/>
    </row>
    <row r="3853" spans="13:19" ht="12.75">
      <c r="M3853" s="26"/>
      <c r="N3853" s="113"/>
      <c r="O3853" s="113"/>
      <c r="P3853" s="113"/>
      <c r="Q3853" s="26"/>
      <c r="R3853" s="113"/>
      <c r="S3853" s="26"/>
    </row>
    <row r="3854" spans="13:19" ht="12.75">
      <c r="M3854" s="26"/>
      <c r="N3854" s="113"/>
      <c r="O3854" s="113"/>
      <c r="P3854" s="113"/>
      <c r="Q3854" s="26"/>
      <c r="R3854" s="113"/>
      <c r="S3854" s="26"/>
    </row>
    <row r="3855" spans="13:19" ht="12.75">
      <c r="M3855" s="26"/>
      <c r="N3855" s="113"/>
      <c r="O3855" s="113"/>
      <c r="P3855" s="113"/>
      <c r="Q3855" s="26"/>
      <c r="R3855" s="113"/>
      <c r="S3855" s="26"/>
    </row>
    <row r="3856" spans="13:19" ht="12.75">
      <c r="M3856" s="26"/>
      <c r="N3856" s="113"/>
      <c r="O3856" s="113"/>
      <c r="P3856" s="113"/>
      <c r="Q3856" s="26"/>
      <c r="R3856" s="113"/>
      <c r="S3856" s="26"/>
    </row>
    <row r="3857" spans="13:19" ht="12.75">
      <c r="M3857" s="26"/>
      <c r="N3857" s="113"/>
      <c r="O3857" s="113"/>
      <c r="P3857" s="113"/>
      <c r="Q3857" s="26"/>
      <c r="R3857" s="113"/>
      <c r="S3857" s="26"/>
    </row>
    <row r="3858" spans="13:19" ht="12.75">
      <c r="M3858" s="26"/>
      <c r="N3858" s="113"/>
      <c r="O3858" s="113"/>
      <c r="P3858" s="113"/>
      <c r="Q3858" s="26"/>
      <c r="R3858" s="113"/>
      <c r="S3858" s="26"/>
    </row>
    <row r="3859" spans="13:19" ht="12.75">
      <c r="M3859" s="26"/>
      <c r="N3859" s="113"/>
      <c r="O3859" s="113"/>
      <c r="P3859" s="113"/>
      <c r="Q3859" s="26"/>
      <c r="R3859" s="113"/>
      <c r="S3859" s="26"/>
    </row>
    <row r="3860" spans="13:19" ht="12.75">
      <c r="M3860" s="26"/>
      <c r="N3860" s="113"/>
      <c r="O3860" s="113"/>
      <c r="P3860" s="113"/>
      <c r="Q3860" s="26"/>
      <c r="R3860" s="113"/>
      <c r="S3860" s="26"/>
    </row>
    <row r="3861" spans="13:19" ht="12.75">
      <c r="M3861" s="26"/>
      <c r="N3861" s="113"/>
      <c r="O3861" s="113"/>
      <c r="P3861" s="113"/>
      <c r="Q3861" s="26"/>
      <c r="R3861" s="113"/>
      <c r="S3861" s="26"/>
    </row>
    <row r="3862" spans="13:19" ht="12.75">
      <c r="M3862" s="26"/>
      <c r="N3862" s="113"/>
      <c r="O3862" s="113"/>
      <c r="P3862" s="113"/>
      <c r="Q3862" s="26"/>
      <c r="R3862" s="113"/>
      <c r="S3862" s="26"/>
    </row>
    <row r="3863" spans="13:19" ht="12.75">
      <c r="M3863" s="26"/>
      <c r="N3863" s="113"/>
      <c r="O3863" s="113"/>
      <c r="P3863" s="113"/>
      <c r="Q3863" s="26"/>
      <c r="R3863" s="113"/>
      <c r="S3863" s="26"/>
    </row>
    <row r="3864" spans="13:19" ht="12.75">
      <c r="M3864" s="26"/>
      <c r="N3864" s="113"/>
      <c r="O3864" s="113"/>
      <c r="P3864" s="113"/>
      <c r="Q3864" s="26"/>
      <c r="R3864" s="113"/>
      <c r="S3864" s="26"/>
    </row>
    <row r="3865" spans="13:19" ht="12.75">
      <c r="M3865" s="26"/>
      <c r="N3865" s="113"/>
      <c r="O3865" s="113"/>
      <c r="P3865" s="113"/>
      <c r="Q3865" s="26"/>
      <c r="R3865" s="113"/>
      <c r="S3865" s="26"/>
    </row>
    <row r="3866" spans="13:19" ht="12.75">
      <c r="M3866" s="26"/>
      <c r="N3866" s="113"/>
      <c r="O3866" s="113"/>
      <c r="P3866" s="113"/>
      <c r="Q3866" s="26"/>
      <c r="R3866" s="113"/>
      <c r="S3866" s="26"/>
    </row>
    <row r="3867" spans="13:19" ht="12.75">
      <c r="M3867" s="26"/>
      <c r="N3867" s="113"/>
      <c r="O3867" s="113"/>
      <c r="P3867" s="113"/>
      <c r="Q3867" s="26"/>
      <c r="R3867" s="113"/>
      <c r="S3867" s="26"/>
    </row>
    <row r="3868" spans="13:19" ht="12.75">
      <c r="M3868" s="26"/>
      <c r="N3868" s="113"/>
      <c r="O3868" s="113"/>
      <c r="P3868" s="113"/>
      <c r="Q3868" s="26"/>
      <c r="R3868" s="113"/>
      <c r="S3868" s="26"/>
    </row>
    <row r="3869" spans="13:19" ht="12.75">
      <c r="M3869" s="26"/>
      <c r="N3869" s="113"/>
      <c r="O3869" s="113"/>
      <c r="P3869" s="113"/>
      <c r="Q3869" s="26"/>
      <c r="R3869" s="113"/>
      <c r="S3869" s="26"/>
    </row>
    <row r="3870" spans="13:19" ht="12.75">
      <c r="M3870" s="26"/>
      <c r="N3870" s="113"/>
      <c r="O3870" s="113"/>
      <c r="P3870" s="113"/>
      <c r="Q3870" s="26"/>
      <c r="R3870" s="113"/>
      <c r="S3870" s="26"/>
    </row>
    <row r="3871" spans="13:19" ht="12.75">
      <c r="M3871" s="26"/>
      <c r="N3871" s="113"/>
      <c r="O3871" s="113"/>
      <c r="P3871" s="113"/>
      <c r="Q3871" s="26"/>
      <c r="R3871" s="113"/>
      <c r="S3871" s="26"/>
    </row>
    <row r="3872" spans="13:19" ht="12.75">
      <c r="M3872" s="26"/>
      <c r="N3872" s="113"/>
      <c r="O3872" s="113"/>
      <c r="P3872" s="113"/>
      <c r="Q3872" s="26"/>
      <c r="R3872" s="113"/>
      <c r="S3872" s="26"/>
    </row>
    <row r="3873" spans="13:19" ht="12.75">
      <c r="M3873" s="26"/>
      <c r="N3873" s="113"/>
      <c r="O3873" s="113"/>
      <c r="P3873" s="113"/>
      <c r="Q3873" s="26"/>
      <c r="R3873" s="113"/>
      <c r="S3873" s="26"/>
    </row>
    <row r="3874" spans="13:19" ht="12.75">
      <c r="M3874" s="26"/>
      <c r="N3874" s="113"/>
      <c r="O3874" s="113"/>
      <c r="P3874" s="113"/>
      <c r="Q3874" s="26"/>
      <c r="R3874" s="113"/>
      <c r="S3874" s="26"/>
    </row>
    <row r="3875" spans="13:19" ht="12.75">
      <c r="M3875" s="26"/>
      <c r="N3875" s="113"/>
      <c r="O3875" s="113"/>
      <c r="P3875" s="113"/>
      <c r="Q3875" s="26"/>
      <c r="R3875" s="113"/>
      <c r="S3875" s="26"/>
    </row>
    <row r="3876" spans="13:19" ht="12.75">
      <c r="M3876" s="26"/>
      <c r="N3876" s="113"/>
      <c r="O3876" s="113"/>
      <c r="P3876" s="113"/>
      <c r="Q3876" s="26"/>
      <c r="R3876" s="113"/>
      <c r="S3876" s="26"/>
    </row>
    <row r="3877" spans="13:19" ht="12.75">
      <c r="M3877" s="26"/>
      <c r="N3877" s="113"/>
      <c r="O3877" s="113"/>
      <c r="P3877" s="113"/>
      <c r="Q3877" s="26"/>
      <c r="R3877" s="113"/>
      <c r="S3877" s="26"/>
    </row>
    <row r="3878" spans="13:19" ht="12.75">
      <c r="M3878" s="26"/>
      <c r="N3878" s="113"/>
      <c r="O3878" s="113"/>
      <c r="P3878" s="113"/>
      <c r="Q3878" s="26"/>
      <c r="R3878" s="113"/>
      <c r="S3878" s="26"/>
    </row>
    <row r="3879" spans="13:19" ht="12.75">
      <c r="M3879" s="26"/>
      <c r="N3879" s="113"/>
      <c r="O3879" s="113"/>
      <c r="P3879" s="113"/>
      <c r="Q3879" s="26"/>
      <c r="R3879" s="113"/>
      <c r="S3879" s="26"/>
    </row>
    <row r="3880" spans="13:19" ht="12.75">
      <c r="M3880" s="26"/>
      <c r="N3880" s="113"/>
      <c r="O3880" s="113"/>
      <c r="P3880" s="113"/>
      <c r="Q3880" s="26"/>
      <c r="R3880" s="113"/>
      <c r="S3880" s="26"/>
    </row>
    <row r="3881" spans="13:19" ht="12.75">
      <c r="M3881" s="26"/>
      <c r="N3881" s="113"/>
      <c r="O3881" s="113"/>
      <c r="P3881" s="113"/>
      <c r="Q3881" s="26"/>
      <c r="R3881" s="113"/>
      <c r="S3881" s="26"/>
    </row>
    <row r="3882" spans="13:19" ht="12.75">
      <c r="M3882" s="26"/>
      <c r="N3882" s="113"/>
      <c r="O3882" s="113"/>
      <c r="P3882" s="113"/>
      <c r="Q3882" s="26"/>
      <c r="R3882" s="113"/>
      <c r="S3882" s="26"/>
    </row>
    <row r="3883" spans="13:19" ht="12.75">
      <c r="M3883" s="26"/>
      <c r="N3883" s="113"/>
      <c r="O3883" s="113"/>
      <c r="P3883" s="113"/>
      <c r="Q3883" s="26"/>
      <c r="R3883" s="113"/>
      <c r="S3883" s="26"/>
    </row>
    <row r="3884" spans="13:19" ht="12.75">
      <c r="M3884" s="26"/>
      <c r="N3884" s="113"/>
      <c r="O3884" s="113"/>
      <c r="P3884" s="113"/>
      <c r="Q3884" s="26"/>
      <c r="R3884" s="113"/>
      <c r="S3884" s="26"/>
    </row>
    <row r="3885" spans="13:19" ht="12.75">
      <c r="M3885" s="26"/>
      <c r="N3885" s="113"/>
      <c r="O3885" s="113"/>
      <c r="P3885" s="113"/>
      <c r="Q3885" s="26"/>
      <c r="R3885" s="113"/>
      <c r="S3885" s="26"/>
    </row>
    <row r="3886" spans="13:19" ht="12.75">
      <c r="M3886" s="26"/>
      <c r="N3886" s="113"/>
      <c r="O3886" s="113"/>
      <c r="P3886" s="113"/>
      <c r="Q3886" s="26"/>
      <c r="R3886" s="113"/>
      <c r="S3886" s="26"/>
    </row>
    <row r="3887" spans="13:19" ht="12.75">
      <c r="M3887" s="26"/>
      <c r="N3887" s="113"/>
      <c r="O3887" s="113"/>
      <c r="P3887" s="113"/>
      <c r="Q3887" s="26"/>
      <c r="R3887" s="113"/>
      <c r="S3887" s="26"/>
    </row>
    <row r="3888" spans="13:19" ht="12.75">
      <c r="M3888" s="26"/>
      <c r="N3888" s="113"/>
      <c r="O3888" s="113"/>
      <c r="P3888" s="113"/>
      <c r="Q3888" s="26"/>
      <c r="R3888" s="113"/>
      <c r="S3888" s="26"/>
    </row>
    <row r="3889" spans="13:19" ht="12.75">
      <c r="M3889" s="26"/>
      <c r="N3889" s="113"/>
      <c r="O3889" s="113"/>
      <c r="P3889" s="113"/>
      <c r="Q3889" s="26"/>
      <c r="R3889" s="113"/>
      <c r="S3889" s="26"/>
    </row>
    <row r="3890" spans="13:19" ht="12.75">
      <c r="M3890" s="26"/>
      <c r="N3890" s="113"/>
      <c r="O3890" s="113"/>
      <c r="P3890" s="113"/>
      <c r="Q3890" s="26"/>
      <c r="R3890" s="113"/>
      <c r="S3890" s="26"/>
    </row>
    <row r="3891" spans="13:19" ht="12.75">
      <c r="M3891" s="26"/>
      <c r="N3891" s="113"/>
      <c r="O3891" s="113"/>
      <c r="P3891" s="113"/>
      <c r="Q3891" s="26"/>
      <c r="R3891" s="113"/>
      <c r="S3891" s="26"/>
    </row>
    <row r="3892" spans="13:19" ht="12.75">
      <c r="M3892" s="26"/>
      <c r="N3892" s="113"/>
      <c r="O3892" s="113"/>
      <c r="P3892" s="113"/>
      <c r="Q3892" s="26"/>
      <c r="R3892" s="113"/>
      <c r="S3892" s="26"/>
    </row>
    <row r="3893" spans="13:19" ht="12.75">
      <c r="M3893" s="26"/>
      <c r="N3893" s="113"/>
      <c r="O3893" s="113"/>
      <c r="P3893" s="113"/>
      <c r="Q3893" s="26"/>
      <c r="R3893" s="113"/>
      <c r="S3893" s="26"/>
    </row>
    <row r="3894" spans="13:19" ht="12.75">
      <c r="M3894" s="26"/>
      <c r="N3894" s="113"/>
      <c r="O3894" s="113"/>
      <c r="P3894" s="113"/>
      <c r="Q3894" s="26"/>
      <c r="R3894" s="113"/>
      <c r="S3894" s="26"/>
    </row>
    <row r="3895" spans="13:19" ht="12.75">
      <c r="M3895" s="26"/>
      <c r="N3895" s="113"/>
      <c r="O3895" s="113"/>
      <c r="P3895" s="113"/>
      <c r="Q3895" s="26"/>
      <c r="R3895" s="113"/>
      <c r="S3895" s="26"/>
    </row>
    <row r="3896" spans="13:19" ht="12.75">
      <c r="M3896" s="26"/>
      <c r="N3896" s="113"/>
      <c r="O3896" s="113"/>
      <c r="P3896" s="113"/>
      <c r="Q3896" s="26"/>
      <c r="R3896" s="113"/>
      <c r="S3896" s="26"/>
    </row>
    <row r="3897" spans="13:19" ht="12.75">
      <c r="M3897" s="26"/>
      <c r="N3897" s="113"/>
      <c r="O3897" s="113"/>
      <c r="P3897" s="113"/>
      <c r="Q3897" s="26"/>
      <c r="R3897" s="113"/>
      <c r="S3897" s="26"/>
    </row>
    <row r="3898" spans="13:19" ht="12.75">
      <c r="M3898" s="26"/>
      <c r="N3898" s="113"/>
      <c r="O3898" s="113"/>
      <c r="P3898" s="113"/>
      <c r="Q3898" s="26"/>
      <c r="R3898" s="113"/>
      <c r="S3898" s="26"/>
    </row>
    <row r="3899" spans="13:19" ht="12.75">
      <c r="M3899" s="26"/>
      <c r="N3899" s="113"/>
      <c r="O3899" s="113"/>
      <c r="P3899" s="113"/>
      <c r="Q3899" s="26"/>
      <c r="R3899" s="113"/>
      <c r="S3899" s="26"/>
    </row>
    <row r="3900" spans="13:19" ht="12.75">
      <c r="M3900" s="26"/>
      <c r="N3900" s="113"/>
      <c r="O3900" s="113"/>
      <c r="P3900" s="113"/>
      <c r="Q3900" s="26"/>
      <c r="R3900" s="113"/>
      <c r="S3900" s="26"/>
    </row>
    <row r="3901" spans="13:19" ht="12.75">
      <c r="M3901" s="26"/>
      <c r="N3901" s="113"/>
      <c r="O3901" s="113"/>
      <c r="P3901" s="113"/>
      <c r="Q3901" s="26"/>
      <c r="R3901" s="113"/>
      <c r="S3901" s="26"/>
    </row>
    <row r="3902" spans="13:19" ht="12.75">
      <c r="M3902" s="26"/>
      <c r="N3902" s="113"/>
      <c r="O3902" s="113"/>
      <c r="P3902" s="113"/>
      <c r="Q3902" s="26"/>
      <c r="R3902" s="113"/>
      <c r="S3902" s="26"/>
    </row>
    <row r="3903" spans="13:19" ht="12.75">
      <c r="M3903" s="26"/>
      <c r="N3903" s="113"/>
      <c r="O3903" s="113"/>
      <c r="P3903" s="113"/>
      <c r="Q3903" s="26"/>
      <c r="R3903" s="113"/>
      <c r="S3903" s="26"/>
    </row>
    <row r="3904" spans="13:19" ht="12.75">
      <c r="M3904" s="26"/>
      <c r="N3904" s="113"/>
      <c r="O3904" s="113"/>
      <c r="P3904" s="113"/>
      <c r="Q3904" s="26"/>
      <c r="R3904" s="113"/>
      <c r="S3904" s="26"/>
    </row>
    <row r="3905" spans="13:19" ht="12.75">
      <c r="M3905" s="26"/>
      <c r="N3905" s="113"/>
      <c r="O3905" s="113"/>
      <c r="P3905" s="113"/>
      <c r="Q3905" s="26"/>
      <c r="R3905" s="113"/>
      <c r="S3905" s="26"/>
    </row>
    <row r="3906" spans="13:19" ht="12.75">
      <c r="M3906" s="26"/>
      <c r="N3906" s="113"/>
      <c r="O3906" s="113"/>
      <c r="P3906" s="113"/>
      <c r="Q3906" s="26"/>
      <c r="R3906" s="113"/>
      <c r="S3906" s="26"/>
    </row>
    <row r="3907" spans="13:19" ht="12.75">
      <c r="M3907" s="26"/>
      <c r="N3907" s="113"/>
      <c r="O3907" s="113"/>
      <c r="P3907" s="113"/>
      <c r="Q3907" s="26"/>
      <c r="R3907" s="113"/>
      <c r="S3907" s="26"/>
    </row>
    <row r="3908" spans="13:19" ht="12.75">
      <c r="M3908" s="26"/>
      <c r="N3908" s="113"/>
      <c r="O3908" s="113"/>
      <c r="P3908" s="113"/>
      <c r="Q3908" s="26"/>
      <c r="R3908" s="113"/>
      <c r="S3908" s="26"/>
    </row>
    <row r="3909" spans="13:19" ht="12.75">
      <c r="M3909" s="26"/>
      <c r="N3909" s="113"/>
      <c r="O3909" s="113"/>
      <c r="P3909" s="113"/>
      <c r="Q3909" s="26"/>
      <c r="R3909" s="113"/>
      <c r="S3909" s="26"/>
    </row>
    <row r="3910" spans="13:19" ht="12.75">
      <c r="M3910" s="26"/>
      <c r="N3910" s="113"/>
      <c r="O3910" s="113"/>
      <c r="P3910" s="113"/>
      <c r="Q3910" s="26"/>
      <c r="R3910" s="113"/>
      <c r="S3910" s="26"/>
    </row>
    <row r="3911" spans="13:19" ht="12.75">
      <c r="M3911" s="26"/>
      <c r="N3911" s="113"/>
      <c r="O3911" s="113"/>
      <c r="P3911" s="113"/>
      <c r="Q3911" s="26"/>
      <c r="R3911" s="113"/>
      <c r="S3911" s="26"/>
    </row>
    <row r="3912" spans="13:19" ht="12.75">
      <c r="M3912" s="26"/>
      <c r="N3912" s="113"/>
      <c r="O3912" s="113"/>
      <c r="P3912" s="113"/>
      <c r="Q3912" s="26"/>
      <c r="R3912" s="113"/>
      <c r="S3912" s="26"/>
    </row>
    <row r="3913" spans="13:19" ht="12.75">
      <c r="M3913" s="26"/>
      <c r="N3913" s="113"/>
      <c r="O3913" s="113"/>
      <c r="P3913" s="113"/>
      <c r="Q3913" s="26"/>
      <c r="R3913" s="113"/>
      <c r="S3913" s="26"/>
    </row>
    <row r="3914" spans="13:19" ht="12.75">
      <c r="M3914" s="26"/>
      <c r="N3914" s="113"/>
      <c r="O3914" s="113"/>
      <c r="P3914" s="113"/>
      <c r="Q3914" s="26"/>
      <c r="R3914" s="113"/>
      <c r="S3914" s="26"/>
    </row>
    <row r="3915" spans="13:19" ht="12.75">
      <c r="M3915" s="26"/>
      <c r="N3915" s="113"/>
      <c r="O3915" s="113"/>
      <c r="P3915" s="113"/>
      <c r="Q3915" s="26"/>
      <c r="R3915" s="113"/>
      <c r="S3915" s="26"/>
    </row>
    <row r="3916" spans="13:19" ht="12.75">
      <c r="M3916" s="26"/>
      <c r="N3916" s="113"/>
      <c r="O3916" s="113"/>
      <c r="P3916" s="113"/>
      <c r="Q3916" s="26"/>
      <c r="R3916" s="113"/>
      <c r="S3916" s="26"/>
    </row>
    <row r="3917" spans="13:19" ht="12.75">
      <c r="M3917" s="26"/>
      <c r="N3917" s="113"/>
      <c r="O3917" s="113"/>
      <c r="P3917" s="113"/>
      <c r="Q3917" s="26"/>
      <c r="R3917" s="113"/>
      <c r="S3917" s="26"/>
    </row>
    <row r="3918" spans="13:19" ht="12.75">
      <c r="M3918" s="26"/>
      <c r="N3918" s="113"/>
      <c r="O3918" s="113"/>
      <c r="P3918" s="113"/>
      <c r="Q3918" s="26"/>
      <c r="R3918" s="113"/>
      <c r="S3918" s="26"/>
    </row>
    <row r="3919" spans="13:19" ht="12.75">
      <c r="M3919" s="26"/>
      <c r="N3919" s="113"/>
      <c r="O3919" s="113"/>
      <c r="P3919" s="113"/>
      <c r="Q3919" s="26"/>
      <c r="R3919" s="113"/>
      <c r="S3919" s="26"/>
    </row>
    <row r="3920" spans="13:19" ht="12.75">
      <c r="M3920" s="26"/>
      <c r="N3920" s="113"/>
      <c r="O3920" s="113"/>
      <c r="P3920" s="113"/>
      <c r="Q3920" s="26"/>
      <c r="R3920" s="113"/>
      <c r="S3920" s="26"/>
    </row>
    <row r="3921" spans="13:19" ht="12.75">
      <c r="M3921" s="26"/>
      <c r="N3921" s="113"/>
      <c r="O3921" s="113"/>
      <c r="P3921" s="113"/>
      <c r="Q3921" s="26"/>
      <c r="R3921" s="113"/>
      <c r="S3921" s="26"/>
    </row>
    <row r="3922" spans="13:19" ht="12.75">
      <c r="M3922" s="26"/>
      <c r="N3922" s="113"/>
      <c r="O3922" s="113"/>
      <c r="P3922" s="113"/>
      <c r="Q3922" s="26"/>
      <c r="R3922" s="113"/>
      <c r="S3922" s="26"/>
    </row>
    <row r="3923" spans="13:19" ht="12.75">
      <c r="M3923" s="26"/>
      <c r="N3923" s="113"/>
      <c r="O3923" s="113"/>
      <c r="P3923" s="113"/>
      <c r="Q3923" s="26"/>
      <c r="R3923" s="113"/>
      <c r="S3923" s="26"/>
    </row>
    <row r="3924" spans="13:19" ht="12.75">
      <c r="M3924" s="26"/>
      <c r="N3924" s="113"/>
      <c r="O3924" s="113"/>
      <c r="P3924" s="113"/>
      <c r="Q3924" s="26"/>
      <c r="R3924" s="113"/>
      <c r="S3924" s="26"/>
    </row>
    <row r="3925" spans="13:19" ht="12.75">
      <c r="M3925" s="26"/>
      <c r="N3925" s="113"/>
      <c r="O3925" s="113"/>
      <c r="P3925" s="113"/>
      <c r="Q3925" s="26"/>
      <c r="R3925" s="113"/>
      <c r="S3925" s="26"/>
    </row>
    <row r="3926" spans="13:19" ht="12.75">
      <c r="M3926" s="26"/>
      <c r="N3926" s="113"/>
      <c r="O3926" s="113"/>
      <c r="P3926" s="113"/>
      <c r="Q3926" s="26"/>
      <c r="R3926" s="113"/>
      <c r="S3926" s="26"/>
    </row>
    <row r="3927" spans="13:19" ht="12.75">
      <c r="M3927" s="26"/>
      <c r="N3927" s="113"/>
      <c r="O3927" s="113"/>
      <c r="P3927" s="113"/>
      <c r="Q3927" s="26"/>
      <c r="R3927" s="113"/>
      <c r="S3927" s="26"/>
    </row>
    <row r="3928" spans="13:19" ht="12.75">
      <c r="M3928" s="26"/>
      <c r="N3928" s="113"/>
      <c r="O3928" s="113"/>
      <c r="P3928" s="113"/>
      <c r="Q3928" s="26"/>
      <c r="R3928" s="113"/>
      <c r="S3928" s="26"/>
    </row>
    <row r="3929" spans="13:19" ht="12.75">
      <c r="M3929" s="26"/>
      <c r="N3929" s="113"/>
      <c r="O3929" s="113"/>
      <c r="P3929" s="113"/>
      <c r="Q3929" s="26"/>
      <c r="R3929" s="113"/>
      <c r="S3929" s="26"/>
    </row>
    <row r="3930" spans="13:19" ht="12.75">
      <c r="M3930" s="26"/>
      <c r="N3930" s="113"/>
      <c r="O3930" s="113"/>
      <c r="P3930" s="113"/>
      <c r="Q3930" s="26"/>
      <c r="R3930" s="113"/>
      <c r="S3930" s="26"/>
    </row>
    <row r="3931" spans="13:19" ht="12.75">
      <c r="M3931" s="26"/>
      <c r="N3931" s="113"/>
      <c r="O3931" s="113"/>
      <c r="P3931" s="113"/>
      <c r="Q3931" s="26"/>
      <c r="R3931" s="113"/>
      <c r="S3931" s="26"/>
    </row>
    <row r="3932" spans="13:19" ht="12.75">
      <c r="M3932" s="26"/>
      <c r="N3932" s="113"/>
      <c r="O3932" s="113"/>
      <c r="P3932" s="113"/>
      <c r="Q3932" s="26"/>
      <c r="R3932" s="113"/>
      <c r="S3932" s="26"/>
    </row>
    <row r="3933" spans="13:19" ht="12.75">
      <c r="M3933" s="26"/>
      <c r="N3933" s="113"/>
      <c r="O3933" s="113"/>
      <c r="P3933" s="113"/>
      <c r="Q3933" s="26"/>
      <c r="R3933" s="113"/>
      <c r="S3933" s="26"/>
    </row>
    <row r="3934" spans="13:19" ht="12.75">
      <c r="M3934" s="26"/>
      <c r="N3934" s="113"/>
      <c r="O3934" s="113"/>
      <c r="P3934" s="113"/>
      <c r="Q3934" s="26"/>
      <c r="R3934" s="113"/>
      <c r="S3934" s="26"/>
    </row>
    <row r="3935" spans="13:19" ht="12.75">
      <c r="M3935" s="26"/>
      <c r="N3935" s="113"/>
      <c r="O3935" s="113"/>
      <c r="P3935" s="113"/>
      <c r="Q3935" s="26"/>
      <c r="R3935" s="113"/>
      <c r="S3935" s="26"/>
    </row>
    <row r="3936" spans="13:19" ht="12.75">
      <c r="M3936" s="26"/>
      <c r="N3936" s="113"/>
      <c r="O3936" s="113"/>
      <c r="P3936" s="113"/>
      <c r="Q3936" s="26"/>
      <c r="R3936" s="113"/>
      <c r="S3936" s="26"/>
    </row>
    <row r="3937" spans="13:19" ht="12.75">
      <c r="M3937" s="26"/>
      <c r="N3937" s="113"/>
      <c r="O3937" s="113"/>
      <c r="P3937" s="113"/>
      <c r="Q3937" s="26"/>
      <c r="R3937" s="113"/>
      <c r="S3937" s="26"/>
    </row>
    <row r="3938" spans="13:19" ht="12.75">
      <c r="M3938" s="26"/>
      <c r="N3938" s="113"/>
      <c r="O3938" s="113"/>
      <c r="P3938" s="113"/>
      <c r="Q3938" s="26"/>
      <c r="R3938" s="113"/>
      <c r="S3938" s="26"/>
    </row>
    <row r="3939" spans="13:19" ht="12.75">
      <c r="M3939" s="26"/>
      <c r="N3939" s="113"/>
      <c r="O3939" s="113"/>
      <c r="P3939" s="113"/>
      <c r="Q3939" s="26"/>
      <c r="R3939" s="113"/>
      <c r="S3939" s="26"/>
    </row>
    <row r="3940" spans="13:19" ht="12.75">
      <c r="M3940" s="26"/>
      <c r="N3940" s="113"/>
      <c r="O3940" s="113"/>
      <c r="P3940" s="113"/>
      <c r="Q3940" s="26"/>
      <c r="R3940" s="113"/>
      <c r="S3940" s="26"/>
    </row>
    <row r="3941" spans="13:19" ht="12.75">
      <c r="M3941" s="26"/>
      <c r="N3941" s="113"/>
      <c r="O3941" s="113"/>
      <c r="P3941" s="113"/>
      <c r="Q3941" s="26"/>
      <c r="R3941" s="113"/>
      <c r="S3941" s="26"/>
    </row>
    <row r="3942" spans="13:19" ht="12.75">
      <c r="M3942" s="26"/>
      <c r="N3942" s="113"/>
      <c r="O3942" s="113"/>
      <c r="P3942" s="113"/>
      <c r="Q3942" s="26"/>
      <c r="R3942" s="113"/>
      <c r="S3942" s="26"/>
    </row>
    <row r="3943" spans="13:19" ht="12.75">
      <c r="M3943" s="26"/>
      <c r="N3943" s="113"/>
      <c r="O3943" s="113"/>
      <c r="P3943" s="113"/>
      <c r="Q3943" s="26"/>
      <c r="R3943" s="113"/>
      <c r="S3943" s="26"/>
    </row>
    <row r="3944" spans="13:19" ht="12.75">
      <c r="M3944" s="26"/>
      <c r="N3944" s="113"/>
      <c r="O3944" s="113"/>
      <c r="P3944" s="113"/>
      <c r="Q3944" s="26"/>
      <c r="R3944" s="113"/>
      <c r="S3944" s="26"/>
    </row>
    <row r="3945" spans="13:19" ht="12.75">
      <c r="M3945" s="26"/>
      <c r="N3945" s="113"/>
      <c r="O3945" s="113"/>
      <c r="P3945" s="113"/>
      <c r="Q3945" s="26"/>
      <c r="R3945" s="113"/>
      <c r="S3945" s="26"/>
    </row>
    <row r="3946" spans="13:19" ht="12.75">
      <c r="M3946" s="26"/>
      <c r="N3946" s="113"/>
      <c r="O3946" s="113"/>
      <c r="P3946" s="113"/>
      <c r="Q3946" s="26"/>
      <c r="R3946" s="113"/>
      <c r="S3946" s="26"/>
    </row>
    <row r="3947" spans="13:19" ht="12.75">
      <c r="M3947" s="26"/>
      <c r="N3947" s="113"/>
      <c r="O3947" s="113"/>
      <c r="P3947" s="113"/>
      <c r="Q3947" s="26"/>
      <c r="R3947" s="113"/>
      <c r="S3947" s="26"/>
    </row>
    <row r="3948" spans="13:19" ht="12.75">
      <c r="M3948" s="26"/>
      <c r="N3948" s="113"/>
      <c r="O3948" s="113"/>
      <c r="P3948" s="113"/>
      <c r="Q3948" s="26"/>
      <c r="R3948" s="113"/>
      <c r="S3948" s="26"/>
    </row>
    <row r="3949" spans="13:19" ht="12.75">
      <c r="M3949" s="26"/>
      <c r="N3949" s="113"/>
      <c r="O3949" s="113"/>
      <c r="P3949" s="113"/>
      <c r="Q3949" s="26"/>
      <c r="R3949" s="113"/>
      <c r="S3949" s="26"/>
    </row>
    <row r="3950" spans="13:19" ht="12.75">
      <c r="M3950" s="26"/>
      <c r="N3950" s="113"/>
      <c r="O3950" s="113"/>
      <c r="P3950" s="113"/>
      <c r="Q3950" s="26"/>
      <c r="R3950" s="113"/>
      <c r="S3950" s="26"/>
    </row>
    <row r="3951" spans="13:19" ht="12.75">
      <c r="M3951" s="26"/>
      <c r="N3951" s="113"/>
      <c r="O3951" s="113"/>
      <c r="P3951" s="113"/>
      <c r="Q3951" s="26"/>
      <c r="R3951" s="113"/>
      <c r="S3951" s="26"/>
    </row>
    <row r="3952" spans="13:19" ht="12.75">
      <c r="M3952" s="26"/>
      <c r="N3952" s="113"/>
      <c r="O3952" s="113"/>
      <c r="P3952" s="113"/>
      <c r="Q3952" s="26"/>
      <c r="R3952" s="113"/>
      <c r="S3952" s="26"/>
    </row>
    <row r="3953" spans="13:19" ht="12.75">
      <c r="M3953" s="26"/>
      <c r="N3953" s="113"/>
      <c r="O3953" s="113"/>
      <c r="P3953" s="113"/>
      <c r="Q3953" s="26"/>
      <c r="R3953" s="113"/>
      <c r="S3953" s="26"/>
    </row>
    <row r="3954" spans="13:19" ht="12.75">
      <c r="M3954" s="26"/>
      <c r="N3954" s="113"/>
      <c r="O3954" s="113"/>
      <c r="P3954" s="113"/>
      <c r="Q3954" s="26"/>
      <c r="R3954" s="113"/>
      <c r="S3954" s="26"/>
    </row>
    <row r="3955" spans="13:19" ht="12.75">
      <c r="M3955" s="26"/>
      <c r="N3955" s="113"/>
      <c r="O3955" s="113"/>
      <c r="P3955" s="113"/>
      <c r="Q3955" s="26"/>
      <c r="R3955" s="113"/>
      <c r="S3955" s="26"/>
    </row>
    <row r="3956" spans="13:19" ht="12.75">
      <c r="M3956" s="26"/>
      <c r="N3956" s="113"/>
      <c r="O3956" s="113"/>
      <c r="P3956" s="113"/>
      <c r="Q3956" s="26"/>
      <c r="R3956" s="113"/>
      <c r="S3956" s="26"/>
    </row>
    <row r="3957" spans="13:19" ht="12.75">
      <c r="M3957" s="26"/>
      <c r="N3957" s="113"/>
      <c r="O3957" s="113"/>
      <c r="P3957" s="113"/>
      <c r="Q3957" s="26"/>
      <c r="R3957" s="113"/>
      <c r="S3957" s="26"/>
    </row>
    <row r="3958" spans="13:19" ht="12.75">
      <c r="M3958" s="26"/>
      <c r="N3958" s="113"/>
      <c r="O3958" s="113"/>
      <c r="P3958" s="113"/>
      <c r="Q3958" s="26"/>
      <c r="R3958" s="113"/>
      <c r="S3958" s="26"/>
    </row>
    <row r="3959" spans="13:19" ht="12.75">
      <c r="M3959" s="26"/>
      <c r="N3959" s="113"/>
      <c r="O3959" s="113"/>
      <c r="P3959" s="113"/>
      <c r="Q3959" s="26"/>
      <c r="R3959" s="113"/>
      <c r="S3959" s="26"/>
    </row>
    <row r="3960" spans="13:19" ht="12.75">
      <c r="M3960" s="26"/>
      <c r="N3960" s="113"/>
      <c r="O3960" s="113"/>
      <c r="P3960" s="113"/>
      <c r="Q3960" s="26"/>
      <c r="R3960" s="113"/>
      <c r="S3960" s="26"/>
    </row>
    <row r="3961" spans="13:19" ht="12.75">
      <c r="M3961" s="26"/>
      <c r="N3961" s="113"/>
      <c r="O3961" s="113"/>
      <c r="P3961" s="113"/>
      <c r="Q3961" s="26"/>
      <c r="R3961" s="113"/>
      <c r="S3961" s="26"/>
    </row>
    <row r="3962" spans="13:19" ht="12.75">
      <c r="M3962" s="26"/>
      <c r="N3962" s="113"/>
      <c r="O3962" s="113"/>
      <c r="P3962" s="113"/>
      <c r="Q3962" s="26"/>
      <c r="R3962" s="113"/>
      <c r="S3962" s="26"/>
    </row>
    <row r="3963" spans="13:19" ht="12.75">
      <c r="M3963" s="26"/>
      <c r="N3963" s="113"/>
      <c r="O3963" s="113"/>
      <c r="P3963" s="113"/>
      <c r="Q3963" s="26"/>
      <c r="R3963" s="113"/>
      <c r="S3963" s="26"/>
    </row>
    <row r="3964" spans="13:19" ht="12.75">
      <c r="M3964" s="26"/>
      <c r="N3964" s="113"/>
      <c r="O3964" s="113"/>
      <c r="P3964" s="113"/>
      <c r="Q3964" s="26"/>
      <c r="R3964" s="113"/>
      <c r="S3964" s="26"/>
    </row>
    <row r="3965" spans="13:19" ht="12.75">
      <c r="M3965" s="26"/>
      <c r="N3965" s="113"/>
      <c r="O3965" s="113"/>
      <c r="P3965" s="113"/>
      <c r="Q3965" s="26"/>
      <c r="R3965" s="113"/>
      <c r="S3965" s="26"/>
    </row>
    <row r="3966" spans="13:19" ht="12.75">
      <c r="M3966" s="26"/>
      <c r="N3966" s="113"/>
      <c r="O3966" s="113"/>
      <c r="P3966" s="113"/>
      <c r="Q3966" s="26"/>
      <c r="R3966" s="113"/>
      <c r="S3966" s="26"/>
    </row>
    <row r="3967" spans="13:19" ht="12.75">
      <c r="M3967" s="26"/>
      <c r="N3967" s="113"/>
      <c r="O3967" s="113"/>
      <c r="P3967" s="113"/>
      <c r="Q3967" s="26"/>
      <c r="R3967" s="113"/>
      <c r="S3967" s="26"/>
    </row>
    <row r="3968" spans="13:19" ht="12.75">
      <c r="M3968" s="26"/>
      <c r="N3968" s="113"/>
      <c r="O3968" s="113"/>
      <c r="P3968" s="113"/>
      <c r="Q3968" s="26"/>
      <c r="R3968" s="113"/>
      <c r="S3968" s="26"/>
    </row>
    <row r="3969" spans="13:19" ht="12.75">
      <c r="M3969" s="26"/>
      <c r="N3969" s="113"/>
      <c r="O3969" s="113"/>
      <c r="P3969" s="113"/>
      <c r="Q3969" s="26"/>
      <c r="R3969" s="113"/>
      <c r="S3969" s="26"/>
    </row>
    <row r="3970" spans="13:19" ht="12.75">
      <c r="M3970" s="26"/>
      <c r="N3970" s="113"/>
      <c r="O3970" s="113"/>
      <c r="P3970" s="113"/>
      <c r="Q3970" s="26"/>
      <c r="R3970" s="113"/>
      <c r="S3970" s="26"/>
    </row>
    <row r="3971" spans="13:19" ht="12.75">
      <c r="M3971" s="26"/>
      <c r="N3971" s="113"/>
      <c r="O3971" s="113"/>
      <c r="P3971" s="113"/>
      <c r="Q3971" s="26"/>
      <c r="R3971" s="113"/>
      <c r="S3971" s="26"/>
    </row>
    <row r="3972" spans="13:19" ht="12.75">
      <c r="M3972" s="26"/>
      <c r="N3972" s="113"/>
      <c r="O3972" s="113"/>
      <c r="P3972" s="113"/>
      <c r="Q3972" s="26"/>
      <c r="R3972" s="113"/>
      <c r="S3972" s="26"/>
    </row>
    <row r="3973" spans="13:19" ht="12.75">
      <c r="M3973" s="26"/>
      <c r="N3973" s="113"/>
      <c r="O3973" s="113"/>
      <c r="P3973" s="113"/>
      <c r="Q3973" s="26"/>
      <c r="R3973" s="113"/>
      <c r="S3973" s="26"/>
    </row>
    <row r="3974" spans="13:19" ht="12.75">
      <c r="M3974" s="26"/>
      <c r="N3974" s="113"/>
      <c r="O3974" s="113"/>
      <c r="P3974" s="113"/>
      <c r="Q3974" s="26"/>
      <c r="R3974" s="113"/>
      <c r="S3974" s="26"/>
    </row>
    <row r="3975" spans="13:19" ht="12.75">
      <c r="M3975" s="26"/>
      <c r="N3975" s="113"/>
      <c r="O3975" s="113"/>
      <c r="P3975" s="113"/>
      <c r="Q3975" s="26"/>
      <c r="R3975" s="113"/>
      <c r="S3975" s="26"/>
    </row>
    <row r="3976" spans="13:19" ht="12.75">
      <c r="M3976" s="26"/>
      <c r="N3976" s="113"/>
      <c r="O3976" s="113"/>
      <c r="P3976" s="113"/>
      <c r="Q3976" s="26"/>
      <c r="R3976" s="113"/>
      <c r="S3976" s="26"/>
    </row>
    <row r="3977" spans="13:19" ht="12.75">
      <c r="M3977" s="26"/>
      <c r="N3977" s="113"/>
      <c r="O3977" s="113"/>
      <c r="P3977" s="113"/>
      <c r="Q3977" s="26"/>
      <c r="R3977" s="113"/>
      <c r="S3977" s="26"/>
    </row>
    <row r="3978" spans="13:19" ht="12.75">
      <c r="M3978" s="26"/>
      <c r="N3978" s="113"/>
      <c r="O3978" s="113"/>
      <c r="P3978" s="113"/>
      <c r="Q3978" s="26"/>
      <c r="R3978" s="113"/>
      <c r="S3978" s="26"/>
    </row>
    <row r="3979" spans="13:19" ht="12.75">
      <c r="M3979" s="26"/>
      <c r="N3979" s="113"/>
      <c r="O3979" s="113"/>
      <c r="P3979" s="113"/>
      <c r="Q3979" s="26"/>
      <c r="R3979" s="113"/>
      <c r="S3979" s="26"/>
    </row>
    <row r="3980" spans="13:19" ht="12.75">
      <c r="M3980" s="26"/>
      <c r="N3980" s="113"/>
      <c r="O3980" s="113"/>
      <c r="P3980" s="113"/>
      <c r="Q3980" s="26"/>
      <c r="R3980" s="113"/>
      <c r="S3980" s="26"/>
    </row>
    <row r="3981" spans="13:19" ht="12.75">
      <c r="M3981" s="26"/>
      <c r="N3981" s="113"/>
      <c r="O3981" s="113"/>
      <c r="P3981" s="113"/>
      <c r="Q3981" s="26"/>
      <c r="R3981" s="113"/>
      <c r="S3981" s="26"/>
    </row>
    <row r="3982" spans="13:19" ht="12.75">
      <c r="M3982" s="26"/>
      <c r="N3982" s="113"/>
      <c r="O3982" s="113"/>
      <c r="P3982" s="113"/>
      <c r="Q3982" s="26"/>
      <c r="R3982" s="113"/>
      <c r="S3982" s="26"/>
    </row>
    <row r="3983" spans="13:19" ht="12.75">
      <c r="M3983" s="26"/>
      <c r="N3983" s="113"/>
      <c r="O3983" s="113"/>
      <c r="P3983" s="113"/>
      <c r="Q3983" s="26"/>
      <c r="R3983" s="113"/>
      <c r="S3983" s="26"/>
    </row>
    <row r="3984" spans="13:19" ht="12.75">
      <c r="M3984" s="26"/>
      <c r="N3984" s="113"/>
      <c r="O3984" s="113"/>
      <c r="P3984" s="113"/>
      <c r="Q3984" s="26"/>
      <c r="R3984" s="113"/>
      <c r="S3984" s="26"/>
    </row>
    <row r="3985" spans="13:19" ht="12.75">
      <c r="M3985" s="26"/>
      <c r="N3985" s="113"/>
      <c r="O3985" s="113"/>
      <c r="P3985" s="113"/>
      <c r="Q3985" s="26"/>
      <c r="R3985" s="113"/>
      <c r="S3985" s="26"/>
    </row>
    <row r="3986" spans="13:19" ht="12.75">
      <c r="M3986" s="26"/>
      <c r="N3986" s="113"/>
      <c r="O3986" s="113"/>
      <c r="P3986" s="113"/>
      <c r="Q3986" s="26"/>
      <c r="R3986" s="113"/>
      <c r="S3986" s="26"/>
    </row>
    <row r="3987" spans="13:19" ht="12.75">
      <c r="M3987" s="26"/>
      <c r="N3987" s="113"/>
      <c r="O3987" s="113"/>
      <c r="P3987" s="113"/>
      <c r="Q3987" s="26"/>
      <c r="R3987" s="113"/>
      <c r="S3987" s="26"/>
    </row>
    <row r="3988" spans="13:19" ht="12.75">
      <c r="M3988" s="26"/>
      <c r="N3988" s="113"/>
      <c r="O3988" s="113"/>
      <c r="P3988" s="113"/>
      <c r="Q3988" s="26"/>
      <c r="R3988" s="113"/>
      <c r="S3988" s="26"/>
    </row>
    <row r="3989" spans="13:19" ht="12.75">
      <c r="M3989" s="26"/>
      <c r="N3989" s="113"/>
      <c r="O3989" s="113"/>
      <c r="P3989" s="113"/>
      <c r="Q3989" s="26"/>
      <c r="R3989" s="113"/>
      <c r="S3989" s="26"/>
    </row>
    <row r="3990" spans="13:19" ht="12.75">
      <c r="M3990" s="26"/>
      <c r="N3990" s="113"/>
      <c r="O3990" s="113"/>
      <c r="P3990" s="113"/>
      <c r="Q3990" s="26"/>
      <c r="R3990" s="113"/>
      <c r="S3990" s="26"/>
    </row>
    <row r="3991" spans="13:19" ht="12.75">
      <c r="M3991" s="26"/>
      <c r="N3991" s="113"/>
      <c r="O3991" s="113"/>
      <c r="P3991" s="113"/>
      <c r="Q3991" s="26"/>
      <c r="R3991" s="113"/>
      <c r="S3991" s="26"/>
    </row>
    <row r="3992" spans="13:19" ht="12.75">
      <c r="M3992" s="26"/>
      <c r="N3992" s="113"/>
      <c r="O3992" s="113"/>
      <c r="P3992" s="113"/>
      <c r="Q3992" s="26"/>
      <c r="R3992" s="113"/>
      <c r="S3992" s="26"/>
    </row>
    <row r="3993" spans="13:19" ht="12.75">
      <c r="M3993" s="26"/>
      <c r="N3993" s="113"/>
      <c r="O3993" s="113"/>
      <c r="P3993" s="113"/>
      <c r="Q3993" s="26"/>
      <c r="R3993" s="113"/>
      <c r="S3993" s="26"/>
    </row>
    <row r="3994" spans="13:19" ht="12.75">
      <c r="M3994" s="26"/>
      <c r="N3994" s="113"/>
      <c r="O3994" s="113"/>
      <c r="P3994" s="113"/>
      <c r="Q3994" s="26"/>
      <c r="R3994" s="113"/>
      <c r="S3994" s="26"/>
    </row>
    <row r="3995" spans="13:19" ht="12.75">
      <c r="M3995" s="26"/>
      <c r="N3995" s="113"/>
      <c r="O3995" s="113"/>
      <c r="P3995" s="113"/>
      <c r="Q3995" s="26"/>
      <c r="R3995" s="113"/>
      <c r="S3995" s="26"/>
    </row>
    <row r="3996" spans="13:19" ht="12.75">
      <c r="M3996" s="26"/>
      <c r="N3996" s="113"/>
      <c r="O3996" s="113"/>
      <c r="P3996" s="113"/>
      <c r="Q3996" s="26"/>
      <c r="R3996" s="113"/>
      <c r="S3996" s="26"/>
    </row>
    <row r="3997" spans="13:19" ht="12.75">
      <c r="M3997" s="26"/>
      <c r="N3997" s="113"/>
      <c r="O3997" s="113"/>
      <c r="P3997" s="113"/>
      <c r="Q3997" s="26"/>
      <c r="R3997" s="113"/>
      <c r="S3997" s="26"/>
    </row>
    <row r="3998" spans="13:19" ht="12.75">
      <c r="M3998" s="26"/>
      <c r="N3998" s="113"/>
      <c r="O3998" s="113"/>
      <c r="P3998" s="113"/>
      <c r="Q3998" s="26"/>
      <c r="R3998" s="113"/>
      <c r="S3998" s="26"/>
    </row>
    <row r="3999" spans="13:19" ht="12.75">
      <c r="M3999" s="26"/>
      <c r="N3999" s="113"/>
      <c r="O3999" s="113"/>
      <c r="P3999" s="113"/>
      <c r="Q3999" s="26"/>
      <c r="R3999" s="113"/>
      <c r="S3999" s="26"/>
    </row>
    <row r="4000" spans="13:19" ht="12.75">
      <c r="M4000" s="26"/>
      <c r="N4000" s="113"/>
      <c r="O4000" s="113"/>
      <c r="P4000" s="113"/>
      <c r="Q4000" s="26"/>
      <c r="R4000" s="113"/>
      <c r="S4000" s="26"/>
    </row>
    <row r="4001" spans="13:19" ht="12.75">
      <c r="M4001" s="26"/>
      <c r="N4001" s="113"/>
      <c r="O4001" s="113"/>
      <c r="P4001" s="113"/>
      <c r="Q4001" s="26"/>
      <c r="R4001" s="113"/>
      <c r="S4001" s="26"/>
    </row>
    <row r="4002" spans="13:19" ht="12.75">
      <c r="M4002" s="26"/>
      <c r="N4002" s="113"/>
      <c r="O4002" s="113"/>
      <c r="P4002" s="113"/>
      <c r="Q4002" s="26"/>
      <c r="R4002" s="113"/>
      <c r="S4002" s="26"/>
    </row>
    <row r="4003" spans="13:19" ht="12.75">
      <c r="M4003" s="26"/>
      <c r="N4003" s="113"/>
      <c r="O4003" s="113"/>
      <c r="P4003" s="113"/>
      <c r="Q4003" s="26"/>
      <c r="R4003" s="113"/>
      <c r="S4003" s="26"/>
    </row>
    <row r="4004" spans="13:19" ht="12.75">
      <c r="M4004" s="26"/>
      <c r="N4004" s="113"/>
      <c r="O4004" s="113"/>
      <c r="P4004" s="113"/>
      <c r="Q4004" s="26"/>
      <c r="R4004" s="113"/>
      <c r="S4004" s="26"/>
    </row>
    <row r="4005" spans="13:19" ht="12.75">
      <c r="M4005" s="26"/>
      <c r="N4005" s="113"/>
      <c r="O4005" s="113"/>
      <c r="P4005" s="113"/>
      <c r="Q4005" s="26"/>
      <c r="R4005" s="113"/>
      <c r="S4005" s="26"/>
    </row>
    <row r="4006" spans="13:19" ht="12.75">
      <c r="M4006" s="26"/>
      <c r="N4006" s="113"/>
      <c r="O4006" s="113"/>
      <c r="P4006" s="113"/>
      <c r="Q4006" s="26"/>
      <c r="R4006" s="113"/>
      <c r="S4006" s="26"/>
    </row>
    <row r="4007" spans="13:19" ht="12.75">
      <c r="M4007" s="26"/>
      <c r="N4007" s="113"/>
      <c r="O4007" s="113"/>
      <c r="P4007" s="113"/>
      <c r="Q4007" s="26"/>
      <c r="R4007" s="113"/>
      <c r="S4007" s="26"/>
    </row>
    <row r="4008" spans="13:19" ht="12.75">
      <c r="M4008" s="26"/>
      <c r="N4008" s="113"/>
      <c r="O4008" s="113"/>
      <c r="P4008" s="113"/>
      <c r="Q4008" s="26"/>
      <c r="R4008" s="113"/>
      <c r="S4008" s="26"/>
    </row>
    <row r="4009" spans="13:19" ht="12.75">
      <c r="M4009" s="26"/>
      <c r="N4009" s="113"/>
      <c r="O4009" s="113"/>
      <c r="P4009" s="113"/>
      <c r="Q4009" s="26"/>
      <c r="R4009" s="113"/>
      <c r="S4009" s="26"/>
    </row>
    <row r="4010" spans="13:19" ht="12.75">
      <c r="M4010" s="26"/>
      <c r="N4010" s="113"/>
      <c r="O4010" s="113"/>
      <c r="P4010" s="113"/>
      <c r="Q4010" s="26"/>
      <c r="R4010" s="113"/>
      <c r="S4010" s="26"/>
    </row>
    <row r="4011" spans="13:19" ht="12.75">
      <c r="M4011" s="26"/>
      <c r="N4011" s="113"/>
      <c r="O4011" s="113"/>
      <c r="P4011" s="113"/>
      <c r="Q4011" s="26"/>
      <c r="R4011" s="113"/>
      <c r="S4011" s="26"/>
    </row>
    <row r="4012" spans="13:19" ht="12.75">
      <c r="M4012" s="26"/>
      <c r="N4012" s="113"/>
      <c r="O4012" s="113"/>
      <c r="P4012" s="113"/>
      <c r="Q4012" s="26"/>
      <c r="R4012" s="113"/>
      <c r="S4012" s="26"/>
    </row>
    <row r="4013" spans="13:19" ht="12.75">
      <c r="M4013" s="26"/>
      <c r="N4013" s="113"/>
      <c r="O4013" s="113"/>
      <c r="P4013" s="113"/>
      <c r="Q4013" s="26"/>
      <c r="R4013" s="113"/>
      <c r="S4013" s="26"/>
    </row>
    <row r="4014" spans="13:19" ht="12.75">
      <c r="M4014" s="26"/>
      <c r="N4014" s="113"/>
      <c r="O4014" s="113"/>
      <c r="P4014" s="113"/>
      <c r="Q4014" s="26"/>
      <c r="R4014" s="113"/>
      <c r="S4014" s="26"/>
    </row>
    <row r="4015" spans="13:19" ht="12.75">
      <c r="M4015" s="26"/>
      <c r="N4015" s="113"/>
      <c r="O4015" s="113"/>
      <c r="P4015" s="113"/>
      <c r="Q4015" s="26"/>
      <c r="R4015" s="113"/>
      <c r="S4015" s="26"/>
    </row>
    <row r="4016" spans="13:19" ht="12.75">
      <c r="M4016" s="26"/>
      <c r="N4016" s="113"/>
      <c r="O4016" s="113"/>
      <c r="P4016" s="113"/>
      <c r="Q4016" s="26"/>
      <c r="R4016" s="113"/>
      <c r="S4016" s="26"/>
    </row>
    <row r="4017" spans="13:19" ht="12.75">
      <c r="M4017" s="26"/>
      <c r="N4017" s="113"/>
      <c r="O4017" s="113"/>
      <c r="P4017" s="113"/>
      <c r="Q4017" s="26"/>
      <c r="R4017" s="113"/>
      <c r="S4017" s="26"/>
    </row>
    <row r="4018" spans="13:19" ht="12.75">
      <c r="M4018" s="26"/>
      <c r="N4018" s="113"/>
      <c r="O4018" s="113"/>
      <c r="P4018" s="113"/>
      <c r="Q4018" s="26"/>
      <c r="R4018" s="113"/>
      <c r="S4018" s="26"/>
    </row>
    <row r="4019" spans="13:19" ht="12.75">
      <c r="M4019" s="26"/>
      <c r="N4019" s="113"/>
      <c r="O4019" s="113"/>
      <c r="P4019" s="113"/>
      <c r="Q4019" s="26"/>
      <c r="R4019" s="113"/>
      <c r="S4019" s="26"/>
    </row>
    <row r="4020" spans="13:19" ht="12.75">
      <c r="M4020" s="26"/>
      <c r="N4020" s="113"/>
      <c r="O4020" s="113"/>
      <c r="P4020" s="113"/>
      <c r="Q4020" s="26"/>
      <c r="R4020" s="113"/>
      <c r="S4020" s="26"/>
    </row>
    <row r="4021" spans="13:19" ht="12.75">
      <c r="M4021" s="26"/>
      <c r="N4021" s="113"/>
      <c r="O4021" s="113"/>
      <c r="P4021" s="113"/>
      <c r="Q4021" s="26"/>
      <c r="R4021" s="113"/>
      <c r="S4021" s="26"/>
    </row>
    <row r="4022" spans="13:19" ht="12.75">
      <c r="M4022" s="26"/>
      <c r="N4022" s="113"/>
      <c r="O4022" s="113"/>
      <c r="P4022" s="113"/>
      <c r="Q4022" s="26"/>
      <c r="R4022" s="113"/>
      <c r="S4022" s="26"/>
    </row>
    <row r="4023" spans="13:19" ht="12.75">
      <c r="M4023" s="26"/>
      <c r="N4023" s="113"/>
      <c r="O4023" s="113"/>
      <c r="P4023" s="113"/>
      <c r="Q4023" s="26"/>
      <c r="R4023" s="113"/>
      <c r="S4023" s="26"/>
    </row>
    <row r="4024" spans="13:19" ht="12.75">
      <c r="M4024" s="26"/>
      <c r="N4024" s="113"/>
      <c r="O4024" s="113"/>
      <c r="P4024" s="113"/>
      <c r="Q4024" s="26"/>
      <c r="R4024" s="113"/>
      <c r="S4024" s="26"/>
    </row>
    <row r="4025" spans="13:19" ht="12.75">
      <c r="M4025" s="26"/>
      <c r="N4025" s="113"/>
      <c r="O4025" s="113"/>
      <c r="P4025" s="113"/>
      <c r="Q4025" s="26"/>
      <c r="R4025" s="113"/>
      <c r="S4025" s="26"/>
    </row>
    <row r="4026" spans="13:19" ht="12.75">
      <c r="M4026" s="26"/>
      <c r="N4026" s="113"/>
      <c r="O4026" s="113"/>
      <c r="P4026" s="113"/>
      <c r="Q4026" s="26"/>
      <c r="R4026" s="113"/>
      <c r="S4026" s="26"/>
    </row>
    <row r="4027" spans="13:19" ht="12.75">
      <c r="M4027" s="26"/>
      <c r="N4027" s="113"/>
      <c r="O4027" s="113"/>
      <c r="P4027" s="113"/>
      <c r="Q4027" s="26"/>
      <c r="R4027" s="113"/>
      <c r="S4027" s="26"/>
    </row>
    <row r="4028" spans="13:19" ht="12.75">
      <c r="M4028" s="26"/>
      <c r="N4028" s="113"/>
      <c r="O4028" s="113"/>
      <c r="P4028" s="113"/>
      <c r="Q4028" s="26"/>
      <c r="R4028" s="113"/>
      <c r="S4028" s="26"/>
    </row>
    <row r="4029" spans="13:19" ht="12.75">
      <c r="M4029" s="26"/>
      <c r="N4029" s="113"/>
      <c r="O4029" s="113"/>
      <c r="P4029" s="113"/>
      <c r="Q4029" s="26"/>
      <c r="R4029" s="113"/>
      <c r="S4029" s="26"/>
    </row>
    <row r="4030" spans="13:19" ht="12.75">
      <c r="M4030" s="26"/>
      <c r="N4030" s="113"/>
      <c r="O4030" s="113"/>
      <c r="P4030" s="113"/>
      <c r="Q4030" s="26"/>
      <c r="R4030" s="113"/>
      <c r="S4030" s="26"/>
    </row>
    <row r="4031" spans="13:19" ht="12.75">
      <c r="M4031" s="26"/>
      <c r="N4031" s="113"/>
      <c r="O4031" s="113"/>
      <c r="P4031" s="113"/>
      <c r="Q4031" s="26"/>
      <c r="R4031" s="113"/>
      <c r="S4031" s="26"/>
    </row>
    <row r="4032" spans="13:19" ht="12.75">
      <c r="M4032" s="26"/>
      <c r="N4032" s="113"/>
      <c r="O4032" s="113"/>
      <c r="P4032" s="113"/>
      <c r="Q4032" s="26"/>
      <c r="R4032" s="113"/>
      <c r="S4032" s="26"/>
    </row>
    <row r="4033" spans="13:19" ht="12.75">
      <c r="M4033" s="26"/>
      <c r="N4033" s="113"/>
      <c r="O4033" s="113"/>
      <c r="P4033" s="113"/>
      <c r="Q4033" s="26"/>
      <c r="R4033" s="113"/>
      <c r="S4033" s="26"/>
    </row>
    <row r="4034" spans="13:19" ht="12.75">
      <c r="M4034" s="26"/>
      <c r="N4034" s="113"/>
      <c r="O4034" s="113"/>
      <c r="P4034" s="113"/>
      <c r="Q4034" s="26"/>
      <c r="R4034" s="113"/>
      <c r="S4034" s="26"/>
    </row>
    <row r="4035" spans="13:19" ht="12.75">
      <c r="M4035" s="26"/>
      <c r="N4035" s="113"/>
      <c r="O4035" s="113"/>
      <c r="P4035" s="113"/>
      <c r="Q4035" s="26"/>
      <c r="R4035" s="113"/>
      <c r="S4035" s="26"/>
    </row>
    <row r="4036" spans="13:19" ht="12.75">
      <c r="M4036" s="26"/>
      <c r="N4036" s="113"/>
      <c r="O4036" s="113"/>
      <c r="P4036" s="113"/>
      <c r="Q4036" s="26"/>
      <c r="R4036" s="113"/>
      <c r="S4036" s="26"/>
    </row>
    <row r="4037" spans="13:19" ht="12.75">
      <c r="M4037" s="26"/>
      <c r="N4037" s="113"/>
      <c r="O4037" s="113"/>
      <c r="P4037" s="113"/>
      <c r="Q4037" s="26"/>
      <c r="R4037" s="113"/>
      <c r="S4037" s="26"/>
    </row>
    <row r="4038" spans="13:19" ht="12.75">
      <c r="M4038" s="26"/>
      <c r="N4038" s="113"/>
      <c r="O4038" s="113"/>
      <c r="P4038" s="113"/>
      <c r="Q4038" s="26"/>
      <c r="R4038" s="113"/>
      <c r="S4038" s="26"/>
    </row>
    <row r="4039" spans="13:19" ht="12.75">
      <c r="M4039" s="26"/>
      <c r="N4039" s="113"/>
      <c r="O4039" s="113"/>
      <c r="P4039" s="113"/>
      <c r="Q4039" s="26"/>
      <c r="R4039" s="113"/>
      <c r="S4039" s="26"/>
    </row>
    <row r="4040" spans="13:19" ht="12.75">
      <c r="M4040" s="26"/>
      <c r="N4040" s="113"/>
      <c r="O4040" s="113"/>
      <c r="P4040" s="113"/>
      <c r="Q4040" s="26"/>
      <c r="R4040" s="113"/>
      <c r="S4040" s="26"/>
    </row>
    <row r="4041" spans="13:19" ht="12.75">
      <c r="M4041" s="26"/>
      <c r="N4041" s="113"/>
      <c r="O4041" s="113"/>
      <c r="P4041" s="113"/>
      <c r="Q4041" s="26"/>
      <c r="R4041" s="113"/>
      <c r="S4041" s="26"/>
    </row>
    <row r="4042" spans="13:19" ht="12.75">
      <c r="M4042" s="26"/>
      <c r="N4042" s="113"/>
      <c r="O4042" s="113"/>
      <c r="P4042" s="113"/>
      <c r="Q4042" s="26"/>
      <c r="R4042" s="113"/>
      <c r="S4042" s="26"/>
    </row>
    <row r="4043" spans="13:19" ht="12.75">
      <c r="M4043" s="26"/>
      <c r="N4043" s="113"/>
      <c r="O4043" s="113"/>
      <c r="P4043" s="113"/>
      <c r="Q4043" s="26"/>
      <c r="R4043" s="113"/>
      <c r="S4043" s="26"/>
    </row>
    <row r="4044" spans="13:19" ht="12.75">
      <c r="M4044" s="26"/>
      <c r="N4044" s="113"/>
      <c r="O4044" s="113"/>
      <c r="P4044" s="113"/>
      <c r="Q4044" s="26"/>
      <c r="R4044" s="113"/>
      <c r="S4044" s="26"/>
    </row>
    <row r="4045" spans="13:19" ht="12.75">
      <c r="M4045" s="26"/>
      <c r="N4045" s="113"/>
      <c r="O4045" s="113"/>
      <c r="P4045" s="113"/>
      <c r="Q4045" s="26"/>
      <c r="R4045" s="113"/>
      <c r="S4045" s="26"/>
    </row>
    <row r="4046" spans="13:19" ht="12.75">
      <c r="M4046" s="26"/>
      <c r="N4046" s="113"/>
      <c r="O4046" s="113"/>
      <c r="P4046" s="113"/>
      <c r="Q4046" s="26"/>
      <c r="R4046" s="113"/>
      <c r="S4046" s="26"/>
    </row>
    <row r="4047" spans="13:19" ht="12.75">
      <c r="M4047" s="26"/>
      <c r="N4047" s="113"/>
      <c r="O4047" s="113"/>
      <c r="P4047" s="113"/>
      <c r="Q4047" s="26"/>
      <c r="R4047" s="113"/>
      <c r="S4047" s="26"/>
    </row>
    <row r="4048" spans="13:19" ht="12.75">
      <c r="M4048" s="26"/>
      <c r="N4048" s="113"/>
      <c r="O4048" s="113"/>
      <c r="P4048" s="113"/>
      <c r="Q4048" s="26"/>
      <c r="R4048" s="113"/>
      <c r="S4048" s="26"/>
    </row>
    <row r="4049" spans="13:19" ht="12.75">
      <c r="M4049" s="26"/>
      <c r="N4049" s="113"/>
      <c r="O4049" s="113"/>
      <c r="P4049" s="113"/>
      <c r="Q4049" s="26"/>
      <c r="R4049" s="113"/>
      <c r="S4049" s="26"/>
    </row>
    <row r="4050" spans="13:19" ht="12.75">
      <c r="M4050" s="26"/>
      <c r="N4050" s="113"/>
      <c r="O4050" s="113"/>
      <c r="P4050" s="113"/>
      <c r="Q4050" s="26"/>
      <c r="R4050" s="113"/>
      <c r="S4050" s="26"/>
    </row>
    <row r="4051" spans="13:19" ht="12.75">
      <c r="M4051" s="26"/>
      <c r="N4051" s="113"/>
      <c r="O4051" s="113"/>
      <c r="P4051" s="113"/>
      <c r="Q4051" s="26"/>
      <c r="R4051" s="113"/>
      <c r="S4051" s="26"/>
    </row>
    <row r="4052" spans="13:19" ht="12.75">
      <c r="M4052" s="26"/>
      <c r="N4052" s="113"/>
      <c r="O4052" s="113"/>
      <c r="P4052" s="113"/>
      <c r="Q4052" s="26"/>
      <c r="R4052" s="113"/>
      <c r="S4052" s="26"/>
    </row>
    <row r="4053" spans="13:19" ht="12.75">
      <c r="M4053" s="26"/>
      <c r="N4053" s="113"/>
      <c r="O4053" s="113"/>
      <c r="P4053" s="113"/>
      <c r="Q4053" s="26"/>
      <c r="R4053" s="113"/>
      <c r="S4053" s="26"/>
    </row>
    <row r="4054" spans="13:19" ht="12.75">
      <c r="M4054" s="26"/>
      <c r="N4054" s="113"/>
      <c r="O4054" s="113"/>
      <c r="P4054" s="113"/>
      <c r="Q4054" s="26"/>
      <c r="R4054" s="113"/>
      <c r="S4054" s="26"/>
    </row>
    <row r="4055" spans="13:19" ht="12.75">
      <c r="M4055" s="26"/>
      <c r="N4055" s="113"/>
      <c r="O4055" s="113"/>
      <c r="P4055" s="113"/>
      <c r="Q4055" s="26"/>
      <c r="R4055" s="113"/>
      <c r="S4055" s="26"/>
    </row>
    <row r="4056" spans="13:19" ht="12.75">
      <c r="M4056" s="26"/>
      <c r="N4056" s="113"/>
      <c r="O4056" s="113"/>
      <c r="P4056" s="113"/>
      <c r="Q4056" s="26"/>
      <c r="R4056" s="113"/>
      <c r="S4056" s="26"/>
    </row>
    <row r="4057" spans="13:19" ht="12.75">
      <c r="M4057" s="26"/>
      <c r="N4057" s="113"/>
      <c r="O4057" s="113"/>
      <c r="P4057" s="113"/>
      <c r="Q4057" s="26"/>
      <c r="R4057" s="113"/>
      <c r="S4057" s="26"/>
    </row>
    <row r="4058" spans="13:19" ht="12.75">
      <c r="M4058" s="26"/>
      <c r="N4058" s="113"/>
      <c r="O4058" s="113"/>
      <c r="P4058" s="113"/>
      <c r="Q4058" s="26"/>
      <c r="R4058" s="113"/>
      <c r="S4058" s="26"/>
    </row>
    <row r="4059" spans="13:19" ht="12.75">
      <c r="M4059" s="26"/>
      <c r="N4059" s="113"/>
      <c r="O4059" s="113"/>
      <c r="P4059" s="113"/>
      <c r="Q4059" s="26"/>
      <c r="R4059" s="113"/>
      <c r="S4059" s="26"/>
    </row>
    <row r="4060" spans="13:19" ht="12.75">
      <c r="M4060" s="26"/>
      <c r="N4060" s="113"/>
      <c r="O4060" s="113"/>
      <c r="P4060" s="113"/>
      <c r="Q4060" s="26"/>
      <c r="R4060" s="113"/>
      <c r="S4060" s="26"/>
    </row>
    <row r="4061" spans="13:19" ht="12.75">
      <c r="M4061" s="26"/>
      <c r="N4061" s="113"/>
      <c r="O4061" s="113"/>
      <c r="P4061" s="113"/>
      <c r="Q4061" s="26"/>
      <c r="R4061" s="113"/>
      <c r="S4061" s="26"/>
    </row>
    <row r="4062" spans="13:19" ht="12.75">
      <c r="M4062" s="26"/>
      <c r="N4062" s="113"/>
      <c r="O4062" s="113"/>
      <c r="P4062" s="113"/>
      <c r="Q4062" s="26"/>
      <c r="R4062" s="113"/>
      <c r="S4062" s="26"/>
    </row>
    <row r="4063" spans="13:19" ht="12.75">
      <c r="M4063" s="26"/>
      <c r="N4063" s="113"/>
      <c r="O4063" s="113"/>
      <c r="P4063" s="113"/>
      <c r="Q4063" s="26"/>
      <c r="R4063" s="113"/>
      <c r="S4063" s="26"/>
    </row>
    <row r="4064" spans="13:19" ht="12.75">
      <c r="M4064" s="26"/>
      <c r="N4064" s="113"/>
      <c r="O4064" s="113"/>
      <c r="P4064" s="113"/>
      <c r="Q4064" s="26"/>
      <c r="R4064" s="113"/>
      <c r="S4064" s="26"/>
    </row>
    <row r="4065" spans="13:19" ht="12.75">
      <c r="M4065" s="26"/>
      <c r="N4065" s="113"/>
      <c r="O4065" s="113"/>
      <c r="P4065" s="113"/>
      <c r="Q4065" s="26"/>
      <c r="R4065" s="113"/>
      <c r="S4065" s="26"/>
    </row>
    <row r="4066" spans="13:19" ht="12.75">
      <c r="M4066" s="26"/>
      <c r="N4066" s="113"/>
      <c r="O4066" s="113"/>
      <c r="P4066" s="113"/>
      <c r="Q4066" s="26"/>
      <c r="R4066" s="113"/>
      <c r="S4066" s="26"/>
    </row>
    <row r="4067" spans="13:19" ht="12.75">
      <c r="M4067" s="26"/>
      <c r="N4067" s="113"/>
      <c r="O4067" s="113"/>
      <c r="P4067" s="113"/>
      <c r="Q4067" s="26"/>
      <c r="R4067" s="113"/>
      <c r="S4067" s="26"/>
    </row>
    <row r="4068" spans="13:19" ht="12.75">
      <c r="M4068" s="26"/>
      <c r="N4068" s="113"/>
      <c r="O4068" s="113"/>
      <c r="P4068" s="113"/>
      <c r="Q4068" s="26"/>
      <c r="R4068" s="113"/>
      <c r="S4068" s="26"/>
    </row>
    <row r="4069" spans="13:19" ht="12.75">
      <c r="M4069" s="26"/>
      <c r="N4069" s="113"/>
      <c r="O4069" s="113"/>
      <c r="P4069" s="113"/>
      <c r="Q4069" s="26"/>
      <c r="R4069" s="113"/>
      <c r="S4069" s="26"/>
    </row>
    <row r="4070" spans="13:19" ht="12.75">
      <c r="M4070" s="26"/>
      <c r="N4070" s="113"/>
      <c r="O4070" s="113"/>
      <c r="P4070" s="113"/>
      <c r="Q4070" s="26"/>
      <c r="R4070" s="113"/>
      <c r="S4070" s="26"/>
    </row>
    <row r="4071" spans="13:19" ht="12.75">
      <c r="M4071" s="26"/>
      <c r="N4071" s="113"/>
      <c r="O4071" s="113"/>
      <c r="P4071" s="113"/>
      <c r="Q4071" s="26"/>
      <c r="R4071" s="113"/>
      <c r="S4071" s="26"/>
    </row>
    <row r="4072" spans="13:19" ht="12.75">
      <c r="M4072" s="26"/>
      <c r="N4072" s="113"/>
      <c r="O4072" s="113"/>
      <c r="P4072" s="113"/>
      <c r="Q4072" s="26"/>
      <c r="R4072" s="113"/>
      <c r="S4072" s="26"/>
    </row>
    <row r="4073" spans="13:19" ht="12.75">
      <c r="M4073" s="26"/>
      <c r="N4073" s="113"/>
      <c r="O4073" s="113"/>
      <c r="P4073" s="113"/>
      <c r="Q4073" s="26"/>
      <c r="R4073" s="113"/>
      <c r="S4073" s="26"/>
    </row>
    <row r="4074" spans="13:19" ht="12.75">
      <c r="M4074" s="26"/>
      <c r="N4074" s="113"/>
      <c r="O4074" s="113"/>
      <c r="P4074" s="113"/>
      <c r="Q4074" s="26"/>
      <c r="R4074" s="113"/>
      <c r="S4074" s="26"/>
    </row>
    <row r="4075" spans="13:19" ht="12.75">
      <c r="M4075" s="26"/>
      <c r="N4075" s="113"/>
      <c r="O4075" s="113"/>
      <c r="P4075" s="113"/>
      <c r="Q4075" s="26"/>
      <c r="R4075" s="113"/>
      <c r="S4075" s="26"/>
    </row>
    <row r="4076" spans="13:19" ht="12.75">
      <c r="M4076" s="26"/>
      <c r="N4076" s="113"/>
      <c r="O4076" s="113"/>
      <c r="P4076" s="113"/>
      <c r="Q4076" s="26"/>
      <c r="R4076" s="113"/>
      <c r="S4076" s="26"/>
    </row>
    <row r="4077" spans="13:19" ht="12.75">
      <c r="M4077" s="26"/>
      <c r="N4077" s="113"/>
      <c r="O4077" s="113"/>
      <c r="P4077" s="113"/>
      <c r="Q4077" s="26"/>
      <c r="R4077" s="113"/>
      <c r="S4077" s="26"/>
    </row>
    <row r="4078" spans="13:19" ht="12.75">
      <c r="M4078" s="26"/>
      <c r="N4078" s="113"/>
      <c r="O4078" s="113"/>
      <c r="P4078" s="113"/>
      <c r="Q4078" s="26"/>
      <c r="R4078" s="113"/>
      <c r="S4078" s="26"/>
    </row>
    <row r="4079" spans="13:19" ht="12.75">
      <c r="M4079" s="26"/>
      <c r="N4079" s="113"/>
      <c r="O4079" s="113"/>
      <c r="P4079" s="113"/>
      <c r="Q4079" s="26"/>
      <c r="R4079" s="113"/>
      <c r="S4079" s="26"/>
    </row>
    <row r="4080" spans="13:19" ht="12.75">
      <c r="M4080" s="26"/>
      <c r="N4080" s="113"/>
      <c r="O4080" s="113"/>
      <c r="P4080" s="113"/>
      <c r="Q4080" s="26"/>
      <c r="R4080" s="113"/>
      <c r="S4080" s="26"/>
    </row>
    <row r="4081" spans="13:19" ht="12.75">
      <c r="M4081" s="26"/>
      <c r="N4081" s="113"/>
      <c r="O4081" s="113"/>
      <c r="P4081" s="113"/>
      <c r="Q4081" s="26"/>
      <c r="R4081" s="113"/>
      <c r="S4081" s="26"/>
    </row>
    <row r="4082" spans="13:19" ht="12.75">
      <c r="M4082" s="26"/>
      <c r="N4082" s="113"/>
      <c r="O4082" s="113"/>
      <c r="P4082" s="113"/>
      <c r="Q4082" s="26"/>
      <c r="R4082" s="113"/>
      <c r="S4082" s="26"/>
    </row>
    <row r="4083" spans="13:19" ht="12.75">
      <c r="M4083" s="26"/>
      <c r="N4083" s="113"/>
      <c r="O4083" s="113"/>
      <c r="P4083" s="113"/>
      <c r="Q4083" s="26"/>
      <c r="R4083" s="113"/>
      <c r="S4083" s="26"/>
    </row>
    <row r="4084" spans="13:19" ht="12.75">
      <c r="M4084" s="26"/>
      <c r="N4084" s="113"/>
      <c r="O4084" s="113"/>
      <c r="P4084" s="113"/>
      <c r="Q4084" s="26"/>
      <c r="R4084" s="113"/>
      <c r="S4084" s="26"/>
    </row>
    <row r="4085" spans="13:19" ht="12.75">
      <c r="M4085" s="26"/>
      <c r="N4085" s="113"/>
      <c r="O4085" s="113"/>
      <c r="P4085" s="113"/>
      <c r="Q4085" s="26"/>
      <c r="R4085" s="113"/>
      <c r="S4085" s="26"/>
    </row>
    <row r="4086" spans="13:19" ht="12.75">
      <c r="M4086" s="26"/>
      <c r="N4086" s="113"/>
      <c r="O4086" s="113"/>
      <c r="P4086" s="113"/>
      <c r="Q4086" s="26"/>
      <c r="R4086" s="113"/>
      <c r="S4086" s="26"/>
    </row>
    <row r="4087" spans="13:19" ht="12.75">
      <c r="M4087" s="26"/>
      <c r="N4087" s="113"/>
      <c r="O4087" s="113"/>
      <c r="P4087" s="113"/>
      <c r="Q4087" s="26"/>
      <c r="R4087" s="113"/>
      <c r="S4087" s="26"/>
    </row>
    <row r="4088" spans="13:19" ht="12.75">
      <c r="M4088" s="26"/>
      <c r="N4088" s="113"/>
      <c r="O4088" s="113"/>
      <c r="P4088" s="113"/>
      <c r="Q4088" s="26"/>
      <c r="R4088" s="113"/>
      <c r="S4088" s="26"/>
    </row>
    <row r="4089" spans="13:19" ht="12.75">
      <c r="M4089" s="26"/>
      <c r="N4089" s="113"/>
      <c r="O4089" s="113"/>
      <c r="P4089" s="113"/>
      <c r="Q4089" s="26"/>
      <c r="R4089" s="113"/>
      <c r="S4089" s="26"/>
    </row>
    <row r="4090" spans="13:19" ht="12.75">
      <c r="M4090" s="26"/>
      <c r="N4090" s="113"/>
      <c r="O4090" s="113"/>
      <c r="P4090" s="113"/>
      <c r="Q4090" s="26"/>
      <c r="R4090" s="113"/>
      <c r="S4090" s="26"/>
    </row>
    <row r="4091" spans="13:19" ht="12.75">
      <c r="M4091" s="26"/>
      <c r="N4091" s="113"/>
      <c r="O4091" s="113"/>
      <c r="P4091" s="113"/>
      <c r="Q4091" s="26"/>
      <c r="R4091" s="113"/>
      <c r="S4091" s="26"/>
    </row>
    <row r="4092" spans="13:19" ht="12.75">
      <c r="M4092" s="26"/>
      <c r="N4092" s="113"/>
      <c r="O4092" s="113"/>
      <c r="P4092" s="113"/>
      <c r="Q4092" s="26"/>
      <c r="R4092" s="113"/>
      <c r="S4092" s="26"/>
    </row>
    <row r="4093" spans="13:19" ht="12.75">
      <c r="M4093" s="26"/>
      <c r="N4093" s="113"/>
      <c r="O4093" s="113"/>
      <c r="P4093" s="113"/>
      <c r="Q4093" s="26"/>
      <c r="R4093" s="113"/>
      <c r="S4093" s="26"/>
    </row>
    <row r="4094" spans="13:19" ht="12.75">
      <c r="M4094" s="26"/>
      <c r="N4094" s="113"/>
      <c r="O4094" s="113"/>
      <c r="P4094" s="113"/>
      <c r="Q4094" s="26"/>
      <c r="R4094" s="113"/>
      <c r="S4094" s="26"/>
    </row>
    <row r="4095" spans="13:19" ht="12.75">
      <c r="M4095" s="26"/>
      <c r="N4095" s="113"/>
      <c r="O4095" s="113"/>
      <c r="P4095" s="113"/>
      <c r="Q4095" s="26"/>
      <c r="R4095" s="113"/>
      <c r="S4095" s="26"/>
    </row>
    <row r="4096" spans="13:19" ht="12.75">
      <c r="M4096" s="26"/>
      <c r="N4096" s="113"/>
      <c r="O4096" s="113"/>
      <c r="P4096" s="113"/>
      <c r="Q4096" s="26"/>
      <c r="R4096" s="113"/>
      <c r="S4096" s="26"/>
    </row>
    <row r="4097" spans="13:19" ht="12.75">
      <c r="M4097" s="26"/>
      <c r="N4097" s="113"/>
      <c r="O4097" s="113"/>
      <c r="P4097" s="113"/>
      <c r="Q4097" s="26"/>
      <c r="R4097" s="113"/>
      <c r="S4097" s="26"/>
    </row>
    <row r="4098" spans="13:19" ht="12.75">
      <c r="M4098" s="26"/>
      <c r="N4098" s="113"/>
      <c r="O4098" s="113"/>
      <c r="P4098" s="113"/>
      <c r="Q4098" s="26"/>
      <c r="R4098" s="113"/>
      <c r="S4098" s="26"/>
    </row>
    <row r="4099" spans="13:19" ht="12.75">
      <c r="M4099" s="26"/>
      <c r="N4099" s="113"/>
      <c r="O4099" s="113"/>
      <c r="P4099" s="113"/>
      <c r="Q4099" s="26"/>
      <c r="R4099" s="113"/>
      <c r="S4099" s="26"/>
    </row>
    <row r="4100" spans="13:19" ht="12.75">
      <c r="M4100" s="26"/>
      <c r="N4100" s="113"/>
      <c r="O4100" s="113"/>
      <c r="P4100" s="113"/>
      <c r="Q4100" s="26"/>
      <c r="R4100" s="113"/>
      <c r="S4100" s="26"/>
    </row>
    <row r="4101" spans="13:19" ht="12.75">
      <c r="M4101" s="26"/>
      <c r="N4101" s="113"/>
      <c r="O4101" s="113"/>
      <c r="P4101" s="113"/>
      <c r="Q4101" s="26"/>
      <c r="R4101" s="113"/>
      <c r="S4101" s="26"/>
    </row>
    <row r="4102" spans="13:19" ht="12.75">
      <c r="M4102" s="26"/>
      <c r="N4102" s="113"/>
      <c r="O4102" s="113"/>
      <c r="P4102" s="113"/>
      <c r="Q4102" s="26"/>
      <c r="R4102" s="113"/>
      <c r="S4102" s="26"/>
    </row>
    <row r="4103" spans="13:19" ht="12.75">
      <c r="M4103" s="26"/>
      <c r="N4103" s="113"/>
      <c r="O4103" s="113"/>
      <c r="P4103" s="113"/>
      <c r="Q4103" s="26"/>
      <c r="R4103" s="113"/>
      <c r="S4103" s="26"/>
    </row>
    <row r="4104" spans="13:19" ht="12.75">
      <c r="M4104" s="26"/>
      <c r="N4104" s="113"/>
      <c r="O4104" s="113"/>
      <c r="P4104" s="113"/>
      <c r="Q4104" s="26"/>
      <c r="R4104" s="113"/>
      <c r="S4104" s="26"/>
    </row>
    <row r="4105" spans="13:19" ht="12.75">
      <c r="M4105" s="26"/>
      <c r="N4105" s="113"/>
      <c r="O4105" s="113"/>
      <c r="P4105" s="113"/>
      <c r="Q4105" s="26"/>
      <c r="R4105" s="113"/>
      <c r="S4105" s="26"/>
    </row>
    <row r="4106" spans="13:19" ht="12.75">
      <c r="M4106" s="26"/>
      <c r="N4106" s="113"/>
      <c r="O4106" s="113"/>
      <c r="P4106" s="113"/>
      <c r="Q4106" s="26"/>
      <c r="R4106" s="113"/>
      <c r="S4106" s="26"/>
    </row>
    <row r="4107" spans="13:19" ht="12.75">
      <c r="M4107" s="26"/>
      <c r="N4107" s="113"/>
      <c r="O4107" s="113"/>
      <c r="P4107" s="113"/>
      <c r="Q4107" s="26"/>
      <c r="R4107" s="113"/>
      <c r="S4107" s="26"/>
    </row>
    <row r="4108" spans="13:19" ht="12.75">
      <c r="M4108" s="26"/>
      <c r="N4108" s="113"/>
      <c r="O4108" s="113"/>
      <c r="P4108" s="113"/>
      <c r="Q4108" s="26"/>
      <c r="R4108" s="113"/>
      <c r="S4108" s="26"/>
    </row>
    <row r="4109" spans="13:19" ht="12.75">
      <c r="M4109" s="26"/>
      <c r="N4109" s="113"/>
      <c r="O4109" s="113"/>
      <c r="P4109" s="113"/>
      <c r="Q4109" s="26"/>
      <c r="R4109" s="113"/>
      <c r="S4109" s="26"/>
    </row>
    <row r="4110" spans="13:19" ht="12.75">
      <c r="M4110" s="26"/>
      <c r="N4110" s="113"/>
      <c r="O4110" s="113"/>
      <c r="P4110" s="113"/>
      <c r="Q4110" s="26"/>
      <c r="R4110" s="113"/>
      <c r="S4110" s="26"/>
    </row>
    <row r="4111" spans="13:19" ht="12.75">
      <c r="M4111" s="26"/>
      <c r="N4111" s="113"/>
      <c r="O4111" s="113"/>
      <c r="P4111" s="113"/>
      <c r="Q4111" s="26"/>
      <c r="R4111" s="113"/>
      <c r="S4111" s="26"/>
    </row>
    <row r="4112" spans="13:19" ht="12.75">
      <c r="M4112" s="26"/>
      <c r="N4112" s="113"/>
      <c r="O4112" s="113"/>
      <c r="P4112" s="113"/>
      <c r="Q4112" s="26"/>
      <c r="R4112" s="113"/>
      <c r="S4112" s="26"/>
    </row>
    <row r="4113" spans="13:19" ht="12.75">
      <c r="M4113" s="26"/>
      <c r="N4113" s="113"/>
      <c r="O4113" s="113"/>
      <c r="P4113" s="113"/>
      <c r="Q4113" s="26"/>
      <c r="R4113" s="113"/>
      <c r="S4113" s="26"/>
    </row>
    <row r="4114" spans="13:19" ht="12.75">
      <c r="M4114" s="26"/>
      <c r="N4114" s="113"/>
      <c r="O4114" s="113"/>
      <c r="P4114" s="113"/>
      <c r="Q4114" s="26"/>
      <c r="R4114" s="113"/>
      <c r="S4114" s="26"/>
    </row>
    <row r="4115" spans="13:19" ht="12.75">
      <c r="M4115" s="26"/>
      <c r="N4115" s="113"/>
      <c r="O4115" s="113"/>
      <c r="P4115" s="113"/>
      <c r="Q4115" s="26"/>
      <c r="R4115" s="113"/>
      <c r="S4115" s="26"/>
    </row>
    <row r="4116" spans="13:19" ht="12.75">
      <c r="M4116" s="26"/>
      <c r="N4116" s="113"/>
      <c r="O4116" s="113"/>
      <c r="P4116" s="113"/>
      <c r="Q4116" s="26"/>
      <c r="R4116" s="113"/>
      <c r="S4116" s="26"/>
    </row>
    <row r="4117" spans="13:19" ht="12.75">
      <c r="M4117" s="26"/>
      <c r="N4117" s="113"/>
      <c r="O4117" s="113"/>
      <c r="P4117" s="113"/>
      <c r="Q4117" s="26"/>
      <c r="R4117" s="113"/>
      <c r="S4117" s="26"/>
    </row>
    <row r="4118" spans="13:19" ht="12.75">
      <c r="M4118" s="26"/>
      <c r="N4118" s="113"/>
      <c r="O4118" s="113"/>
      <c r="P4118" s="113"/>
      <c r="Q4118" s="26"/>
      <c r="R4118" s="113"/>
      <c r="S4118" s="26"/>
    </row>
    <row r="4119" spans="13:19" ht="12.75">
      <c r="M4119" s="26"/>
      <c r="N4119" s="113"/>
      <c r="O4119" s="113"/>
      <c r="P4119" s="113"/>
      <c r="Q4119" s="26"/>
      <c r="R4119" s="113"/>
      <c r="S4119" s="26"/>
    </row>
    <row r="4120" spans="13:19" ht="12.75">
      <c r="M4120" s="26"/>
      <c r="N4120" s="113"/>
      <c r="O4120" s="113"/>
      <c r="P4120" s="113"/>
      <c r="Q4120" s="26"/>
      <c r="R4120" s="113"/>
      <c r="S4120" s="26"/>
    </row>
    <row r="4121" spans="13:19" ht="12.75">
      <c r="M4121" s="26"/>
      <c r="N4121" s="113"/>
      <c r="O4121" s="113"/>
      <c r="P4121" s="113"/>
      <c r="Q4121" s="26"/>
      <c r="R4121" s="113"/>
      <c r="S4121" s="26"/>
    </row>
    <row r="4122" spans="13:19" ht="12.75">
      <c r="M4122" s="26"/>
      <c r="N4122" s="113"/>
      <c r="O4122" s="113"/>
      <c r="P4122" s="113"/>
      <c r="Q4122" s="26"/>
      <c r="R4122" s="113"/>
      <c r="S4122" s="26"/>
    </row>
    <row r="4123" spans="13:19" ht="12.75">
      <c r="M4123" s="26"/>
      <c r="N4123" s="113"/>
      <c r="O4123" s="113"/>
      <c r="P4123" s="113"/>
      <c r="Q4123" s="26"/>
      <c r="R4123" s="113"/>
      <c r="S4123" s="26"/>
    </row>
    <row r="4124" spans="13:19" ht="12.75">
      <c r="M4124" s="26"/>
      <c r="N4124" s="113"/>
      <c r="O4124" s="113"/>
      <c r="P4124" s="113"/>
      <c r="Q4124" s="26"/>
      <c r="R4124" s="113"/>
      <c r="S4124" s="26"/>
    </row>
    <row r="4125" spans="13:19" ht="12.75">
      <c r="M4125" s="26"/>
      <c r="N4125" s="113"/>
      <c r="O4125" s="113"/>
      <c r="P4125" s="113"/>
      <c r="Q4125" s="26"/>
      <c r="R4125" s="113"/>
      <c r="S4125" s="26"/>
    </row>
    <row r="4126" spans="13:19" ht="12.75">
      <c r="M4126" s="26"/>
      <c r="N4126" s="113"/>
      <c r="O4126" s="113"/>
      <c r="P4126" s="113"/>
      <c r="Q4126" s="26"/>
      <c r="R4126" s="113"/>
      <c r="S4126" s="26"/>
    </row>
    <row r="4127" spans="13:19" ht="12.75">
      <c r="M4127" s="26"/>
      <c r="N4127" s="113"/>
      <c r="O4127" s="113"/>
      <c r="P4127" s="113"/>
      <c r="Q4127" s="26"/>
      <c r="R4127" s="113"/>
      <c r="S4127" s="26"/>
    </row>
    <row r="4128" spans="13:19" ht="12.75">
      <c r="M4128" s="26"/>
      <c r="N4128" s="113"/>
      <c r="O4128" s="113"/>
      <c r="P4128" s="113"/>
      <c r="Q4128" s="26"/>
      <c r="R4128" s="113"/>
      <c r="S4128" s="26"/>
    </row>
    <row r="4129" spans="13:19" ht="12.75">
      <c r="M4129" s="26"/>
      <c r="N4129" s="113"/>
      <c r="O4129" s="113"/>
      <c r="P4129" s="113"/>
      <c r="Q4129" s="26"/>
      <c r="R4129" s="113"/>
      <c r="S4129" s="26"/>
    </row>
    <row r="4130" spans="13:19" ht="12.75">
      <c r="M4130" s="26"/>
      <c r="N4130" s="113"/>
      <c r="O4130" s="113"/>
      <c r="P4130" s="113"/>
      <c r="Q4130" s="26"/>
      <c r="R4130" s="113"/>
      <c r="S4130" s="26"/>
    </row>
    <row r="4131" spans="13:19" ht="12.75">
      <c r="M4131" s="26"/>
      <c r="N4131" s="113"/>
      <c r="O4131" s="113"/>
      <c r="P4131" s="113"/>
      <c r="Q4131" s="26"/>
      <c r="R4131" s="113"/>
      <c r="S4131" s="26"/>
    </row>
    <row r="4132" spans="13:19" ht="12.75">
      <c r="M4132" s="26"/>
      <c r="N4132" s="113"/>
      <c r="O4132" s="113"/>
      <c r="P4132" s="113"/>
      <c r="Q4132" s="26"/>
      <c r="R4132" s="113"/>
      <c r="S4132" s="26"/>
    </row>
    <row r="4133" spans="13:19" ht="12.75">
      <c r="M4133" s="26"/>
      <c r="N4133" s="113"/>
      <c r="O4133" s="113"/>
      <c r="P4133" s="113"/>
      <c r="Q4133" s="26"/>
      <c r="R4133" s="113"/>
      <c r="S4133" s="26"/>
    </row>
    <row r="4134" spans="13:19" ht="12.75">
      <c r="M4134" s="26"/>
      <c r="N4134" s="113"/>
      <c r="O4134" s="113"/>
      <c r="P4134" s="113"/>
      <c r="Q4134" s="26"/>
      <c r="R4134" s="113"/>
      <c r="S4134" s="26"/>
    </row>
    <row r="4135" spans="13:19" ht="12.75">
      <c r="M4135" s="26"/>
      <c r="N4135" s="113"/>
      <c r="O4135" s="113"/>
      <c r="P4135" s="113"/>
      <c r="Q4135" s="26"/>
      <c r="R4135" s="113"/>
      <c r="S4135" s="26"/>
    </row>
    <row r="4136" spans="13:19" ht="12.75">
      <c r="M4136" s="26"/>
      <c r="N4136" s="113"/>
      <c r="O4136" s="113"/>
      <c r="P4136" s="113"/>
      <c r="Q4136" s="26"/>
      <c r="R4136" s="113"/>
      <c r="S4136" s="26"/>
    </row>
    <row r="4137" spans="13:19" ht="12.75">
      <c r="M4137" s="26"/>
      <c r="N4137" s="113"/>
      <c r="O4137" s="113"/>
      <c r="P4137" s="113"/>
      <c r="Q4137" s="26"/>
      <c r="R4137" s="113"/>
      <c r="S4137" s="26"/>
    </row>
    <row r="4138" spans="13:19" ht="12.75">
      <c r="M4138" s="26"/>
      <c r="N4138" s="113"/>
      <c r="O4138" s="113"/>
      <c r="P4138" s="113"/>
      <c r="Q4138" s="26"/>
      <c r="R4138" s="113"/>
      <c r="S4138" s="26"/>
    </row>
    <row r="4139" spans="13:19" ht="12.75">
      <c r="M4139" s="26"/>
      <c r="N4139" s="113"/>
      <c r="O4139" s="113"/>
      <c r="P4139" s="113"/>
      <c r="Q4139" s="26"/>
      <c r="R4139" s="113"/>
      <c r="S4139" s="26"/>
    </row>
    <row r="4140" spans="13:19" ht="12.75">
      <c r="M4140" s="26"/>
      <c r="N4140" s="113"/>
      <c r="O4140" s="113"/>
      <c r="P4140" s="113"/>
      <c r="Q4140" s="26"/>
      <c r="R4140" s="113"/>
      <c r="S4140" s="26"/>
    </row>
    <row r="4141" spans="13:19" ht="12.75">
      <c r="M4141" s="26"/>
      <c r="N4141" s="113"/>
      <c r="O4141" s="113"/>
      <c r="P4141" s="113"/>
      <c r="Q4141" s="26"/>
      <c r="R4141" s="113"/>
      <c r="S4141" s="26"/>
    </row>
    <row r="4142" spans="13:19" ht="12.75">
      <c r="M4142" s="26"/>
      <c r="N4142" s="113"/>
      <c r="O4142" s="113"/>
      <c r="P4142" s="113"/>
      <c r="Q4142" s="26"/>
      <c r="R4142" s="113"/>
      <c r="S4142" s="26"/>
    </row>
    <row r="4143" spans="13:19" ht="12.75">
      <c r="M4143" s="26"/>
      <c r="N4143" s="113"/>
      <c r="O4143" s="113"/>
      <c r="P4143" s="113"/>
      <c r="Q4143" s="26"/>
      <c r="R4143" s="113"/>
      <c r="S4143" s="26"/>
    </row>
    <row r="4144" spans="13:19" ht="12.75">
      <c r="M4144" s="26"/>
      <c r="N4144" s="113"/>
      <c r="O4144" s="113"/>
      <c r="P4144" s="113"/>
      <c r="Q4144" s="26"/>
      <c r="R4144" s="113"/>
      <c r="S4144" s="26"/>
    </row>
    <row r="4145" spans="13:19" ht="12.75">
      <c r="M4145" s="26"/>
      <c r="N4145" s="113"/>
      <c r="O4145" s="113"/>
      <c r="P4145" s="113"/>
      <c r="Q4145" s="26"/>
      <c r="R4145" s="113"/>
      <c r="S4145" s="26"/>
    </row>
    <row r="4146" spans="13:19" ht="12.75">
      <c r="M4146" s="26"/>
      <c r="N4146" s="113"/>
      <c r="O4146" s="113"/>
      <c r="P4146" s="113"/>
      <c r="Q4146" s="26"/>
      <c r="R4146" s="113"/>
      <c r="S4146" s="26"/>
    </row>
    <row r="4147" spans="13:19" ht="12.75">
      <c r="M4147" s="26"/>
      <c r="N4147" s="113"/>
      <c r="O4147" s="113"/>
      <c r="P4147" s="113"/>
      <c r="Q4147" s="26"/>
      <c r="R4147" s="113"/>
      <c r="S4147" s="26"/>
    </row>
    <row r="4148" spans="13:19" ht="12.75">
      <c r="M4148" s="26"/>
      <c r="N4148" s="113"/>
      <c r="O4148" s="113"/>
      <c r="P4148" s="113"/>
      <c r="Q4148" s="26"/>
      <c r="R4148" s="113"/>
      <c r="S4148" s="26"/>
    </row>
    <row r="4149" spans="13:19" ht="12.75">
      <c r="M4149" s="26"/>
      <c r="N4149" s="113"/>
      <c r="O4149" s="113"/>
      <c r="P4149" s="113"/>
      <c r="Q4149" s="26"/>
      <c r="R4149" s="113"/>
      <c r="S4149" s="26"/>
    </row>
    <row r="4150" spans="13:19" ht="12.75">
      <c r="M4150" s="26"/>
      <c r="N4150" s="113"/>
      <c r="O4150" s="113"/>
      <c r="P4150" s="113"/>
      <c r="Q4150" s="26"/>
      <c r="R4150" s="113"/>
      <c r="S4150" s="26"/>
    </row>
    <row r="4151" spans="13:19" ht="12.75">
      <c r="M4151" s="26"/>
      <c r="N4151" s="113"/>
      <c r="O4151" s="113"/>
      <c r="P4151" s="113"/>
      <c r="Q4151" s="26"/>
      <c r="R4151" s="113"/>
      <c r="S4151" s="26"/>
    </row>
    <row r="4152" spans="13:19" ht="12.75">
      <c r="M4152" s="26"/>
      <c r="N4152" s="113"/>
      <c r="O4152" s="113"/>
      <c r="P4152" s="113"/>
      <c r="Q4152" s="26"/>
      <c r="R4152" s="113"/>
      <c r="S4152" s="26"/>
    </row>
    <row r="4153" spans="13:19" ht="12.75">
      <c r="M4153" s="26"/>
      <c r="N4153" s="113"/>
      <c r="O4153" s="113"/>
      <c r="P4153" s="113"/>
      <c r="Q4153" s="26"/>
      <c r="R4153" s="113"/>
      <c r="S4153" s="26"/>
    </row>
    <row r="4154" spans="13:19" ht="12.75">
      <c r="M4154" s="26"/>
      <c r="N4154" s="113"/>
      <c r="O4154" s="113"/>
      <c r="P4154" s="113"/>
      <c r="Q4154" s="26"/>
      <c r="R4154" s="113"/>
      <c r="S4154" s="26"/>
    </row>
    <row r="4155" spans="13:19" ht="12.75">
      <c r="M4155" s="26"/>
      <c r="N4155" s="113"/>
      <c r="O4155" s="113"/>
      <c r="P4155" s="113"/>
      <c r="Q4155" s="26"/>
      <c r="R4155" s="113"/>
      <c r="S4155" s="26"/>
    </row>
    <row r="4156" spans="13:19" ht="12.75">
      <c r="M4156" s="26"/>
      <c r="N4156" s="113"/>
      <c r="O4156" s="113"/>
      <c r="P4156" s="113"/>
      <c r="Q4156" s="26"/>
      <c r="R4156" s="113"/>
      <c r="S4156" s="26"/>
    </row>
    <row r="4157" spans="13:19" ht="12.75">
      <c r="M4157" s="26"/>
      <c r="N4157" s="113"/>
      <c r="O4157" s="113"/>
      <c r="P4157" s="113"/>
      <c r="Q4157" s="26"/>
      <c r="R4157" s="113"/>
      <c r="S4157" s="26"/>
    </row>
    <row r="4158" spans="13:19" ht="12.75">
      <c r="M4158" s="26"/>
      <c r="N4158" s="113"/>
      <c r="O4158" s="113"/>
      <c r="P4158" s="113"/>
      <c r="Q4158" s="26"/>
      <c r="R4158" s="113"/>
      <c r="S4158" s="26"/>
    </row>
    <row r="4159" spans="13:19" ht="12.75">
      <c r="M4159" s="26"/>
      <c r="N4159" s="113"/>
      <c r="O4159" s="113"/>
      <c r="P4159" s="113"/>
      <c r="Q4159" s="26"/>
      <c r="R4159" s="113"/>
      <c r="S4159" s="26"/>
    </row>
    <row r="4160" spans="13:19" ht="12.75">
      <c r="M4160" s="26"/>
      <c r="N4160" s="113"/>
      <c r="O4160" s="113"/>
      <c r="P4160" s="113"/>
      <c r="Q4160" s="26"/>
      <c r="R4160" s="113"/>
      <c r="S4160" s="26"/>
    </row>
    <row r="4161" spans="13:19" ht="12.75">
      <c r="M4161" s="26"/>
      <c r="N4161" s="113"/>
      <c r="O4161" s="113"/>
      <c r="P4161" s="113"/>
      <c r="Q4161" s="26"/>
      <c r="R4161" s="113"/>
      <c r="S4161" s="26"/>
    </row>
    <row r="4162" spans="13:19" ht="12.75">
      <c r="M4162" s="26"/>
      <c r="N4162" s="113"/>
      <c r="O4162" s="113"/>
      <c r="P4162" s="113"/>
      <c r="Q4162" s="26"/>
      <c r="R4162" s="113"/>
      <c r="S4162" s="26"/>
    </row>
    <row r="4163" spans="13:19" ht="12.75">
      <c r="M4163" s="26"/>
      <c r="N4163" s="113"/>
      <c r="O4163" s="113"/>
      <c r="P4163" s="113"/>
      <c r="Q4163" s="26"/>
      <c r="R4163" s="113"/>
      <c r="S4163" s="26"/>
    </row>
    <row r="4164" spans="13:19" ht="12.75">
      <c r="M4164" s="26"/>
      <c r="N4164" s="113"/>
      <c r="O4164" s="113"/>
      <c r="P4164" s="113"/>
      <c r="Q4164" s="26"/>
      <c r="R4164" s="113"/>
      <c r="S4164" s="26"/>
    </row>
    <row r="4165" spans="13:19" ht="12.75">
      <c r="M4165" s="26"/>
      <c r="N4165" s="113"/>
      <c r="O4165" s="113"/>
      <c r="P4165" s="113"/>
      <c r="Q4165" s="26"/>
      <c r="R4165" s="113"/>
      <c r="S4165" s="26"/>
    </row>
    <row r="4166" spans="13:19" ht="12.75">
      <c r="M4166" s="26"/>
      <c r="N4166" s="113"/>
      <c r="O4166" s="113"/>
      <c r="P4166" s="113"/>
      <c r="Q4166" s="26"/>
      <c r="R4166" s="113"/>
      <c r="S4166" s="26"/>
    </row>
    <row r="4167" spans="13:19" ht="12.75">
      <c r="M4167" s="26"/>
      <c r="N4167" s="113"/>
      <c r="O4167" s="113"/>
      <c r="P4167" s="113"/>
      <c r="Q4167" s="26"/>
      <c r="R4167" s="113"/>
      <c r="S4167" s="26"/>
    </row>
    <row r="4168" spans="13:19" ht="12.75">
      <c r="M4168" s="26"/>
      <c r="N4168" s="113"/>
      <c r="O4168" s="113"/>
      <c r="P4168" s="113"/>
      <c r="Q4168" s="26"/>
      <c r="R4168" s="113"/>
      <c r="S4168" s="26"/>
    </row>
    <row r="4169" spans="13:19" ht="12.75">
      <c r="M4169" s="26"/>
      <c r="N4169" s="113"/>
      <c r="O4169" s="113"/>
      <c r="P4169" s="113"/>
      <c r="Q4169" s="26"/>
      <c r="R4169" s="113"/>
      <c r="S4169" s="26"/>
    </row>
    <row r="4170" spans="13:19" ht="12.75">
      <c r="M4170" s="26"/>
      <c r="N4170" s="113"/>
      <c r="O4170" s="113"/>
      <c r="P4170" s="113"/>
      <c r="Q4170" s="26"/>
      <c r="R4170" s="113"/>
      <c r="S4170" s="26"/>
    </row>
    <row r="4171" spans="13:19" ht="12.75">
      <c r="M4171" s="26"/>
      <c r="N4171" s="113"/>
      <c r="O4171" s="113"/>
      <c r="P4171" s="113"/>
      <c r="Q4171" s="26"/>
      <c r="R4171" s="113"/>
      <c r="S4171" s="26"/>
    </row>
    <row r="4172" spans="13:19" ht="12.75">
      <c r="M4172" s="26"/>
      <c r="N4172" s="113"/>
      <c r="O4172" s="113"/>
      <c r="P4172" s="113"/>
      <c r="Q4172" s="26"/>
      <c r="R4172" s="113"/>
      <c r="S4172" s="26"/>
    </row>
    <row r="4173" spans="13:19" ht="12.75">
      <c r="M4173" s="26"/>
      <c r="N4173" s="113"/>
      <c r="O4173" s="113"/>
      <c r="P4173" s="113"/>
      <c r="Q4173" s="26"/>
      <c r="R4173" s="113"/>
      <c r="S4173" s="26"/>
    </row>
    <row r="4174" spans="13:19" ht="12.75">
      <c r="M4174" s="26"/>
      <c r="N4174" s="113"/>
      <c r="O4174" s="113"/>
      <c r="P4174" s="113"/>
      <c r="Q4174" s="26"/>
      <c r="R4174" s="113"/>
      <c r="S4174" s="26"/>
    </row>
    <row r="4175" spans="13:19" ht="12.75">
      <c r="M4175" s="26"/>
      <c r="N4175" s="113"/>
      <c r="O4175" s="113"/>
      <c r="P4175" s="113"/>
      <c r="Q4175" s="26"/>
      <c r="R4175" s="113"/>
      <c r="S4175" s="26"/>
    </row>
    <row r="4176" spans="13:19" ht="12.75">
      <c r="M4176" s="26"/>
      <c r="N4176" s="113"/>
      <c r="O4176" s="113"/>
      <c r="P4176" s="113"/>
      <c r="Q4176" s="26"/>
      <c r="R4176" s="113"/>
      <c r="S4176" s="26"/>
    </row>
    <row r="4177" spans="13:19" ht="12.75">
      <c r="M4177" s="26"/>
      <c r="N4177" s="113"/>
      <c r="O4177" s="113"/>
      <c r="P4177" s="113"/>
      <c r="Q4177" s="26"/>
      <c r="R4177" s="113"/>
      <c r="S4177" s="26"/>
    </row>
    <row r="4178" spans="13:19" ht="12.75">
      <c r="M4178" s="26"/>
      <c r="N4178" s="113"/>
      <c r="O4178" s="113"/>
      <c r="P4178" s="113"/>
      <c r="Q4178" s="26"/>
      <c r="R4178" s="113"/>
      <c r="S4178" s="26"/>
    </row>
    <row r="4179" spans="13:19" ht="12.75">
      <c r="M4179" s="26"/>
      <c r="N4179" s="113"/>
      <c r="O4179" s="113"/>
      <c r="P4179" s="113"/>
      <c r="Q4179" s="26"/>
      <c r="R4179" s="113"/>
      <c r="S4179" s="26"/>
    </row>
    <row r="4180" spans="13:19" ht="12.75">
      <c r="M4180" s="26"/>
      <c r="N4180" s="113"/>
      <c r="O4180" s="113"/>
      <c r="P4180" s="113"/>
      <c r="Q4180" s="26"/>
      <c r="R4180" s="113"/>
      <c r="S4180" s="26"/>
    </row>
    <row r="4181" spans="13:19" ht="12.75">
      <c r="M4181" s="26"/>
      <c r="N4181" s="113"/>
      <c r="O4181" s="113"/>
      <c r="P4181" s="113"/>
      <c r="Q4181" s="26"/>
      <c r="R4181" s="113"/>
      <c r="S4181" s="26"/>
    </row>
    <row r="4182" spans="13:19" ht="12.75">
      <c r="M4182" s="26"/>
      <c r="N4182" s="113"/>
      <c r="O4182" s="113"/>
      <c r="P4182" s="113"/>
      <c r="Q4182" s="26"/>
      <c r="R4182" s="113"/>
      <c r="S4182" s="26"/>
    </row>
    <row r="4183" spans="13:19" ht="12.75">
      <c r="M4183" s="26"/>
      <c r="N4183" s="113"/>
      <c r="O4183" s="113"/>
      <c r="P4183" s="113"/>
      <c r="Q4183" s="26"/>
      <c r="R4183" s="113"/>
      <c r="S4183" s="26"/>
    </row>
    <row r="4184" spans="13:19" ht="12.75">
      <c r="M4184" s="26"/>
      <c r="N4184" s="113"/>
      <c r="O4184" s="113"/>
      <c r="P4184" s="113"/>
      <c r="Q4184" s="26"/>
      <c r="R4184" s="113"/>
      <c r="S4184" s="26"/>
    </row>
    <row r="4185" spans="13:19" ht="12.75">
      <c r="M4185" s="26"/>
      <c r="N4185" s="113"/>
      <c r="O4185" s="113"/>
      <c r="P4185" s="113"/>
      <c r="Q4185" s="26"/>
      <c r="R4185" s="113"/>
      <c r="S4185" s="26"/>
    </row>
    <row r="4186" spans="13:19" ht="12.75">
      <c r="M4186" s="26"/>
      <c r="N4186" s="113"/>
      <c r="O4186" s="113"/>
      <c r="P4186" s="113"/>
      <c r="Q4186" s="26"/>
      <c r="R4186" s="113"/>
      <c r="S4186" s="26"/>
    </row>
    <row r="4187" spans="13:19" ht="12.75">
      <c r="M4187" s="26"/>
      <c r="N4187" s="113"/>
      <c r="O4187" s="113"/>
      <c r="P4187" s="113"/>
      <c r="Q4187" s="26"/>
      <c r="R4187" s="113"/>
      <c r="S4187" s="26"/>
    </row>
    <row r="4188" spans="13:19" ht="12.75">
      <c r="M4188" s="26"/>
      <c r="N4188" s="113"/>
      <c r="O4188" s="113"/>
      <c r="P4188" s="113"/>
      <c r="Q4188" s="26"/>
      <c r="R4188" s="113"/>
      <c r="S4188" s="26"/>
    </row>
    <row r="4189" spans="13:19" ht="12.75">
      <c r="M4189" s="26"/>
      <c r="N4189" s="113"/>
      <c r="O4189" s="113"/>
      <c r="P4189" s="113"/>
      <c r="Q4189" s="26"/>
      <c r="R4189" s="113"/>
      <c r="S4189" s="26"/>
    </row>
    <row r="4190" spans="13:19" ht="12.75">
      <c r="M4190" s="26"/>
      <c r="N4190" s="113"/>
      <c r="O4190" s="113"/>
      <c r="P4190" s="113"/>
      <c r="Q4190" s="26"/>
      <c r="R4190" s="113"/>
      <c r="S4190" s="26"/>
    </row>
    <row r="4191" spans="13:19" ht="12.75">
      <c r="M4191" s="26"/>
      <c r="N4191" s="113"/>
      <c r="O4191" s="113"/>
      <c r="P4191" s="113"/>
      <c r="Q4191" s="26"/>
      <c r="R4191" s="113"/>
      <c r="S4191" s="26"/>
    </row>
    <row r="4192" spans="13:19" ht="12.75">
      <c r="M4192" s="26"/>
      <c r="N4192" s="113"/>
      <c r="O4192" s="113"/>
      <c r="P4192" s="113"/>
      <c r="Q4192" s="26"/>
      <c r="R4192" s="113"/>
      <c r="S4192" s="26"/>
    </row>
    <row r="4193" spans="13:19" ht="12.75">
      <c r="M4193" s="26"/>
      <c r="N4193" s="113"/>
      <c r="O4193" s="113"/>
      <c r="P4193" s="113"/>
      <c r="Q4193" s="26"/>
      <c r="R4193" s="113"/>
      <c r="S4193" s="26"/>
    </row>
    <row r="4194" spans="13:19" ht="12.75">
      <c r="M4194" s="26"/>
      <c r="N4194" s="113"/>
      <c r="O4194" s="113"/>
      <c r="P4194" s="113"/>
      <c r="Q4194" s="26"/>
      <c r="R4194" s="113"/>
      <c r="S4194" s="26"/>
    </row>
    <row r="4195" spans="13:19" ht="12.75">
      <c r="M4195" s="26"/>
      <c r="N4195" s="113"/>
      <c r="O4195" s="113"/>
      <c r="P4195" s="113"/>
      <c r="Q4195" s="26"/>
      <c r="R4195" s="113"/>
      <c r="S4195" s="26"/>
    </row>
    <row r="4196" spans="13:19" ht="12.75">
      <c r="M4196" s="26"/>
      <c r="N4196" s="113"/>
      <c r="O4196" s="113"/>
      <c r="P4196" s="113"/>
      <c r="Q4196" s="26"/>
      <c r="R4196" s="113"/>
      <c r="S4196" s="26"/>
    </row>
    <row r="4197" spans="13:19" ht="12.75">
      <c r="M4197" s="26"/>
      <c r="N4197" s="113"/>
      <c r="O4197" s="113"/>
      <c r="P4197" s="113"/>
      <c r="Q4197" s="26"/>
      <c r="R4197" s="113"/>
      <c r="S4197" s="26"/>
    </row>
    <row r="4198" spans="13:19" ht="12.75">
      <c r="M4198" s="26"/>
      <c r="N4198" s="113"/>
      <c r="O4198" s="113"/>
      <c r="P4198" s="113"/>
      <c r="Q4198" s="26"/>
      <c r="R4198" s="113"/>
      <c r="S4198" s="26"/>
    </row>
    <row r="4199" spans="13:19" ht="12.75">
      <c r="M4199" s="26"/>
      <c r="N4199" s="113"/>
      <c r="O4199" s="113"/>
      <c r="P4199" s="113"/>
      <c r="Q4199" s="26"/>
      <c r="R4199" s="113"/>
      <c r="S4199" s="26"/>
    </row>
    <row r="4200" spans="13:19" ht="12.75">
      <c r="M4200" s="26"/>
      <c r="N4200" s="113"/>
      <c r="O4200" s="113"/>
      <c r="P4200" s="113"/>
      <c r="Q4200" s="26"/>
      <c r="R4200" s="113"/>
      <c r="S4200" s="26"/>
    </row>
    <row r="4201" spans="13:19" ht="12.75">
      <c r="M4201" s="26"/>
      <c r="N4201" s="113"/>
      <c r="O4201" s="113"/>
      <c r="P4201" s="113"/>
      <c r="Q4201" s="26"/>
      <c r="R4201" s="113"/>
      <c r="S4201" s="26"/>
    </row>
    <row r="4202" spans="13:19" ht="12.75">
      <c r="M4202" s="26"/>
      <c r="N4202" s="113"/>
      <c r="O4202" s="113"/>
      <c r="P4202" s="113"/>
      <c r="Q4202" s="26"/>
      <c r="R4202" s="113"/>
      <c r="S4202" s="26"/>
    </row>
    <row r="4203" spans="13:19" ht="12.75">
      <c r="M4203" s="26"/>
      <c r="N4203" s="113"/>
      <c r="O4203" s="113"/>
      <c r="P4203" s="113"/>
      <c r="Q4203" s="26"/>
      <c r="R4203" s="113"/>
      <c r="S4203" s="26"/>
    </row>
    <row r="4204" spans="13:19" ht="12.75">
      <c r="M4204" s="26"/>
      <c r="N4204" s="113"/>
      <c r="O4204" s="113"/>
      <c r="P4204" s="113"/>
      <c r="Q4204" s="26"/>
      <c r="R4204" s="113"/>
      <c r="S4204" s="26"/>
    </row>
    <row r="4205" spans="13:19" ht="12.75">
      <c r="M4205" s="26"/>
      <c r="N4205" s="113"/>
      <c r="O4205" s="113"/>
      <c r="P4205" s="113"/>
      <c r="Q4205" s="26"/>
      <c r="R4205" s="113"/>
      <c r="S4205" s="26"/>
    </row>
    <row r="4206" spans="13:19" ht="12.75">
      <c r="M4206" s="26"/>
      <c r="N4206" s="113"/>
      <c r="O4206" s="113"/>
      <c r="P4206" s="113"/>
      <c r="Q4206" s="26"/>
      <c r="R4206" s="113"/>
      <c r="S4206" s="26"/>
    </row>
    <row r="4207" spans="13:19" ht="12.75">
      <c r="M4207" s="26"/>
      <c r="N4207" s="113"/>
      <c r="O4207" s="113"/>
      <c r="P4207" s="113"/>
      <c r="Q4207" s="26"/>
      <c r="R4207" s="113"/>
      <c r="S4207" s="26"/>
    </row>
    <row r="4208" spans="13:19" ht="12.75">
      <c r="M4208" s="26"/>
      <c r="N4208" s="113"/>
      <c r="O4208" s="113"/>
      <c r="P4208" s="113"/>
      <c r="Q4208" s="26"/>
      <c r="R4208" s="113"/>
      <c r="S4208" s="26"/>
    </row>
    <row r="4209" spans="13:19" ht="12.75">
      <c r="M4209" s="26"/>
      <c r="N4209" s="113"/>
      <c r="O4209" s="113"/>
      <c r="P4209" s="113"/>
      <c r="Q4209" s="26"/>
      <c r="R4209" s="113"/>
      <c r="S4209" s="26"/>
    </row>
    <row r="4210" spans="13:19" ht="12.75">
      <c r="M4210" s="26"/>
      <c r="N4210" s="113"/>
      <c r="O4210" s="113"/>
      <c r="P4210" s="113"/>
      <c r="Q4210" s="26"/>
      <c r="R4210" s="113"/>
      <c r="S4210" s="26"/>
    </row>
    <row r="4211" spans="13:19" ht="12.75">
      <c r="M4211" s="26"/>
      <c r="N4211" s="113"/>
      <c r="O4211" s="113"/>
      <c r="P4211" s="113"/>
      <c r="Q4211" s="26"/>
      <c r="R4211" s="113"/>
      <c r="S4211" s="26"/>
    </row>
    <row r="4212" spans="13:19" ht="12.75">
      <c r="M4212" s="26"/>
      <c r="N4212" s="113"/>
      <c r="O4212" s="113"/>
      <c r="P4212" s="113"/>
      <c r="Q4212" s="26"/>
      <c r="R4212" s="113"/>
      <c r="S4212" s="26"/>
    </row>
    <row r="4213" spans="13:19" ht="12.75">
      <c r="M4213" s="26"/>
      <c r="N4213" s="113"/>
      <c r="O4213" s="113"/>
      <c r="P4213" s="113"/>
      <c r="Q4213" s="26"/>
      <c r="R4213" s="113"/>
      <c r="S4213" s="26"/>
    </row>
    <row r="4214" spans="13:19" ht="12.75">
      <c r="M4214" s="26"/>
      <c r="N4214" s="113"/>
      <c r="O4214" s="113"/>
      <c r="P4214" s="113"/>
      <c r="Q4214" s="26"/>
      <c r="R4214" s="113"/>
      <c r="S4214" s="26"/>
    </row>
    <row r="4215" spans="13:19" ht="12.75">
      <c r="M4215" s="26"/>
      <c r="N4215" s="113"/>
      <c r="O4215" s="113"/>
      <c r="P4215" s="113"/>
      <c r="Q4215" s="26"/>
      <c r="R4215" s="113"/>
      <c r="S4215" s="26"/>
    </row>
    <row r="4216" spans="13:19" ht="12.75">
      <c r="M4216" s="26"/>
      <c r="N4216" s="113"/>
      <c r="O4216" s="113"/>
      <c r="P4216" s="113"/>
      <c r="Q4216" s="26"/>
      <c r="R4216" s="113"/>
      <c r="S4216" s="26"/>
    </row>
    <row r="4217" spans="13:19" ht="12.75">
      <c r="M4217" s="26"/>
      <c r="N4217" s="113"/>
      <c r="O4217" s="113"/>
      <c r="P4217" s="113"/>
      <c r="Q4217" s="26"/>
      <c r="R4217" s="113"/>
      <c r="S4217" s="26"/>
    </row>
    <row r="4218" spans="13:19" ht="12.75">
      <c r="M4218" s="26"/>
      <c r="N4218" s="113"/>
      <c r="O4218" s="113"/>
      <c r="P4218" s="113"/>
      <c r="Q4218" s="26"/>
      <c r="R4218" s="113"/>
      <c r="S4218" s="26"/>
    </row>
    <row r="4219" spans="13:19" ht="12.75">
      <c r="M4219" s="26"/>
      <c r="N4219" s="113"/>
      <c r="O4219" s="113"/>
      <c r="P4219" s="113"/>
      <c r="Q4219" s="26"/>
      <c r="R4219" s="113"/>
      <c r="S4219" s="26"/>
    </row>
    <row r="4220" spans="13:19" ht="12.75">
      <c r="M4220" s="26"/>
      <c r="N4220" s="113"/>
      <c r="O4220" s="113"/>
      <c r="P4220" s="113"/>
      <c r="Q4220" s="26"/>
      <c r="R4220" s="113"/>
      <c r="S4220" s="26"/>
    </row>
    <row r="4221" spans="13:19" ht="12.75">
      <c r="M4221" s="26"/>
      <c r="N4221" s="113"/>
      <c r="O4221" s="113"/>
      <c r="P4221" s="113"/>
      <c r="Q4221" s="26"/>
      <c r="R4221" s="113"/>
      <c r="S4221" s="26"/>
    </row>
    <row r="4222" spans="13:19" ht="12.75">
      <c r="M4222" s="26"/>
      <c r="N4222" s="113"/>
      <c r="O4222" s="113"/>
      <c r="P4222" s="113"/>
      <c r="Q4222" s="26"/>
      <c r="R4222" s="113"/>
      <c r="S4222" s="26"/>
    </row>
    <row r="4223" spans="13:19" ht="12.75">
      <c r="M4223" s="26"/>
      <c r="N4223" s="113"/>
      <c r="O4223" s="113"/>
      <c r="P4223" s="113"/>
      <c r="Q4223" s="26"/>
      <c r="R4223" s="113"/>
      <c r="S4223" s="26"/>
    </row>
    <row r="4224" spans="13:19" ht="12.75">
      <c r="M4224" s="26"/>
      <c r="N4224" s="113"/>
      <c r="O4224" s="113"/>
      <c r="P4224" s="113"/>
      <c r="Q4224" s="26"/>
      <c r="R4224" s="113"/>
      <c r="S4224" s="26"/>
    </row>
    <row r="4225" spans="13:19" ht="12.75">
      <c r="M4225" s="26"/>
      <c r="N4225" s="113"/>
      <c r="O4225" s="113"/>
      <c r="P4225" s="113"/>
      <c r="Q4225" s="26"/>
      <c r="R4225" s="113"/>
      <c r="S4225" s="26"/>
    </row>
    <row r="4226" spans="13:19" ht="12.75">
      <c r="M4226" s="26"/>
      <c r="N4226" s="113"/>
      <c r="O4226" s="113"/>
      <c r="P4226" s="113"/>
      <c r="Q4226" s="26"/>
      <c r="R4226" s="113"/>
      <c r="S4226" s="26"/>
    </row>
    <row r="4227" spans="13:19" ht="12.75">
      <c r="M4227" s="26"/>
      <c r="N4227" s="113"/>
      <c r="O4227" s="113"/>
      <c r="P4227" s="113"/>
      <c r="Q4227" s="26"/>
      <c r="R4227" s="113"/>
      <c r="S4227" s="26"/>
    </row>
    <row r="4228" spans="13:19" ht="12.75">
      <c r="M4228" s="26"/>
      <c r="N4228" s="113"/>
      <c r="O4228" s="113"/>
      <c r="P4228" s="113"/>
      <c r="Q4228" s="26"/>
      <c r="R4228" s="113"/>
      <c r="S4228" s="26"/>
    </row>
    <row r="4229" spans="13:19" ht="12.75">
      <c r="M4229" s="26"/>
      <c r="N4229" s="113"/>
      <c r="O4229" s="113"/>
      <c r="P4229" s="113"/>
      <c r="Q4229" s="26"/>
      <c r="R4229" s="113"/>
      <c r="S4229" s="26"/>
    </row>
    <row r="4230" spans="13:19" ht="12.75">
      <c r="M4230" s="26"/>
      <c r="N4230" s="113"/>
      <c r="O4230" s="113"/>
      <c r="P4230" s="113"/>
      <c r="Q4230" s="26"/>
      <c r="R4230" s="113"/>
      <c r="S4230" s="26"/>
    </row>
    <row r="4231" spans="13:19" ht="12.75">
      <c r="M4231" s="26"/>
      <c r="N4231" s="113"/>
      <c r="O4231" s="113"/>
      <c r="P4231" s="113"/>
      <c r="Q4231" s="26"/>
      <c r="R4231" s="113"/>
      <c r="S4231" s="26"/>
    </row>
    <row r="4232" spans="13:19" ht="12.75">
      <c r="M4232" s="26"/>
      <c r="N4232" s="113"/>
      <c r="O4232" s="113"/>
      <c r="P4232" s="113"/>
      <c r="Q4232" s="26"/>
      <c r="R4232" s="113"/>
      <c r="S4232" s="26"/>
    </row>
    <row r="4233" spans="13:19" ht="12.75">
      <c r="M4233" s="26"/>
      <c r="N4233" s="113"/>
      <c r="O4233" s="113"/>
      <c r="P4233" s="113"/>
      <c r="Q4233" s="26"/>
      <c r="R4233" s="113"/>
      <c r="S4233" s="26"/>
    </row>
    <row r="4234" spans="13:19" ht="12.75">
      <c r="M4234" s="26"/>
      <c r="N4234" s="113"/>
      <c r="O4234" s="113"/>
      <c r="P4234" s="113"/>
      <c r="Q4234" s="26"/>
      <c r="R4234" s="113"/>
      <c r="S4234" s="26"/>
    </row>
    <row r="4235" spans="13:19" ht="12.75">
      <c r="M4235" s="26"/>
      <c r="N4235" s="113"/>
      <c r="O4235" s="113"/>
      <c r="P4235" s="113"/>
      <c r="Q4235" s="26"/>
      <c r="R4235" s="113"/>
      <c r="S4235" s="26"/>
    </row>
    <row r="4236" spans="13:19" ht="12.75">
      <c r="M4236" s="26"/>
      <c r="N4236" s="113"/>
      <c r="O4236" s="113"/>
      <c r="P4236" s="113"/>
      <c r="Q4236" s="26"/>
      <c r="R4236" s="113"/>
      <c r="S4236" s="26"/>
    </row>
    <row r="4237" spans="13:19" ht="12.75">
      <c r="M4237" s="26"/>
      <c r="N4237" s="113"/>
      <c r="O4237" s="113"/>
      <c r="P4237" s="113"/>
      <c r="Q4237" s="26"/>
      <c r="R4237" s="113"/>
      <c r="S4237" s="26"/>
    </row>
    <row r="4238" spans="13:19" ht="12.75">
      <c r="M4238" s="26"/>
      <c r="N4238" s="113"/>
      <c r="O4238" s="113"/>
      <c r="P4238" s="113"/>
      <c r="Q4238" s="26"/>
      <c r="R4238" s="113"/>
      <c r="S4238" s="26"/>
    </row>
    <row r="4239" spans="13:19" ht="12.75">
      <c r="M4239" s="26"/>
      <c r="N4239" s="113"/>
      <c r="O4239" s="113"/>
      <c r="P4239" s="113"/>
      <c r="Q4239" s="26"/>
      <c r="R4239" s="113"/>
      <c r="S4239" s="26"/>
    </row>
    <row r="4240" spans="13:19" ht="12.75">
      <c r="M4240" s="26"/>
      <c r="N4240" s="113"/>
      <c r="O4240" s="113"/>
      <c r="P4240" s="113"/>
      <c r="Q4240" s="26"/>
      <c r="R4240" s="113"/>
      <c r="S4240" s="26"/>
    </row>
    <row r="4241" spans="13:19" ht="12.75">
      <c r="M4241" s="26"/>
      <c r="N4241" s="113"/>
      <c r="O4241" s="113"/>
      <c r="P4241" s="113"/>
      <c r="Q4241" s="26"/>
      <c r="R4241" s="113"/>
      <c r="S4241" s="26"/>
    </row>
    <row r="4242" spans="13:19" ht="12.75">
      <c r="M4242" s="26"/>
      <c r="N4242" s="113"/>
      <c r="O4242" s="113"/>
      <c r="P4242" s="113"/>
      <c r="Q4242" s="26"/>
      <c r="R4242" s="113"/>
      <c r="S4242" s="26"/>
    </row>
    <row r="4243" spans="13:19" ht="12.75">
      <c r="M4243" s="26"/>
      <c r="N4243" s="113"/>
      <c r="O4243" s="113"/>
      <c r="P4243" s="113"/>
      <c r="Q4243" s="26"/>
      <c r="R4243" s="113"/>
      <c r="S4243" s="26"/>
    </row>
    <row r="4244" spans="13:19" ht="12.75">
      <c r="M4244" s="26"/>
      <c r="N4244" s="113"/>
      <c r="O4244" s="113"/>
      <c r="P4244" s="113"/>
      <c r="Q4244" s="26"/>
      <c r="R4244" s="113"/>
      <c r="S4244" s="26"/>
    </row>
    <row r="4245" spans="13:19" ht="12.75">
      <c r="M4245" s="26"/>
      <c r="N4245" s="113"/>
      <c r="O4245" s="113"/>
      <c r="P4245" s="113"/>
      <c r="Q4245" s="26"/>
      <c r="R4245" s="113"/>
      <c r="S4245" s="26"/>
    </row>
    <row r="4246" spans="13:19" ht="12.75">
      <c r="M4246" s="26"/>
      <c r="N4246" s="113"/>
      <c r="O4246" s="113"/>
      <c r="P4246" s="113"/>
      <c r="Q4246" s="26"/>
      <c r="R4246" s="113"/>
      <c r="S4246" s="26"/>
    </row>
    <row r="4247" spans="13:19" ht="12.75">
      <c r="M4247" s="26"/>
      <c r="N4247" s="113"/>
      <c r="O4247" s="113"/>
      <c r="P4247" s="113"/>
      <c r="Q4247" s="26"/>
      <c r="R4247" s="113"/>
      <c r="S4247" s="26"/>
    </row>
    <row r="4248" spans="13:19" ht="12.75">
      <c r="M4248" s="26"/>
      <c r="N4248" s="113"/>
      <c r="O4248" s="113"/>
      <c r="P4248" s="113"/>
      <c r="Q4248" s="26"/>
      <c r="R4248" s="113"/>
      <c r="S4248" s="26"/>
    </row>
    <row r="4249" spans="13:19" ht="12.75">
      <c r="M4249" s="26"/>
      <c r="N4249" s="113"/>
      <c r="O4249" s="113"/>
      <c r="P4249" s="113"/>
      <c r="Q4249" s="26"/>
      <c r="R4249" s="113"/>
      <c r="S4249" s="26"/>
    </row>
    <row r="4250" spans="13:19" ht="12.75">
      <c r="M4250" s="26"/>
      <c r="N4250" s="113"/>
      <c r="O4250" s="113"/>
      <c r="P4250" s="113"/>
      <c r="Q4250" s="26"/>
      <c r="R4250" s="113"/>
      <c r="S4250" s="26"/>
    </row>
    <row r="4251" spans="13:19" ht="12.75">
      <c r="M4251" s="26"/>
      <c r="N4251" s="113"/>
      <c r="O4251" s="113"/>
      <c r="P4251" s="113"/>
      <c r="Q4251" s="26"/>
      <c r="R4251" s="113"/>
      <c r="S4251" s="26"/>
    </row>
    <row r="4252" spans="13:19" ht="12.75">
      <c r="M4252" s="26"/>
      <c r="N4252" s="113"/>
      <c r="O4252" s="113"/>
      <c r="P4252" s="113"/>
      <c r="Q4252" s="26"/>
      <c r="R4252" s="113"/>
      <c r="S4252" s="26"/>
    </row>
    <row r="4253" spans="13:19" ht="12.75">
      <c r="M4253" s="26"/>
      <c r="N4253" s="113"/>
      <c r="O4253" s="113"/>
      <c r="P4253" s="113"/>
      <c r="Q4253" s="26"/>
      <c r="R4253" s="113"/>
      <c r="S4253" s="26"/>
    </row>
    <row r="4254" spans="13:19" ht="12.75">
      <c r="M4254" s="26"/>
      <c r="N4254" s="113"/>
      <c r="O4254" s="113"/>
      <c r="P4254" s="113"/>
      <c r="Q4254" s="26"/>
      <c r="R4254" s="113"/>
      <c r="S4254" s="26"/>
    </row>
    <row r="4255" spans="13:19" ht="12.75">
      <c r="M4255" s="26"/>
      <c r="N4255" s="113"/>
      <c r="O4255" s="113"/>
      <c r="P4255" s="113"/>
      <c r="Q4255" s="26"/>
      <c r="R4255" s="113"/>
      <c r="S4255" s="26"/>
    </row>
    <row r="4256" spans="13:19" ht="12.75">
      <c r="M4256" s="26"/>
      <c r="N4256" s="113"/>
      <c r="O4256" s="113"/>
      <c r="P4256" s="113"/>
      <c r="Q4256" s="26"/>
      <c r="R4256" s="113"/>
      <c r="S4256" s="26"/>
    </row>
    <row r="4257" spans="13:19" ht="12.75">
      <c r="M4257" s="26"/>
      <c r="N4257" s="113"/>
      <c r="O4257" s="113"/>
      <c r="P4257" s="113"/>
      <c r="Q4257" s="26"/>
      <c r="R4257" s="113"/>
      <c r="S4257" s="26"/>
    </row>
    <row r="4258" spans="13:19" ht="12.75">
      <c r="M4258" s="26"/>
      <c r="N4258" s="113"/>
      <c r="O4258" s="113"/>
      <c r="P4258" s="113"/>
      <c r="Q4258" s="26"/>
      <c r="R4258" s="113"/>
      <c r="S4258" s="26"/>
    </row>
    <row r="4259" spans="13:19" ht="12.75">
      <c r="M4259" s="26"/>
      <c r="N4259" s="113"/>
      <c r="O4259" s="113"/>
      <c r="P4259" s="113"/>
      <c r="Q4259" s="26"/>
      <c r="R4259" s="113"/>
      <c r="S4259" s="26"/>
    </row>
    <row r="4260" spans="13:19" ht="12.75">
      <c r="M4260" s="26"/>
      <c r="N4260" s="113"/>
      <c r="O4260" s="113"/>
      <c r="P4260" s="113"/>
      <c r="Q4260" s="26"/>
      <c r="R4260" s="113"/>
      <c r="S4260" s="26"/>
    </row>
    <row r="4261" spans="13:19" ht="12.75">
      <c r="M4261" s="26"/>
      <c r="N4261" s="113"/>
      <c r="O4261" s="113"/>
      <c r="P4261" s="113"/>
      <c r="Q4261" s="26"/>
      <c r="R4261" s="113"/>
      <c r="S4261" s="26"/>
    </row>
    <row r="4262" spans="13:19" ht="12.75">
      <c r="M4262" s="26"/>
      <c r="N4262" s="113"/>
      <c r="O4262" s="113"/>
      <c r="P4262" s="113"/>
      <c r="Q4262" s="26"/>
      <c r="R4262" s="113"/>
      <c r="S4262" s="26"/>
    </row>
    <row r="4263" spans="13:19" ht="12.75">
      <c r="M4263" s="26"/>
      <c r="N4263" s="113"/>
      <c r="O4263" s="113"/>
      <c r="P4263" s="113"/>
      <c r="Q4263" s="26"/>
      <c r="R4263" s="113"/>
      <c r="S4263" s="26"/>
    </row>
    <row r="4264" spans="13:19" ht="12.75">
      <c r="M4264" s="26"/>
      <c r="N4264" s="113"/>
      <c r="O4264" s="113"/>
      <c r="P4264" s="113"/>
      <c r="Q4264" s="26"/>
      <c r="R4264" s="113"/>
      <c r="S4264" s="26"/>
    </row>
    <row r="4265" spans="13:19" ht="12.75">
      <c r="M4265" s="26"/>
      <c r="N4265" s="113"/>
      <c r="O4265" s="113"/>
      <c r="P4265" s="113"/>
      <c r="Q4265" s="26"/>
      <c r="R4265" s="113"/>
      <c r="S4265" s="26"/>
    </row>
    <row r="4266" spans="13:19" ht="12.75">
      <c r="M4266" s="26"/>
      <c r="N4266" s="113"/>
      <c r="O4266" s="113"/>
      <c r="P4266" s="113"/>
      <c r="Q4266" s="26"/>
      <c r="R4266" s="113"/>
      <c r="S4266" s="26"/>
    </row>
    <row r="4267" spans="13:19" ht="12.75">
      <c r="M4267" s="26"/>
      <c r="N4267" s="113"/>
      <c r="O4267" s="113"/>
      <c r="P4267" s="113"/>
      <c r="Q4267" s="26"/>
      <c r="R4267" s="113"/>
      <c r="S4267" s="26"/>
    </row>
    <row r="4268" spans="13:19" ht="12.75">
      <c r="M4268" s="26"/>
      <c r="N4268" s="113"/>
      <c r="O4268" s="113"/>
      <c r="P4268" s="113"/>
      <c r="Q4268" s="26"/>
      <c r="R4268" s="113"/>
      <c r="S4268" s="26"/>
    </row>
    <row r="4269" spans="13:19" ht="12.75">
      <c r="M4269" s="26"/>
      <c r="N4269" s="113"/>
      <c r="O4269" s="113"/>
      <c r="P4269" s="113"/>
      <c r="Q4269" s="26"/>
      <c r="R4269" s="113"/>
      <c r="S4269" s="26"/>
    </row>
    <row r="4270" spans="13:19" ht="12.75">
      <c r="M4270" s="26"/>
      <c r="N4270" s="113"/>
      <c r="O4270" s="113"/>
      <c r="P4270" s="113"/>
      <c r="Q4270" s="26"/>
      <c r="R4270" s="113"/>
      <c r="S4270" s="26"/>
    </row>
    <row r="4271" spans="13:19" ht="12.75">
      <c r="M4271" s="26"/>
      <c r="N4271" s="113"/>
      <c r="O4271" s="113"/>
      <c r="P4271" s="113"/>
      <c r="Q4271" s="26"/>
      <c r="R4271" s="113"/>
      <c r="S4271" s="26"/>
    </row>
    <row r="4272" spans="13:19" ht="12.75">
      <c r="M4272" s="26"/>
      <c r="N4272" s="113"/>
      <c r="O4272" s="113"/>
      <c r="P4272" s="113"/>
      <c r="Q4272" s="26"/>
      <c r="R4272" s="113"/>
      <c r="S4272" s="26"/>
    </row>
    <row r="4273" spans="13:19" ht="12.75">
      <c r="M4273" s="26"/>
      <c r="N4273" s="113"/>
      <c r="O4273" s="113"/>
      <c r="P4273" s="113"/>
      <c r="Q4273" s="26"/>
      <c r="R4273" s="113"/>
      <c r="S4273" s="26"/>
    </row>
    <row r="4274" spans="13:19" ht="12.75">
      <c r="M4274" s="26"/>
      <c r="N4274" s="113"/>
      <c r="O4274" s="113"/>
      <c r="P4274" s="113"/>
      <c r="Q4274" s="26"/>
      <c r="R4274" s="113"/>
      <c r="S4274" s="26"/>
    </row>
    <row r="4275" spans="13:19" ht="12.75">
      <c r="M4275" s="26"/>
      <c r="N4275" s="113"/>
      <c r="O4275" s="113"/>
      <c r="P4275" s="113"/>
      <c r="Q4275" s="26"/>
      <c r="R4275" s="113"/>
      <c r="S4275" s="26"/>
    </row>
    <row r="4276" spans="13:19" ht="12.75">
      <c r="M4276" s="26"/>
      <c r="N4276" s="113"/>
      <c r="O4276" s="113"/>
      <c r="P4276" s="113"/>
      <c r="Q4276" s="26"/>
      <c r="R4276" s="113"/>
      <c r="S4276" s="26"/>
    </row>
    <row r="4277" spans="13:19" ht="12.75">
      <c r="M4277" s="26"/>
      <c r="N4277" s="113"/>
      <c r="O4277" s="113"/>
      <c r="P4277" s="113"/>
      <c r="Q4277" s="26"/>
      <c r="R4277" s="113"/>
      <c r="S4277" s="26"/>
    </row>
    <row r="4278" spans="13:19" ht="12.75">
      <c r="M4278" s="26"/>
      <c r="N4278" s="113"/>
      <c r="O4278" s="113"/>
      <c r="P4278" s="113"/>
      <c r="Q4278" s="26"/>
      <c r="R4278" s="113"/>
      <c r="S4278" s="26"/>
    </row>
    <row r="4279" spans="13:19" ht="12.75">
      <c r="M4279" s="26"/>
      <c r="N4279" s="113"/>
      <c r="O4279" s="113"/>
      <c r="P4279" s="113"/>
      <c r="Q4279" s="26"/>
      <c r="R4279" s="113"/>
      <c r="S4279" s="26"/>
    </row>
    <row r="4280" spans="13:19" ht="12.75">
      <c r="M4280" s="26"/>
      <c r="N4280" s="113"/>
      <c r="O4280" s="113"/>
      <c r="P4280" s="113"/>
      <c r="Q4280" s="26"/>
      <c r="R4280" s="113"/>
      <c r="S4280" s="26"/>
    </row>
    <row r="4281" spans="13:19" ht="12.75">
      <c r="M4281" s="26"/>
      <c r="N4281" s="113"/>
      <c r="O4281" s="113"/>
      <c r="P4281" s="113"/>
      <c r="Q4281" s="26"/>
      <c r="R4281" s="113"/>
      <c r="S4281" s="26"/>
    </row>
    <row r="4282" spans="13:19" ht="12.75">
      <c r="M4282" s="26"/>
      <c r="N4282" s="113"/>
      <c r="O4282" s="113"/>
      <c r="P4282" s="113"/>
      <c r="Q4282" s="26"/>
      <c r="R4282" s="113"/>
      <c r="S4282" s="26"/>
    </row>
    <row r="4283" spans="13:19" ht="12.75">
      <c r="M4283" s="26"/>
      <c r="N4283" s="113"/>
      <c r="O4283" s="113"/>
      <c r="P4283" s="113"/>
      <c r="Q4283" s="26"/>
      <c r="R4283" s="113"/>
      <c r="S4283" s="26"/>
    </row>
    <row r="4284" spans="13:19" ht="12.75">
      <c r="M4284" s="26"/>
      <c r="N4284" s="113"/>
      <c r="O4284" s="113"/>
      <c r="P4284" s="113"/>
      <c r="Q4284" s="26"/>
      <c r="R4284" s="113"/>
      <c r="S4284" s="26"/>
    </row>
    <row r="4285" spans="13:19" ht="12.75">
      <c r="M4285" s="26"/>
      <c r="N4285" s="113"/>
      <c r="O4285" s="113"/>
      <c r="P4285" s="113"/>
      <c r="Q4285" s="26"/>
      <c r="R4285" s="113"/>
      <c r="S4285" s="26"/>
    </row>
    <row r="4286" spans="13:19" ht="12.75">
      <c r="M4286" s="26"/>
      <c r="N4286" s="113"/>
      <c r="O4286" s="113"/>
      <c r="P4286" s="113"/>
      <c r="Q4286" s="26"/>
      <c r="R4286" s="113"/>
      <c r="S4286" s="26"/>
    </row>
    <row r="4287" spans="13:19" ht="12.75">
      <c r="M4287" s="26"/>
      <c r="N4287" s="113"/>
      <c r="O4287" s="113"/>
      <c r="P4287" s="113"/>
      <c r="Q4287" s="26"/>
      <c r="R4287" s="113"/>
      <c r="S4287" s="26"/>
    </row>
    <row r="4288" spans="13:19" ht="12.75">
      <c r="M4288" s="26"/>
      <c r="N4288" s="113"/>
      <c r="O4288" s="113"/>
      <c r="P4288" s="113"/>
      <c r="Q4288" s="26"/>
      <c r="R4288" s="113"/>
      <c r="S4288" s="26"/>
    </row>
    <row r="4289" spans="13:19" ht="12.75">
      <c r="M4289" s="26"/>
      <c r="N4289" s="113"/>
      <c r="O4289" s="113"/>
      <c r="P4289" s="113"/>
      <c r="Q4289" s="26"/>
      <c r="R4289" s="113"/>
      <c r="S4289" s="26"/>
    </row>
    <row r="4290" spans="13:19" ht="12.75">
      <c r="M4290" s="26"/>
      <c r="N4290" s="113"/>
      <c r="O4290" s="113"/>
      <c r="P4290" s="113"/>
      <c r="Q4290" s="26"/>
      <c r="R4290" s="113"/>
      <c r="S4290" s="26"/>
    </row>
    <row r="4291" spans="13:19" ht="12.75">
      <c r="M4291" s="26"/>
      <c r="N4291" s="113"/>
      <c r="O4291" s="113"/>
      <c r="P4291" s="113"/>
      <c r="Q4291" s="26"/>
      <c r="R4291" s="113"/>
      <c r="S4291" s="26"/>
    </row>
    <row r="4292" spans="13:19" ht="12.75">
      <c r="M4292" s="26"/>
      <c r="N4292" s="113"/>
      <c r="O4292" s="113"/>
      <c r="P4292" s="113"/>
      <c r="Q4292" s="26"/>
      <c r="R4292" s="113"/>
      <c r="S4292" s="26"/>
    </row>
    <row r="4293" spans="13:19" ht="12.75">
      <c r="M4293" s="26"/>
      <c r="N4293" s="113"/>
      <c r="O4293" s="113"/>
      <c r="P4293" s="113"/>
      <c r="Q4293" s="26"/>
      <c r="R4293" s="113"/>
      <c r="S4293" s="26"/>
    </row>
    <row r="4294" spans="13:19" ht="12.75">
      <c r="M4294" s="26"/>
      <c r="N4294" s="113"/>
      <c r="O4294" s="113"/>
      <c r="P4294" s="113"/>
      <c r="Q4294" s="26"/>
      <c r="R4294" s="113"/>
      <c r="S4294" s="26"/>
    </row>
    <row r="4295" spans="13:19" ht="12.75">
      <c r="M4295" s="26"/>
      <c r="N4295" s="113"/>
      <c r="O4295" s="113"/>
      <c r="P4295" s="113"/>
      <c r="Q4295" s="26"/>
      <c r="R4295" s="113"/>
      <c r="S4295" s="26"/>
    </row>
    <row r="4296" spans="13:19" ht="12.75">
      <c r="M4296" s="26"/>
      <c r="N4296" s="113"/>
      <c r="O4296" s="113"/>
      <c r="P4296" s="113"/>
      <c r="Q4296" s="26"/>
      <c r="R4296" s="113"/>
      <c r="S4296" s="26"/>
    </row>
    <row r="4297" spans="13:19" ht="12.75">
      <c r="M4297" s="26"/>
      <c r="N4297" s="113"/>
      <c r="O4297" s="113"/>
      <c r="P4297" s="113"/>
      <c r="Q4297" s="26"/>
      <c r="R4297" s="113"/>
      <c r="S4297" s="26"/>
    </row>
    <row r="4298" spans="13:19" ht="12.75">
      <c r="M4298" s="26"/>
      <c r="N4298" s="113"/>
      <c r="O4298" s="113"/>
      <c r="P4298" s="113"/>
      <c r="Q4298" s="26"/>
      <c r="R4298" s="113"/>
      <c r="S4298" s="26"/>
    </row>
    <row r="4299" spans="13:19" ht="12.75">
      <c r="M4299" s="26"/>
      <c r="N4299" s="113"/>
      <c r="O4299" s="113"/>
      <c r="P4299" s="113"/>
      <c r="Q4299" s="26"/>
      <c r="R4299" s="113"/>
      <c r="S4299" s="26"/>
    </row>
    <row r="4300" spans="13:19" ht="12.75">
      <c r="M4300" s="26"/>
      <c r="N4300" s="113"/>
      <c r="O4300" s="113"/>
      <c r="P4300" s="113"/>
      <c r="Q4300" s="26"/>
      <c r="R4300" s="113"/>
      <c r="S4300" s="26"/>
    </row>
    <row r="4301" spans="13:19" ht="12.75">
      <c r="M4301" s="26"/>
      <c r="N4301" s="113"/>
      <c r="O4301" s="113"/>
      <c r="P4301" s="113"/>
      <c r="Q4301" s="26"/>
      <c r="R4301" s="113"/>
      <c r="S4301" s="26"/>
    </row>
    <row r="4302" spans="13:19" ht="12.75">
      <c r="M4302" s="26"/>
      <c r="N4302" s="113"/>
      <c r="O4302" s="113"/>
      <c r="P4302" s="113"/>
      <c r="Q4302" s="26"/>
      <c r="R4302" s="113"/>
      <c r="S4302" s="26"/>
    </row>
    <row r="4303" spans="13:19" ht="12.75">
      <c r="M4303" s="26"/>
      <c r="N4303" s="113"/>
      <c r="O4303" s="113"/>
      <c r="P4303" s="113"/>
      <c r="Q4303" s="26"/>
      <c r="R4303" s="113"/>
      <c r="S4303" s="26"/>
    </row>
    <row r="4304" spans="13:19" ht="12.75">
      <c r="M4304" s="26"/>
      <c r="N4304" s="113"/>
      <c r="O4304" s="113"/>
      <c r="P4304" s="113"/>
      <c r="Q4304" s="26"/>
      <c r="R4304" s="113"/>
      <c r="S4304" s="26"/>
    </row>
    <row r="4305" spans="13:19" ht="12.75">
      <c r="M4305" s="26"/>
      <c r="N4305" s="113"/>
      <c r="O4305" s="113"/>
      <c r="P4305" s="113"/>
      <c r="Q4305" s="26"/>
      <c r="R4305" s="113"/>
      <c r="S4305" s="26"/>
    </row>
    <row r="4306" spans="13:19" ht="12.75">
      <c r="M4306" s="26"/>
      <c r="N4306" s="113"/>
      <c r="O4306" s="113"/>
      <c r="P4306" s="113"/>
      <c r="Q4306" s="26"/>
      <c r="R4306" s="113"/>
      <c r="S4306" s="26"/>
    </row>
    <row r="4307" spans="13:19" ht="12.75">
      <c r="M4307" s="26"/>
      <c r="N4307" s="113"/>
      <c r="O4307" s="113"/>
      <c r="P4307" s="113"/>
      <c r="Q4307" s="26"/>
      <c r="R4307" s="113"/>
      <c r="S4307" s="26"/>
    </row>
    <row r="4308" spans="13:19" ht="12.75">
      <c r="M4308" s="26"/>
      <c r="N4308" s="113"/>
      <c r="O4308" s="113"/>
      <c r="P4308" s="113"/>
      <c r="Q4308" s="26"/>
      <c r="R4308" s="113"/>
      <c r="S4308" s="26"/>
    </row>
    <row r="4309" spans="13:19" ht="12.75">
      <c r="M4309" s="26"/>
      <c r="N4309" s="113"/>
      <c r="O4309" s="113"/>
      <c r="P4309" s="113"/>
      <c r="Q4309" s="26"/>
      <c r="R4309" s="113"/>
      <c r="S4309" s="26"/>
    </row>
    <row r="4310" spans="13:19" ht="12.75">
      <c r="M4310" s="26"/>
      <c r="N4310" s="113"/>
      <c r="O4310" s="113"/>
      <c r="P4310" s="113"/>
      <c r="Q4310" s="26"/>
      <c r="R4310" s="113"/>
      <c r="S4310" s="26"/>
    </row>
    <row r="4311" spans="13:19" ht="12.75">
      <c r="M4311" s="26"/>
      <c r="N4311" s="113"/>
      <c r="O4311" s="113"/>
      <c r="P4311" s="113"/>
      <c r="Q4311" s="26"/>
      <c r="R4311" s="113"/>
      <c r="S4311" s="26"/>
    </row>
    <row r="4312" spans="13:19" ht="12.75">
      <c r="M4312" s="26"/>
      <c r="N4312" s="113"/>
      <c r="O4312" s="113"/>
      <c r="P4312" s="113"/>
      <c r="Q4312" s="26"/>
      <c r="R4312" s="113"/>
      <c r="S4312" s="26"/>
    </row>
    <row r="4313" spans="13:19" ht="12.75">
      <c r="M4313" s="26"/>
      <c r="N4313" s="113"/>
      <c r="O4313" s="113"/>
      <c r="P4313" s="113"/>
      <c r="Q4313" s="26"/>
      <c r="R4313" s="113"/>
      <c r="S4313" s="26"/>
    </row>
    <row r="4314" spans="13:19" ht="12.75">
      <c r="M4314" s="26"/>
      <c r="N4314" s="113"/>
      <c r="O4314" s="113"/>
      <c r="P4314" s="113"/>
      <c r="Q4314" s="26"/>
      <c r="R4314" s="113"/>
      <c r="S4314" s="26"/>
    </row>
    <row r="4315" spans="13:19" ht="12.75">
      <c r="M4315" s="26"/>
      <c r="N4315" s="113"/>
      <c r="O4315" s="113"/>
      <c r="P4315" s="113"/>
      <c r="Q4315" s="26"/>
      <c r="R4315" s="113"/>
      <c r="S4315" s="26"/>
    </row>
    <row r="4316" spans="13:19" ht="12.75">
      <c r="M4316" s="26"/>
      <c r="N4316" s="113"/>
      <c r="O4316" s="113"/>
      <c r="P4316" s="113"/>
      <c r="Q4316" s="26"/>
      <c r="R4316" s="113"/>
      <c r="S4316" s="26"/>
    </row>
    <row r="4317" spans="13:19" ht="12.75">
      <c r="M4317" s="26"/>
      <c r="N4317" s="113"/>
      <c r="O4317" s="113"/>
      <c r="P4317" s="113"/>
      <c r="Q4317" s="26"/>
      <c r="R4317" s="113"/>
      <c r="S4317" s="26"/>
    </row>
    <row r="4318" spans="13:19" ht="12.75">
      <c r="M4318" s="26"/>
      <c r="N4318" s="113"/>
      <c r="O4318" s="113"/>
      <c r="P4318" s="113"/>
      <c r="Q4318" s="26"/>
      <c r="R4318" s="113"/>
      <c r="S4318" s="26"/>
    </row>
    <row r="4319" spans="13:19" ht="12.75">
      <c r="M4319" s="26"/>
      <c r="N4319" s="113"/>
      <c r="O4319" s="113"/>
      <c r="P4319" s="113"/>
      <c r="Q4319" s="26"/>
      <c r="R4319" s="113"/>
      <c r="S4319" s="26"/>
    </row>
    <row r="4320" spans="13:19" ht="12.75">
      <c r="M4320" s="26"/>
      <c r="N4320" s="113"/>
      <c r="O4320" s="113"/>
      <c r="P4320" s="113"/>
      <c r="Q4320" s="26"/>
      <c r="R4320" s="113"/>
      <c r="S4320" s="26"/>
    </row>
    <row r="4321" spans="13:19" ht="12.75">
      <c r="M4321" s="26"/>
      <c r="N4321" s="113"/>
      <c r="O4321" s="113"/>
      <c r="P4321" s="113"/>
      <c r="Q4321" s="26"/>
      <c r="R4321" s="113"/>
      <c r="S4321" s="26"/>
    </row>
    <row r="4322" spans="13:19" ht="12.75">
      <c r="M4322" s="26"/>
      <c r="N4322" s="113"/>
      <c r="O4322" s="113"/>
      <c r="P4322" s="113"/>
      <c r="Q4322" s="26"/>
      <c r="R4322" s="113"/>
      <c r="S4322" s="26"/>
    </row>
    <row r="4323" spans="13:19" ht="12.75">
      <c r="M4323" s="26"/>
      <c r="N4323" s="113"/>
      <c r="O4323" s="113"/>
      <c r="P4323" s="113"/>
      <c r="Q4323" s="26"/>
      <c r="R4323" s="113"/>
      <c r="S4323" s="26"/>
    </row>
    <row r="4324" spans="13:19" ht="12.75">
      <c r="M4324" s="26"/>
      <c r="N4324" s="113"/>
      <c r="O4324" s="113"/>
      <c r="P4324" s="113"/>
      <c r="Q4324" s="26"/>
      <c r="R4324" s="113"/>
      <c r="S4324" s="26"/>
    </row>
    <row r="4325" spans="13:19" ht="12.75">
      <c r="M4325" s="26"/>
      <c r="N4325" s="113"/>
      <c r="O4325" s="113"/>
      <c r="P4325" s="113"/>
      <c r="Q4325" s="26"/>
      <c r="R4325" s="113"/>
      <c r="S4325" s="26"/>
    </row>
    <row r="4326" spans="13:19" ht="12.75">
      <c r="M4326" s="26"/>
      <c r="N4326" s="113"/>
      <c r="O4326" s="113"/>
      <c r="P4326" s="113"/>
      <c r="Q4326" s="26"/>
      <c r="R4326" s="113"/>
      <c r="S4326" s="26"/>
    </row>
    <row r="4327" spans="13:19" ht="12.75">
      <c r="M4327" s="26"/>
      <c r="N4327" s="113"/>
      <c r="O4327" s="113"/>
      <c r="P4327" s="113"/>
      <c r="Q4327" s="26"/>
      <c r="R4327" s="113"/>
      <c r="S4327" s="26"/>
    </row>
    <row r="4328" spans="13:19" ht="12.75">
      <c r="M4328" s="26"/>
      <c r="N4328" s="113"/>
      <c r="O4328" s="113"/>
      <c r="P4328" s="113"/>
      <c r="Q4328" s="26"/>
      <c r="R4328" s="113"/>
      <c r="S4328" s="26"/>
    </row>
    <row r="4329" spans="13:19" ht="12.75">
      <c r="M4329" s="26"/>
      <c r="N4329" s="113"/>
      <c r="O4329" s="113"/>
      <c r="P4329" s="113"/>
      <c r="Q4329" s="26"/>
      <c r="R4329" s="113"/>
      <c r="S4329" s="26"/>
    </row>
    <row r="4330" spans="13:19" ht="12.75">
      <c r="M4330" s="26"/>
      <c r="N4330" s="113"/>
      <c r="O4330" s="113"/>
      <c r="P4330" s="113"/>
      <c r="Q4330" s="26"/>
      <c r="R4330" s="113"/>
      <c r="S4330" s="26"/>
    </row>
    <row r="4331" spans="13:19" ht="12.75">
      <c r="M4331" s="26"/>
      <c r="N4331" s="113"/>
      <c r="O4331" s="113"/>
      <c r="P4331" s="113"/>
      <c r="Q4331" s="26"/>
      <c r="R4331" s="113"/>
      <c r="S4331" s="26"/>
    </row>
    <row r="4332" spans="13:19" ht="12.75">
      <c r="M4332" s="26"/>
      <c r="N4332" s="113"/>
      <c r="O4332" s="113"/>
      <c r="P4332" s="113"/>
      <c r="Q4332" s="26"/>
      <c r="R4332" s="113"/>
      <c r="S4332" s="26"/>
    </row>
    <row r="4333" spans="13:19" ht="12.75">
      <c r="M4333" s="26"/>
      <c r="N4333" s="113"/>
      <c r="O4333" s="113"/>
      <c r="P4333" s="113"/>
      <c r="Q4333" s="26"/>
      <c r="R4333" s="113"/>
      <c r="S4333" s="26"/>
    </row>
    <row r="4334" spans="13:19" ht="12.75">
      <c r="M4334" s="26"/>
      <c r="N4334" s="113"/>
      <c r="O4334" s="113"/>
      <c r="P4334" s="113"/>
      <c r="Q4334" s="26"/>
      <c r="R4334" s="113"/>
      <c r="S4334" s="26"/>
    </row>
    <row r="4335" spans="13:19" ht="12.75">
      <c r="M4335" s="26"/>
      <c r="N4335" s="113"/>
      <c r="O4335" s="113"/>
      <c r="P4335" s="113"/>
      <c r="Q4335" s="26"/>
      <c r="R4335" s="113"/>
      <c r="S4335" s="26"/>
    </row>
    <row r="4336" spans="13:19" ht="12.75">
      <c r="M4336" s="26"/>
      <c r="N4336" s="113"/>
      <c r="O4336" s="113"/>
      <c r="P4336" s="113"/>
      <c r="Q4336" s="26"/>
      <c r="R4336" s="113"/>
      <c r="S4336" s="26"/>
    </row>
    <row r="4337" spans="13:19" ht="12.75">
      <c r="M4337" s="26"/>
      <c r="N4337" s="113"/>
      <c r="O4337" s="113"/>
      <c r="P4337" s="113"/>
      <c r="Q4337" s="26"/>
      <c r="R4337" s="113"/>
      <c r="S4337" s="26"/>
    </row>
    <row r="4338" spans="13:19" ht="12.75">
      <c r="M4338" s="26"/>
      <c r="N4338" s="113"/>
      <c r="O4338" s="113"/>
      <c r="P4338" s="113"/>
      <c r="Q4338" s="26"/>
      <c r="R4338" s="113"/>
      <c r="S4338" s="26"/>
    </row>
    <row r="4339" spans="13:19" ht="12.75">
      <c r="M4339" s="26"/>
      <c r="N4339" s="113"/>
      <c r="O4339" s="113"/>
      <c r="P4339" s="113"/>
      <c r="Q4339" s="26"/>
      <c r="R4339" s="113"/>
      <c r="S4339" s="26"/>
    </row>
    <row r="4340" spans="13:19" ht="12.75">
      <c r="M4340" s="26"/>
      <c r="N4340" s="113"/>
      <c r="O4340" s="113"/>
      <c r="P4340" s="113"/>
      <c r="Q4340" s="26"/>
      <c r="R4340" s="113"/>
      <c r="S4340" s="26"/>
    </row>
    <row r="4341" spans="13:19" ht="12.75">
      <c r="M4341" s="26"/>
      <c r="N4341" s="113"/>
      <c r="O4341" s="113"/>
      <c r="P4341" s="113"/>
      <c r="Q4341" s="26"/>
      <c r="R4341" s="113"/>
      <c r="S4341" s="26"/>
    </row>
    <row r="4342" spans="13:19" ht="12.75">
      <c r="M4342" s="26"/>
      <c r="N4342" s="113"/>
      <c r="O4342" s="113"/>
      <c r="P4342" s="113"/>
      <c r="Q4342" s="26"/>
      <c r="R4342" s="113"/>
      <c r="S4342" s="26"/>
    </row>
    <row r="4343" spans="13:19" ht="12.75">
      <c r="M4343" s="26"/>
      <c r="N4343" s="113"/>
      <c r="O4343" s="113"/>
      <c r="P4343" s="113"/>
      <c r="Q4343" s="26"/>
      <c r="R4343" s="113"/>
      <c r="S4343" s="26"/>
    </row>
    <row r="4344" spans="13:19" ht="12.75">
      <c r="M4344" s="26"/>
      <c r="N4344" s="113"/>
      <c r="O4344" s="113"/>
      <c r="P4344" s="113"/>
      <c r="Q4344" s="26"/>
      <c r="R4344" s="113"/>
      <c r="S4344" s="26"/>
    </row>
    <row r="4345" spans="13:19" ht="12.75">
      <c r="M4345" s="26"/>
      <c r="N4345" s="113"/>
      <c r="O4345" s="113"/>
      <c r="P4345" s="113"/>
      <c r="Q4345" s="26"/>
      <c r="R4345" s="113"/>
      <c r="S4345" s="26"/>
    </row>
    <row r="4346" spans="13:19" ht="12.75">
      <c r="M4346" s="26"/>
      <c r="N4346" s="113"/>
      <c r="O4346" s="113"/>
      <c r="P4346" s="113"/>
      <c r="Q4346" s="26"/>
      <c r="R4346" s="113"/>
      <c r="S4346" s="26"/>
    </row>
    <row r="4347" spans="13:19" ht="12.75">
      <c r="M4347" s="26"/>
      <c r="N4347" s="113"/>
      <c r="O4347" s="113"/>
      <c r="P4347" s="113"/>
      <c r="Q4347" s="26"/>
      <c r="R4347" s="113"/>
      <c r="S4347" s="26"/>
    </row>
    <row r="4348" spans="13:19" ht="12.75">
      <c r="M4348" s="26"/>
      <c r="N4348" s="113"/>
      <c r="O4348" s="113"/>
      <c r="P4348" s="113"/>
      <c r="Q4348" s="26"/>
      <c r="R4348" s="113"/>
      <c r="S4348" s="26"/>
    </row>
    <row r="4349" spans="13:19" ht="12.75">
      <c r="M4349" s="26"/>
      <c r="N4349" s="113"/>
      <c r="O4349" s="113"/>
      <c r="P4349" s="113"/>
      <c r="Q4349" s="26"/>
      <c r="R4349" s="113"/>
      <c r="S4349" s="26"/>
    </row>
    <row r="4350" spans="13:19" ht="12.75">
      <c r="M4350" s="26"/>
      <c r="N4350" s="113"/>
      <c r="O4350" s="113"/>
      <c r="P4350" s="113"/>
      <c r="Q4350" s="26"/>
      <c r="R4350" s="113"/>
      <c r="S4350" s="26"/>
    </row>
    <row r="4351" spans="13:19" ht="12.75">
      <c r="M4351" s="26"/>
      <c r="N4351" s="113"/>
      <c r="O4351" s="113"/>
      <c r="P4351" s="113"/>
      <c r="Q4351" s="26"/>
      <c r="R4351" s="113"/>
      <c r="S4351" s="26"/>
    </row>
    <row r="4352" spans="13:19" ht="12.75">
      <c r="M4352" s="26"/>
      <c r="N4352" s="113"/>
      <c r="O4352" s="113"/>
      <c r="P4352" s="113"/>
      <c r="Q4352" s="26"/>
      <c r="R4352" s="113"/>
      <c r="S4352" s="26"/>
    </row>
    <row r="4353" spans="13:19" ht="12.75">
      <c r="M4353" s="26"/>
      <c r="N4353" s="113"/>
      <c r="O4353" s="113"/>
      <c r="P4353" s="113"/>
      <c r="Q4353" s="26"/>
      <c r="R4353" s="113"/>
      <c r="S4353" s="26"/>
    </row>
    <row r="4354" spans="13:19" ht="12.75">
      <c r="M4354" s="26"/>
      <c r="N4354" s="113"/>
      <c r="O4354" s="113"/>
      <c r="P4354" s="113"/>
      <c r="Q4354" s="26"/>
      <c r="R4354" s="113"/>
      <c r="S4354" s="26"/>
    </row>
    <row r="4355" spans="13:19" ht="12.75">
      <c r="M4355" s="26"/>
      <c r="N4355" s="113"/>
      <c r="O4355" s="113"/>
      <c r="P4355" s="113"/>
      <c r="Q4355" s="26"/>
      <c r="R4355" s="113"/>
      <c r="S4355" s="26"/>
    </row>
    <row r="4356" spans="13:19" ht="12.75">
      <c r="M4356" s="26"/>
      <c r="N4356" s="113"/>
      <c r="O4356" s="113"/>
      <c r="P4356" s="113"/>
      <c r="Q4356" s="26"/>
      <c r="R4356" s="113"/>
      <c r="S4356" s="26"/>
    </row>
    <row r="4357" spans="13:19" ht="12.75">
      <c r="M4357" s="26"/>
      <c r="N4357" s="113"/>
      <c r="O4357" s="113"/>
      <c r="P4357" s="113"/>
      <c r="Q4357" s="26"/>
      <c r="R4357" s="113"/>
      <c r="S4357" s="26"/>
    </row>
    <row r="4358" spans="13:19" ht="12.75">
      <c r="M4358" s="26"/>
      <c r="N4358" s="113"/>
      <c r="O4358" s="113"/>
      <c r="P4358" s="113"/>
      <c r="Q4358" s="26"/>
      <c r="R4358" s="113"/>
      <c r="S4358" s="26"/>
    </row>
    <row r="4359" spans="13:19" ht="12.75">
      <c r="M4359" s="26"/>
      <c r="N4359" s="113"/>
      <c r="O4359" s="113"/>
      <c r="P4359" s="113"/>
      <c r="Q4359" s="26"/>
      <c r="R4359" s="113"/>
      <c r="S4359" s="26"/>
    </row>
    <row r="4360" spans="13:19" ht="12.75">
      <c r="M4360" s="26"/>
      <c r="N4360" s="113"/>
      <c r="O4360" s="113"/>
      <c r="P4360" s="113"/>
      <c r="Q4360" s="26"/>
      <c r="R4360" s="113"/>
      <c r="S4360" s="26"/>
    </row>
    <row r="4361" spans="13:19" ht="12.75">
      <c r="M4361" s="26"/>
      <c r="N4361" s="113"/>
      <c r="O4361" s="113"/>
      <c r="P4361" s="113"/>
      <c r="Q4361" s="26"/>
      <c r="R4361" s="113"/>
      <c r="S4361" s="26"/>
    </row>
    <row r="4362" spans="13:19" ht="12.75">
      <c r="M4362" s="26"/>
      <c r="N4362" s="113"/>
      <c r="O4362" s="113"/>
      <c r="P4362" s="113"/>
      <c r="Q4362" s="26"/>
      <c r="R4362" s="113"/>
      <c r="S4362" s="26"/>
    </row>
    <row r="4363" spans="13:19" ht="12.75">
      <c r="M4363" s="26"/>
      <c r="N4363" s="113"/>
      <c r="O4363" s="113"/>
      <c r="P4363" s="113"/>
      <c r="Q4363" s="26"/>
      <c r="R4363" s="113"/>
      <c r="S4363" s="26"/>
    </row>
    <row r="4364" spans="13:19" ht="12.75">
      <c r="M4364" s="26"/>
      <c r="N4364" s="113"/>
      <c r="O4364" s="113"/>
      <c r="P4364" s="113"/>
      <c r="Q4364" s="26"/>
      <c r="R4364" s="113"/>
      <c r="S4364" s="26"/>
    </row>
    <row r="4365" spans="13:19" ht="12.75">
      <c r="M4365" s="26"/>
      <c r="N4365" s="113"/>
      <c r="O4365" s="113"/>
      <c r="P4365" s="113"/>
      <c r="Q4365" s="26"/>
      <c r="R4365" s="113"/>
      <c r="S4365" s="26"/>
    </row>
    <row r="4366" spans="13:19" ht="12.75">
      <c r="M4366" s="26"/>
      <c r="N4366" s="113"/>
      <c r="O4366" s="113"/>
      <c r="P4366" s="113"/>
      <c r="Q4366" s="26"/>
      <c r="R4366" s="113"/>
      <c r="S4366" s="26"/>
    </row>
    <row r="4367" spans="13:19" ht="12.75">
      <c r="M4367" s="26"/>
      <c r="N4367" s="113"/>
      <c r="O4367" s="113"/>
      <c r="P4367" s="113"/>
      <c r="Q4367" s="26"/>
      <c r="R4367" s="113"/>
      <c r="S4367" s="26"/>
    </row>
    <row r="4368" spans="13:19" ht="12.75">
      <c r="M4368" s="26"/>
      <c r="N4368" s="113"/>
      <c r="O4368" s="113"/>
      <c r="P4368" s="113"/>
      <c r="Q4368" s="26"/>
      <c r="R4368" s="113"/>
      <c r="S4368" s="26"/>
    </row>
    <row r="4369" spans="13:19" ht="12.75">
      <c r="M4369" s="26"/>
      <c r="N4369" s="113"/>
      <c r="O4369" s="113"/>
      <c r="P4369" s="113"/>
      <c r="Q4369" s="26"/>
      <c r="R4369" s="113"/>
      <c r="S4369" s="26"/>
    </row>
    <row r="4370" spans="13:19" ht="12.75">
      <c r="M4370" s="26"/>
      <c r="N4370" s="113"/>
      <c r="O4370" s="113"/>
      <c r="P4370" s="113"/>
      <c r="Q4370" s="26"/>
      <c r="R4370" s="113"/>
      <c r="S4370" s="26"/>
    </row>
    <row r="4371" spans="13:19" ht="12.75">
      <c r="M4371" s="26"/>
      <c r="N4371" s="113"/>
      <c r="O4371" s="113"/>
      <c r="P4371" s="113"/>
      <c r="Q4371" s="26"/>
      <c r="R4371" s="113"/>
      <c r="S4371" s="26"/>
    </row>
    <row r="4372" spans="13:19" ht="12.75">
      <c r="M4372" s="26"/>
      <c r="N4372" s="113"/>
      <c r="O4372" s="113"/>
      <c r="P4372" s="113"/>
      <c r="Q4372" s="26"/>
      <c r="R4372" s="113"/>
      <c r="S4372" s="26"/>
    </row>
    <row r="4373" spans="13:19" ht="12.75">
      <c r="M4373" s="26"/>
      <c r="N4373" s="113"/>
      <c r="O4373" s="113"/>
      <c r="P4373" s="113"/>
      <c r="Q4373" s="26"/>
      <c r="R4373" s="113"/>
      <c r="S4373" s="26"/>
    </row>
    <row r="4374" spans="13:19" ht="12.75">
      <c r="M4374" s="26"/>
      <c r="N4374" s="113"/>
      <c r="O4374" s="113"/>
      <c r="P4374" s="113"/>
      <c r="Q4374" s="26"/>
      <c r="R4374" s="113"/>
      <c r="S4374" s="26"/>
    </row>
    <row r="4375" spans="13:19" ht="12.75">
      <c r="M4375" s="26"/>
      <c r="N4375" s="113"/>
      <c r="O4375" s="113"/>
      <c r="P4375" s="113"/>
      <c r="Q4375" s="26"/>
      <c r="R4375" s="113"/>
      <c r="S4375" s="26"/>
    </row>
    <row r="4376" spans="13:19" ht="12.75">
      <c r="M4376" s="26"/>
      <c r="N4376" s="113"/>
      <c r="O4376" s="113"/>
      <c r="P4376" s="113"/>
      <c r="Q4376" s="26"/>
      <c r="R4376" s="113"/>
      <c r="S4376" s="26"/>
    </row>
    <row r="4377" spans="13:19" ht="12.75">
      <c r="M4377" s="26"/>
      <c r="N4377" s="113"/>
      <c r="O4377" s="113"/>
      <c r="P4377" s="113"/>
      <c r="Q4377" s="26"/>
      <c r="R4377" s="113"/>
      <c r="S4377" s="26"/>
    </row>
    <row r="4378" spans="13:19" ht="12.75">
      <c r="M4378" s="26"/>
      <c r="N4378" s="113"/>
      <c r="O4378" s="113"/>
      <c r="P4378" s="113"/>
      <c r="Q4378" s="26"/>
      <c r="R4378" s="113"/>
      <c r="S4378" s="26"/>
    </row>
    <row r="4379" spans="13:19" ht="12.75">
      <c r="M4379" s="26"/>
      <c r="N4379" s="113"/>
      <c r="O4379" s="113"/>
      <c r="P4379" s="113"/>
      <c r="Q4379" s="26"/>
      <c r="R4379" s="113"/>
      <c r="S4379" s="26"/>
    </row>
    <row r="4380" spans="13:19" ht="12.75">
      <c r="M4380" s="26"/>
      <c r="N4380" s="113"/>
      <c r="O4380" s="113"/>
      <c r="P4380" s="113"/>
      <c r="Q4380" s="26"/>
      <c r="R4380" s="113"/>
      <c r="S4380" s="26"/>
    </row>
    <row r="4381" spans="13:19" ht="12.75">
      <c r="M4381" s="26"/>
      <c r="N4381" s="113"/>
      <c r="O4381" s="113"/>
      <c r="P4381" s="113"/>
      <c r="Q4381" s="26"/>
      <c r="R4381" s="113"/>
      <c r="S4381" s="26"/>
    </row>
    <row r="4382" spans="13:19" ht="12.75">
      <c r="M4382" s="26"/>
      <c r="N4382" s="113"/>
      <c r="O4382" s="113"/>
      <c r="P4382" s="113"/>
      <c r="Q4382" s="26"/>
      <c r="R4382" s="113"/>
      <c r="S4382" s="26"/>
    </row>
    <row r="4383" spans="13:19" ht="12.75">
      <c r="M4383" s="26"/>
      <c r="N4383" s="113"/>
      <c r="O4383" s="113"/>
      <c r="P4383" s="113"/>
      <c r="Q4383" s="26"/>
      <c r="R4383" s="113"/>
      <c r="S4383" s="26"/>
    </row>
    <row r="4384" spans="13:19" ht="12.75">
      <c r="M4384" s="26"/>
      <c r="N4384" s="113"/>
      <c r="O4384" s="113"/>
      <c r="P4384" s="113"/>
      <c r="Q4384" s="26"/>
      <c r="R4384" s="113"/>
      <c r="S4384" s="26"/>
    </row>
    <row r="4385" spans="13:19" ht="12.75">
      <c r="M4385" s="26"/>
      <c r="N4385" s="113"/>
      <c r="O4385" s="113"/>
      <c r="P4385" s="113"/>
      <c r="Q4385" s="26"/>
      <c r="R4385" s="113"/>
      <c r="S4385" s="26"/>
    </row>
    <row r="4386" spans="13:19" ht="12.75">
      <c r="M4386" s="26"/>
      <c r="N4386" s="113"/>
      <c r="O4386" s="113"/>
      <c r="P4386" s="113"/>
      <c r="Q4386" s="26"/>
      <c r="R4386" s="113"/>
      <c r="S4386" s="26"/>
    </row>
    <row r="4387" spans="13:19" ht="12.75">
      <c r="M4387" s="26"/>
      <c r="N4387" s="113"/>
      <c r="O4387" s="113"/>
      <c r="P4387" s="113"/>
      <c r="Q4387" s="26"/>
      <c r="R4387" s="113"/>
      <c r="S4387" s="26"/>
    </row>
    <row r="4388" spans="13:19" ht="12.75">
      <c r="M4388" s="26"/>
      <c r="N4388" s="113"/>
      <c r="O4388" s="113"/>
      <c r="P4388" s="113"/>
      <c r="Q4388" s="26"/>
      <c r="R4388" s="113"/>
      <c r="S4388" s="26"/>
    </row>
    <row r="4389" spans="13:19" ht="12.75">
      <c r="M4389" s="26"/>
      <c r="N4389" s="113"/>
      <c r="O4389" s="113"/>
      <c r="P4389" s="113"/>
      <c r="Q4389" s="26"/>
      <c r="R4389" s="113"/>
      <c r="S4389" s="26"/>
    </row>
    <row r="4390" spans="13:19" ht="12.75">
      <c r="M4390" s="26"/>
      <c r="N4390" s="113"/>
      <c r="O4390" s="113"/>
      <c r="P4390" s="113"/>
      <c r="Q4390" s="26"/>
      <c r="R4390" s="113"/>
      <c r="S4390" s="26"/>
    </row>
    <row r="4391" spans="13:19" ht="12.75">
      <c r="M4391" s="26"/>
      <c r="N4391" s="113"/>
      <c r="O4391" s="113"/>
      <c r="P4391" s="113"/>
      <c r="Q4391" s="26"/>
      <c r="R4391" s="113"/>
      <c r="S4391" s="26"/>
    </row>
    <row r="4392" spans="13:19" ht="12.75">
      <c r="M4392" s="26"/>
      <c r="N4392" s="113"/>
      <c r="O4392" s="113"/>
      <c r="P4392" s="113"/>
      <c r="Q4392" s="26"/>
      <c r="R4392" s="113"/>
      <c r="S4392" s="26"/>
    </row>
    <row r="4393" spans="13:19" ht="12.75">
      <c r="M4393" s="26"/>
      <c r="N4393" s="113"/>
      <c r="O4393" s="113"/>
      <c r="P4393" s="113"/>
      <c r="Q4393" s="26"/>
      <c r="R4393" s="113"/>
      <c r="S4393" s="26"/>
    </row>
    <row r="4394" spans="13:19" ht="12.75">
      <c r="M4394" s="26"/>
      <c r="N4394" s="113"/>
      <c r="O4394" s="113"/>
      <c r="P4394" s="113"/>
      <c r="Q4394" s="26"/>
      <c r="R4394" s="113"/>
      <c r="S4394" s="26"/>
    </row>
    <row r="4395" spans="13:19" ht="12.75">
      <c r="M4395" s="26"/>
      <c r="N4395" s="113"/>
      <c r="O4395" s="113"/>
      <c r="P4395" s="113"/>
      <c r="Q4395" s="26"/>
      <c r="R4395" s="113"/>
      <c r="S4395" s="26"/>
    </row>
    <row r="4396" spans="13:19" ht="12.75">
      <c r="M4396" s="26"/>
      <c r="N4396" s="113"/>
      <c r="O4396" s="113"/>
      <c r="P4396" s="113"/>
      <c r="Q4396" s="26"/>
      <c r="R4396" s="113"/>
      <c r="S4396" s="26"/>
    </row>
    <row r="4397" spans="13:19" ht="12.75">
      <c r="M4397" s="26"/>
      <c r="N4397" s="113"/>
      <c r="O4397" s="113"/>
      <c r="P4397" s="113"/>
      <c r="Q4397" s="26"/>
      <c r="R4397" s="113"/>
      <c r="S4397" s="26"/>
    </row>
    <row r="4398" spans="13:19" ht="12.75">
      <c r="M4398" s="26"/>
      <c r="N4398" s="113"/>
      <c r="O4398" s="113"/>
      <c r="P4398" s="113"/>
      <c r="Q4398" s="26"/>
      <c r="R4398" s="113"/>
      <c r="S4398" s="26"/>
    </row>
    <row r="4399" spans="13:19" ht="12.75">
      <c r="M4399" s="26"/>
      <c r="N4399" s="113"/>
      <c r="O4399" s="113"/>
      <c r="P4399" s="113"/>
      <c r="Q4399" s="26"/>
      <c r="R4399" s="113"/>
      <c r="S4399" s="26"/>
    </row>
    <row r="4400" spans="13:19" ht="12.75">
      <c r="M4400" s="26"/>
      <c r="N4400" s="113"/>
      <c r="O4400" s="113"/>
      <c r="P4400" s="113"/>
      <c r="Q4400" s="26"/>
      <c r="R4400" s="113"/>
      <c r="S4400" s="26"/>
    </row>
    <row r="4401" spans="13:19" ht="12.75">
      <c r="M4401" s="26"/>
      <c r="N4401" s="113"/>
      <c r="O4401" s="113"/>
      <c r="P4401" s="113"/>
      <c r="Q4401" s="26"/>
      <c r="R4401" s="113"/>
      <c r="S4401" s="26"/>
    </row>
    <row r="4402" spans="13:19" ht="12.75">
      <c r="M4402" s="26"/>
      <c r="N4402" s="113"/>
      <c r="O4402" s="113"/>
      <c r="P4402" s="113"/>
      <c r="Q4402" s="26"/>
      <c r="R4402" s="113"/>
      <c r="S4402" s="26"/>
    </row>
    <row r="4403" spans="13:19" ht="12.75">
      <c r="M4403" s="26"/>
      <c r="N4403" s="113"/>
      <c r="O4403" s="113"/>
      <c r="P4403" s="113"/>
      <c r="Q4403" s="26"/>
      <c r="R4403" s="113"/>
      <c r="S4403" s="26"/>
    </row>
    <row r="4404" spans="13:19" ht="12.75">
      <c r="M4404" s="26"/>
      <c r="N4404" s="113"/>
      <c r="O4404" s="113"/>
      <c r="P4404" s="113"/>
      <c r="Q4404" s="26"/>
      <c r="R4404" s="113"/>
      <c r="S4404" s="26"/>
    </row>
    <row r="4405" spans="13:19" ht="12.75">
      <c r="M4405" s="26"/>
      <c r="N4405" s="113"/>
      <c r="O4405" s="113"/>
      <c r="P4405" s="113"/>
      <c r="Q4405" s="26"/>
      <c r="R4405" s="113"/>
      <c r="S4405" s="26"/>
    </row>
    <row r="4406" spans="13:19" ht="12.75">
      <c r="M4406" s="26"/>
      <c r="N4406" s="113"/>
      <c r="O4406" s="113"/>
      <c r="P4406" s="113"/>
      <c r="Q4406" s="26"/>
      <c r="R4406" s="113"/>
      <c r="S4406" s="26"/>
    </row>
    <row r="4407" spans="13:19" ht="12.75">
      <c r="M4407" s="26"/>
      <c r="N4407" s="113"/>
      <c r="O4407" s="113"/>
      <c r="P4407" s="113"/>
      <c r="Q4407" s="26"/>
      <c r="R4407" s="113"/>
      <c r="S4407" s="26"/>
    </row>
    <row r="4408" spans="13:19" ht="12.75">
      <c r="M4408" s="26"/>
      <c r="N4408" s="113"/>
      <c r="O4408" s="113"/>
      <c r="P4408" s="113"/>
      <c r="Q4408" s="26"/>
      <c r="R4408" s="113"/>
      <c r="S4408" s="26"/>
    </row>
    <row r="4409" spans="13:19" ht="12.75">
      <c r="M4409" s="26"/>
      <c r="N4409" s="113"/>
      <c r="O4409" s="113"/>
      <c r="P4409" s="113"/>
      <c r="Q4409" s="26"/>
      <c r="R4409" s="113"/>
      <c r="S4409" s="26"/>
    </row>
    <row r="4410" spans="13:19" ht="12.75">
      <c r="M4410" s="26"/>
      <c r="N4410" s="113"/>
      <c r="O4410" s="113"/>
      <c r="P4410" s="113"/>
      <c r="Q4410" s="26"/>
      <c r="R4410" s="113"/>
      <c r="S4410" s="26"/>
    </row>
    <row r="4411" spans="13:19" ht="12.75">
      <c r="M4411" s="26"/>
      <c r="N4411" s="113"/>
      <c r="O4411" s="113"/>
      <c r="P4411" s="113"/>
      <c r="Q4411" s="26"/>
      <c r="R4411" s="113"/>
      <c r="S4411" s="26"/>
    </row>
    <row r="4412" spans="13:19" ht="12.75">
      <c r="M4412" s="26"/>
      <c r="N4412" s="113"/>
      <c r="O4412" s="113"/>
      <c r="P4412" s="113"/>
      <c r="Q4412" s="26"/>
      <c r="R4412" s="113"/>
      <c r="S4412" s="26"/>
    </row>
    <row r="4413" spans="13:19" ht="12.75">
      <c r="M4413" s="26"/>
      <c r="N4413" s="113"/>
      <c r="O4413" s="113"/>
      <c r="P4413" s="113"/>
      <c r="Q4413" s="26"/>
      <c r="R4413" s="113"/>
      <c r="S4413" s="26"/>
    </row>
    <row r="4414" spans="13:19" ht="12.75">
      <c r="M4414" s="26"/>
      <c r="N4414" s="113"/>
      <c r="O4414" s="113"/>
      <c r="P4414" s="113"/>
      <c r="Q4414" s="26"/>
      <c r="R4414" s="113"/>
      <c r="S4414" s="26"/>
    </row>
    <row r="4415" spans="13:19" ht="12.75">
      <c r="M4415" s="26"/>
      <c r="N4415" s="113"/>
      <c r="O4415" s="113"/>
      <c r="P4415" s="113"/>
      <c r="Q4415" s="26"/>
      <c r="R4415" s="113"/>
      <c r="S4415" s="26"/>
    </row>
    <row r="4416" spans="13:19" ht="12.75">
      <c r="M4416" s="26"/>
      <c r="N4416" s="113"/>
      <c r="O4416" s="113"/>
      <c r="P4416" s="113"/>
      <c r="Q4416" s="26"/>
      <c r="R4416" s="113"/>
      <c r="S4416" s="26"/>
    </row>
    <row r="4417" spans="13:19" ht="12.75">
      <c r="M4417" s="26"/>
      <c r="N4417" s="113"/>
      <c r="O4417" s="113"/>
      <c r="P4417" s="113"/>
      <c r="Q4417" s="26"/>
      <c r="R4417" s="113"/>
      <c r="S4417" s="26"/>
    </row>
    <row r="4418" spans="13:19" ht="12.75">
      <c r="M4418" s="26"/>
      <c r="N4418" s="113"/>
      <c r="O4418" s="113"/>
      <c r="P4418" s="113"/>
      <c r="Q4418" s="26"/>
      <c r="R4418" s="113"/>
      <c r="S4418" s="26"/>
    </row>
    <row r="4419" spans="13:19" ht="12.75">
      <c r="M4419" s="26"/>
      <c r="N4419" s="113"/>
      <c r="O4419" s="113"/>
      <c r="P4419" s="113"/>
      <c r="Q4419" s="26"/>
      <c r="R4419" s="113"/>
      <c r="S4419" s="26"/>
    </row>
    <row r="4420" spans="13:19" ht="12.75">
      <c r="M4420" s="26"/>
      <c r="N4420" s="113"/>
      <c r="O4420" s="113"/>
      <c r="P4420" s="113"/>
      <c r="Q4420" s="26"/>
      <c r="R4420" s="113"/>
      <c r="S4420" s="26"/>
    </row>
    <row r="4421" spans="13:19" ht="12.75">
      <c r="M4421" s="26"/>
      <c r="N4421" s="113"/>
      <c r="O4421" s="113"/>
      <c r="P4421" s="113"/>
      <c r="Q4421" s="26"/>
      <c r="R4421" s="113"/>
      <c r="S4421" s="26"/>
    </row>
    <row r="4422" spans="13:19" ht="12.75">
      <c r="M4422" s="26"/>
      <c r="N4422" s="113"/>
      <c r="O4422" s="113"/>
      <c r="P4422" s="113"/>
      <c r="Q4422" s="26"/>
      <c r="R4422" s="113"/>
      <c r="S4422" s="26"/>
    </row>
    <row r="4423" spans="13:19" ht="12.75">
      <c r="M4423" s="26"/>
      <c r="N4423" s="113"/>
      <c r="O4423" s="113"/>
      <c r="P4423" s="113"/>
      <c r="Q4423" s="26"/>
      <c r="R4423" s="113"/>
      <c r="S4423" s="26"/>
    </row>
    <row r="4424" spans="13:19" ht="12.75">
      <c r="M4424" s="26"/>
      <c r="N4424" s="113"/>
      <c r="O4424" s="113"/>
      <c r="P4424" s="113"/>
      <c r="Q4424" s="26"/>
      <c r="R4424" s="113"/>
      <c r="S4424" s="26"/>
    </row>
    <row r="4425" spans="13:19" ht="12.75">
      <c r="M4425" s="26"/>
      <c r="N4425" s="113"/>
      <c r="O4425" s="113"/>
      <c r="P4425" s="113"/>
      <c r="Q4425" s="26"/>
      <c r="R4425" s="113"/>
      <c r="S4425" s="26"/>
    </row>
    <row r="4426" spans="13:19" ht="12.75">
      <c r="M4426" s="26"/>
      <c r="N4426" s="113"/>
      <c r="O4426" s="113"/>
      <c r="P4426" s="113"/>
      <c r="Q4426" s="26"/>
      <c r="R4426" s="113"/>
      <c r="S4426" s="26"/>
    </row>
    <row r="4427" spans="13:19" ht="12.75">
      <c r="M4427" s="26"/>
      <c r="N4427" s="113"/>
      <c r="O4427" s="113"/>
      <c r="P4427" s="113"/>
      <c r="Q4427" s="26"/>
      <c r="R4427" s="113"/>
      <c r="S4427" s="26"/>
    </row>
    <row r="4428" spans="13:19" ht="12.75">
      <c r="M4428" s="26"/>
      <c r="N4428" s="113"/>
      <c r="O4428" s="113"/>
      <c r="P4428" s="113"/>
      <c r="Q4428" s="26"/>
      <c r="R4428" s="113"/>
      <c r="S4428" s="26"/>
    </row>
    <row r="4429" spans="13:19" ht="12.75">
      <c r="M4429" s="26"/>
      <c r="N4429" s="113"/>
      <c r="O4429" s="113"/>
      <c r="P4429" s="113"/>
      <c r="Q4429" s="26"/>
      <c r="R4429" s="113"/>
      <c r="S4429" s="26"/>
    </row>
    <row r="4430" spans="13:19" ht="12.75">
      <c r="M4430" s="26"/>
      <c r="N4430" s="113"/>
      <c r="O4430" s="113"/>
      <c r="P4430" s="113"/>
      <c r="Q4430" s="26"/>
      <c r="R4430" s="113"/>
      <c r="S4430" s="26"/>
    </row>
    <row r="4431" spans="13:19" ht="12.75">
      <c r="M4431" s="26"/>
      <c r="N4431" s="113"/>
      <c r="O4431" s="113"/>
      <c r="P4431" s="113"/>
      <c r="Q4431" s="26"/>
      <c r="R4431" s="113"/>
      <c r="S4431" s="26"/>
    </row>
    <row r="4432" spans="13:19" ht="12.75">
      <c r="M4432" s="26"/>
      <c r="N4432" s="113"/>
      <c r="O4432" s="113"/>
      <c r="P4432" s="113"/>
      <c r="Q4432" s="26"/>
      <c r="R4432" s="113"/>
      <c r="S4432" s="26"/>
    </row>
    <row r="4433" spans="13:19" ht="12.75">
      <c r="M4433" s="26"/>
      <c r="N4433" s="113"/>
      <c r="O4433" s="113"/>
      <c r="P4433" s="113"/>
      <c r="Q4433" s="26"/>
      <c r="R4433" s="113"/>
      <c r="S4433" s="26"/>
    </row>
    <row r="4434" spans="13:19" ht="12.75">
      <c r="M4434" s="26"/>
      <c r="N4434" s="113"/>
      <c r="O4434" s="113"/>
      <c r="P4434" s="113"/>
      <c r="Q4434" s="26"/>
      <c r="R4434" s="113"/>
      <c r="S4434" s="26"/>
    </row>
    <row r="4435" spans="13:19" ht="12.75">
      <c r="M4435" s="26"/>
      <c r="N4435" s="113"/>
      <c r="O4435" s="113"/>
      <c r="P4435" s="113"/>
      <c r="Q4435" s="26"/>
      <c r="R4435" s="113"/>
      <c r="S4435" s="26"/>
    </row>
    <row r="4436" spans="13:19" ht="12.75">
      <c r="M4436" s="26"/>
      <c r="N4436" s="113"/>
      <c r="O4436" s="113"/>
      <c r="P4436" s="113"/>
      <c r="Q4436" s="26"/>
      <c r="R4436" s="113"/>
      <c r="S4436" s="26"/>
    </row>
    <row r="4437" spans="13:19" ht="12.75">
      <c r="M4437" s="26"/>
      <c r="N4437" s="113"/>
      <c r="O4437" s="113"/>
      <c r="P4437" s="113"/>
      <c r="Q4437" s="26"/>
      <c r="R4437" s="113"/>
      <c r="S4437" s="26"/>
    </row>
    <row r="4438" spans="13:19" ht="12.75">
      <c r="M4438" s="26"/>
      <c r="N4438" s="113"/>
      <c r="O4438" s="113"/>
      <c r="P4438" s="113"/>
      <c r="Q4438" s="26"/>
      <c r="R4438" s="113"/>
      <c r="S4438" s="26"/>
    </row>
    <row r="4439" spans="13:19" ht="12.75">
      <c r="M4439" s="26"/>
      <c r="N4439" s="113"/>
      <c r="O4439" s="113"/>
      <c r="P4439" s="113"/>
      <c r="Q4439" s="26"/>
      <c r="R4439" s="113"/>
      <c r="S4439" s="26"/>
    </row>
    <row r="4440" spans="13:19" ht="12.75">
      <c r="M4440" s="26"/>
      <c r="N4440" s="113"/>
      <c r="O4440" s="113"/>
      <c r="P4440" s="113"/>
      <c r="Q4440" s="26"/>
      <c r="R4440" s="113"/>
      <c r="S4440" s="26"/>
    </row>
    <row r="4441" spans="13:19" ht="12.75">
      <c r="M4441" s="26"/>
      <c r="N4441" s="113"/>
      <c r="O4441" s="113"/>
      <c r="P4441" s="113"/>
      <c r="Q4441" s="26"/>
      <c r="R4441" s="113"/>
      <c r="S4441" s="26"/>
    </row>
    <row r="4442" spans="13:19" ht="12.75">
      <c r="M4442" s="26"/>
      <c r="N4442" s="113"/>
      <c r="O4442" s="113"/>
      <c r="P4442" s="113"/>
      <c r="Q4442" s="26"/>
      <c r="R4442" s="113"/>
      <c r="S4442" s="26"/>
    </row>
    <row r="4443" spans="13:19" ht="12.75">
      <c r="M4443" s="26"/>
      <c r="N4443" s="113"/>
      <c r="O4443" s="113"/>
      <c r="P4443" s="113"/>
      <c r="Q4443" s="26"/>
      <c r="R4443" s="113"/>
      <c r="S4443" s="26"/>
    </row>
    <row r="4444" spans="13:19" ht="12.75">
      <c r="M4444" s="26"/>
      <c r="N4444" s="113"/>
      <c r="O4444" s="113"/>
      <c r="P4444" s="113"/>
      <c r="Q4444" s="26"/>
      <c r="R4444" s="113"/>
      <c r="S4444" s="26"/>
    </row>
    <row r="4445" spans="13:19" ht="12.75">
      <c r="M4445" s="26"/>
      <c r="N4445" s="113"/>
      <c r="O4445" s="113"/>
      <c r="P4445" s="113"/>
      <c r="Q4445" s="26"/>
      <c r="R4445" s="113"/>
      <c r="S4445" s="26"/>
    </row>
    <row r="4446" spans="13:19" ht="12.75">
      <c r="M4446" s="26"/>
      <c r="N4446" s="113"/>
      <c r="O4446" s="113"/>
      <c r="P4446" s="113"/>
      <c r="Q4446" s="26"/>
      <c r="R4446" s="113"/>
      <c r="S4446" s="26"/>
    </row>
    <row r="4447" spans="13:19" ht="12.75">
      <c r="M4447" s="26"/>
      <c r="N4447" s="113"/>
      <c r="O4447" s="113"/>
      <c r="P4447" s="113"/>
      <c r="Q4447" s="26"/>
      <c r="R4447" s="113"/>
      <c r="S4447" s="26"/>
    </row>
    <row r="4448" spans="13:19" ht="12.75">
      <c r="M4448" s="26"/>
      <c r="N4448" s="113"/>
      <c r="O4448" s="113"/>
      <c r="P4448" s="113"/>
      <c r="Q4448" s="26"/>
      <c r="R4448" s="113"/>
      <c r="S4448" s="26"/>
    </row>
    <row r="4449" spans="13:19" ht="12.75">
      <c r="M4449" s="26"/>
      <c r="N4449" s="113"/>
      <c r="O4449" s="113"/>
      <c r="P4449" s="113"/>
      <c r="Q4449" s="26"/>
      <c r="R4449" s="113"/>
      <c r="S4449" s="26"/>
    </row>
    <row r="4450" spans="13:19" ht="12.75">
      <c r="M4450" s="26"/>
      <c r="N4450" s="113"/>
      <c r="O4450" s="113"/>
      <c r="P4450" s="113"/>
      <c r="Q4450" s="26"/>
      <c r="R4450" s="113"/>
      <c r="S4450" s="26"/>
    </row>
    <row r="4451" spans="13:19" ht="12.75">
      <c r="M4451" s="26"/>
      <c r="N4451" s="113"/>
      <c r="O4451" s="113"/>
      <c r="P4451" s="113"/>
      <c r="Q4451" s="26"/>
      <c r="R4451" s="113"/>
      <c r="S4451" s="26"/>
    </row>
    <row r="4452" spans="13:19" ht="12.75">
      <c r="M4452" s="26"/>
      <c r="N4452" s="113"/>
      <c r="O4452" s="113"/>
      <c r="P4452" s="113"/>
      <c r="Q4452" s="26"/>
      <c r="R4452" s="113"/>
      <c r="S4452" s="26"/>
    </row>
    <row r="4453" spans="13:19" ht="12.75">
      <c r="M4453" s="26"/>
      <c r="N4453" s="113"/>
      <c r="O4453" s="113"/>
      <c r="P4453" s="113"/>
      <c r="Q4453" s="26"/>
      <c r="R4453" s="113"/>
      <c r="S4453" s="26"/>
    </row>
    <row r="4454" spans="13:19" ht="12.75">
      <c r="M4454" s="26"/>
      <c r="N4454" s="113"/>
      <c r="O4454" s="113"/>
      <c r="P4454" s="113"/>
      <c r="Q4454" s="26"/>
      <c r="R4454" s="113"/>
      <c r="S4454" s="26"/>
    </row>
    <row r="4455" spans="13:19" ht="12.75">
      <c r="M4455" s="26"/>
      <c r="N4455" s="113"/>
      <c r="O4455" s="113"/>
      <c r="P4455" s="113"/>
      <c r="Q4455" s="26"/>
      <c r="R4455" s="113"/>
      <c r="S4455" s="26"/>
    </row>
    <row r="4456" spans="13:19" ht="12.75">
      <c r="M4456" s="26"/>
      <c r="N4456" s="113"/>
      <c r="O4456" s="113"/>
      <c r="P4456" s="113"/>
      <c r="Q4456" s="26"/>
      <c r="R4456" s="113"/>
      <c r="S4456" s="26"/>
    </row>
    <row r="4457" spans="13:19" ht="12.75">
      <c r="M4457" s="26"/>
      <c r="N4457" s="113"/>
      <c r="O4457" s="113"/>
      <c r="P4457" s="113"/>
      <c r="Q4457" s="26"/>
      <c r="R4457" s="113"/>
      <c r="S4457" s="26"/>
    </row>
    <row r="4458" spans="13:19" ht="12.75">
      <c r="M4458" s="26"/>
      <c r="N4458" s="113"/>
      <c r="O4458" s="113"/>
      <c r="P4458" s="113"/>
      <c r="Q4458" s="26"/>
      <c r="R4458" s="113"/>
      <c r="S4458" s="26"/>
    </row>
    <row r="4459" spans="13:19" ht="12.75">
      <c r="M4459" s="26"/>
      <c r="N4459" s="113"/>
      <c r="O4459" s="113"/>
      <c r="P4459" s="113"/>
      <c r="Q4459" s="26"/>
      <c r="R4459" s="113"/>
      <c r="S4459" s="26"/>
    </row>
    <row r="4460" spans="13:19" ht="12.75">
      <c r="M4460" s="26"/>
      <c r="N4460" s="113"/>
      <c r="O4460" s="113"/>
      <c r="P4460" s="113"/>
      <c r="Q4460" s="26"/>
      <c r="R4460" s="113"/>
      <c r="S4460" s="26"/>
    </row>
    <row r="4461" spans="13:19" ht="12.75">
      <c r="M4461" s="26"/>
      <c r="N4461" s="113"/>
      <c r="O4461" s="113"/>
      <c r="P4461" s="113"/>
      <c r="Q4461" s="26"/>
      <c r="R4461" s="113"/>
      <c r="S4461" s="26"/>
    </row>
    <row r="4462" spans="13:19" ht="12.75">
      <c r="M4462" s="26"/>
      <c r="N4462" s="113"/>
      <c r="O4462" s="113"/>
      <c r="P4462" s="113"/>
      <c r="Q4462" s="26"/>
      <c r="R4462" s="113"/>
      <c r="S4462" s="26"/>
    </row>
    <row r="4463" spans="13:19" ht="12.75">
      <c r="M4463" s="26"/>
      <c r="N4463" s="113"/>
      <c r="O4463" s="113"/>
      <c r="P4463" s="113"/>
      <c r="Q4463" s="26"/>
      <c r="R4463" s="113"/>
      <c r="S4463" s="26"/>
    </row>
    <row r="4464" spans="13:19" ht="12.75">
      <c r="M4464" s="26"/>
      <c r="N4464" s="113"/>
      <c r="O4464" s="113"/>
      <c r="P4464" s="113"/>
      <c r="Q4464" s="26"/>
      <c r="R4464" s="113"/>
      <c r="S4464" s="26"/>
    </row>
    <row r="4465" spans="13:19" ht="12.75">
      <c r="M4465" s="26"/>
      <c r="N4465" s="113"/>
      <c r="O4465" s="113"/>
      <c r="P4465" s="113"/>
      <c r="Q4465" s="26"/>
      <c r="R4465" s="113"/>
      <c r="S4465" s="26"/>
    </row>
    <row r="4466" spans="13:19" ht="12.75">
      <c r="M4466" s="26"/>
      <c r="N4466" s="113"/>
      <c r="O4466" s="113"/>
      <c r="P4466" s="113"/>
      <c r="Q4466" s="26"/>
      <c r="R4466" s="113"/>
      <c r="S4466" s="26"/>
    </row>
    <row r="4467" spans="13:19" ht="12.75">
      <c r="M4467" s="26"/>
      <c r="N4467" s="113"/>
      <c r="O4467" s="113"/>
      <c r="P4467" s="113"/>
      <c r="Q4467" s="26"/>
      <c r="R4467" s="113"/>
      <c r="S4467" s="26"/>
    </row>
    <row r="4468" spans="13:19" ht="12.75">
      <c r="M4468" s="26"/>
      <c r="N4468" s="113"/>
      <c r="O4468" s="113"/>
      <c r="P4468" s="113"/>
      <c r="Q4468" s="26"/>
      <c r="R4468" s="113"/>
      <c r="S4468" s="26"/>
    </row>
    <row r="4469" spans="13:19" ht="12.75">
      <c r="M4469" s="26"/>
      <c r="N4469" s="113"/>
      <c r="O4469" s="113"/>
      <c r="P4469" s="113"/>
      <c r="Q4469" s="26"/>
      <c r="R4469" s="113"/>
      <c r="S4469" s="26"/>
    </row>
    <row r="4470" spans="13:19" ht="12.75">
      <c r="M4470" s="26"/>
      <c r="N4470" s="113"/>
      <c r="O4470" s="113"/>
      <c r="P4470" s="113"/>
      <c r="Q4470" s="26"/>
      <c r="R4470" s="113"/>
      <c r="S4470" s="26"/>
    </row>
    <row r="4471" spans="13:19" ht="12.75">
      <c r="M4471" s="26"/>
      <c r="N4471" s="113"/>
      <c r="O4471" s="113"/>
      <c r="P4471" s="113"/>
      <c r="Q4471" s="26"/>
      <c r="R4471" s="113"/>
      <c r="S4471" s="26"/>
    </row>
    <row r="4472" spans="13:19" ht="12.75">
      <c r="M4472" s="26"/>
      <c r="N4472" s="113"/>
      <c r="O4472" s="113"/>
      <c r="P4472" s="113"/>
      <c r="Q4472" s="26"/>
      <c r="R4472" s="113"/>
      <c r="S4472" s="26"/>
    </row>
    <row r="4473" spans="13:19" ht="12.75">
      <c r="M4473" s="26"/>
      <c r="N4473" s="113"/>
      <c r="O4473" s="113"/>
      <c r="P4473" s="113"/>
      <c r="Q4473" s="26"/>
      <c r="R4473" s="113"/>
      <c r="S4473" s="26"/>
    </row>
    <row r="4474" spans="13:19" ht="12.75">
      <c r="M4474" s="26"/>
      <c r="N4474" s="113"/>
      <c r="O4474" s="113"/>
      <c r="P4474" s="113"/>
      <c r="Q4474" s="26"/>
      <c r="R4474" s="113"/>
      <c r="S4474" s="26"/>
    </row>
    <row r="4475" spans="13:19" ht="12.75">
      <c r="M4475" s="26"/>
      <c r="N4475" s="113"/>
      <c r="O4475" s="113"/>
      <c r="P4475" s="113"/>
      <c r="Q4475" s="26"/>
      <c r="R4475" s="113"/>
      <c r="S4475" s="26"/>
    </row>
    <row r="4476" spans="13:19" ht="12.75">
      <c r="M4476" s="26"/>
      <c r="N4476" s="113"/>
      <c r="O4476" s="113"/>
      <c r="P4476" s="113"/>
      <c r="Q4476" s="26"/>
      <c r="R4476" s="113"/>
      <c r="S4476" s="26"/>
    </row>
    <row r="4477" spans="13:19" ht="12.75">
      <c r="M4477" s="26"/>
      <c r="N4477" s="113"/>
      <c r="O4477" s="113"/>
      <c r="P4477" s="113"/>
      <c r="Q4477" s="26"/>
      <c r="R4477" s="113"/>
      <c r="S4477" s="26"/>
    </row>
    <row r="4478" spans="13:19" ht="12.75">
      <c r="M4478" s="26"/>
      <c r="N4478" s="113"/>
      <c r="O4478" s="113"/>
      <c r="P4478" s="113"/>
      <c r="Q4478" s="26"/>
      <c r="R4478" s="113"/>
      <c r="S4478" s="26"/>
    </row>
    <row r="4479" spans="13:19" ht="12.75">
      <c r="M4479" s="26"/>
      <c r="N4479" s="113"/>
      <c r="O4479" s="113"/>
      <c r="P4479" s="113"/>
      <c r="Q4479" s="26"/>
      <c r="R4479" s="113"/>
      <c r="S4479" s="26"/>
    </row>
    <row r="4480" spans="13:19" ht="12.75">
      <c r="M4480" s="26"/>
      <c r="N4480" s="113"/>
      <c r="O4480" s="113"/>
      <c r="P4480" s="113"/>
      <c r="Q4480" s="26"/>
      <c r="R4480" s="113"/>
      <c r="S4480" s="26"/>
    </row>
    <row r="4481" spans="13:19" ht="12.75">
      <c r="M4481" s="26"/>
      <c r="N4481" s="113"/>
      <c r="O4481" s="113"/>
      <c r="P4481" s="113"/>
      <c r="Q4481" s="26"/>
      <c r="R4481" s="113"/>
      <c r="S4481" s="26"/>
    </row>
    <row r="4482" spans="13:19" ht="12.75">
      <c r="M4482" s="26"/>
      <c r="N4482" s="113"/>
      <c r="O4482" s="113"/>
      <c r="P4482" s="113"/>
      <c r="Q4482" s="26"/>
      <c r="R4482" s="113"/>
      <c r="S4482" s="26"/>
    </row>
    <row r="4483" spans="13:19" ht="12.75">
      <c r="M4483" s="26"/>
      <c r="N4483" s="113"/>
      <c r="O4483" s="113"/>
      <c r="P4483" s="113"/>
      <c r="Q4483" s="26"/>
      <c r="R4483" s="113"/>
      <c r="S4483" s="26"/>
    </row>
    <row r="4484" spans="13:19" ht="12.75">
      <c r="M4484" s="26"/>
      <c r="N4484" s="113"/>
      <c r="O4484" s="113"/>
      <c r="P4484" s="113"/>
      <c r="Q4484" s="26"/>
      <c r="R4484" s="113"/>
      <c r="S4484" s="26"/>
    </row>
    <row r="4485" spans="13:19" ht="12.75">
      <c r="M4485" s="26"/>
      <c r="N4485" s="113"/>
      <c r="O4485" s="113"/>
      <c r="P4485" s="113"/>
      <c r="Q4485" s="26"/>
      <c r="R4485" s="113"/>
      <c r="S4485" s="26"/>
    </row>
    <row r="4486" spans="13:19" ht="12.75">
      <c r="M4486" s="26"/>
      <c r="N4486" s="113"/>
      <c r="O4486" s="113"/>
      <c r="P4486" s="113"/>
      <c r="Q4486" s="26"/>
      <c r="R4486" s="113"/>
      <c r="S4486" s="26"/>
    </row>
    <row r="4487" spans="13:19" ht="12.75">
      <c r="M4487" s="26"/>
      <c r="N4487" s="113"/>
      <c r="O4487" s="113"/>
      <c r="P4487" s="113"/>
      <c r="Q4487" s="26"/>
      <c r="R4487" s="113"/>
      <c r="S4487" s="26"/>
    </row>
    <row r="4488" spans="13:19" ht="12.75">
      <c r="M4488" s="26"/>
      <c r="N4488" s="113"/>
      <c r="O4488" s="113"/>
      <c r="P4488" s="113"/>
      <c r="Q4488" s="26"/>
      <c r="R4488" s="113"/>
      <c r="S4488" s="26"/>
    </row>
    <row r="4489" spans="13:19" ht="12.75">
      <c r="M4489" s="26"/>
      <c r="N4489" s="113"/>
      <c r="O4489" s="113"/>
      <c r="P4489" s="113"/>
      <c r="Q4489" s="26"/>
      <c r="R4489" s="113"/>
      <c r="S4489" s="26"/>
    </row>
    <row r="4490" spans="13:19" ht="12.75">
      <c r="M4490" s="26"/>
      <c r="N4490" s="113"/>
      <c r="O4490" s="113"/>
      <c r="P4490" s="113"/>
      <c r="Q4490" s="26"/>
      <c r="R4490" s="113"/>
      <c r="S4490" s="26"/>
    </row>
    <row r="4491" spans="13:19" ht="12.75">
      <c r="M4491" s="26"/>
      <c r="N4491" s="113"/>
      <c r="O4491" s="113"/>
      <c r="P4491" s="113"/>
      <c r="Q4491" s="26"/>
      <c r="R4491" s="113"/>
      <c r="S4491" s="26"/>
    </row>
    <row r="4492" spans="13:19" ht="12.75">
      <c r="M4492" s="26"/>
      <c r="N4492" s="113"/>
      <c r="O4492" s="113"/>
      <c r="P4492" s="113"/>
      <c r="Q4492" s="26"/>
      <c r="R4492" s="113"/>
      <c r="S4492" s="26"/>
    </row>
    <row r="4493" spans="13:19" ht="12.75">
      <c r="M4493" s="26"/>
      <c r="N4493" s="113"/>
      <c r="O4493" s="113"/>
      <c r="P4493" s="113"/>
      <c r="Q4493" s="26"/>
      <c r="R4493" s="113"/>
      <c r="S4493" s="26"/>
    </row>
    <row r="4494" spans="13:19" ht="12.75">
      <c r="M4494" s="26"/>
      <c r="N4494" s="113"/>
      <c r="O4494" s="113"/>
      <c r="P4494" s="113"/>
      <c r="Q4494" s="26"/>
      <c r="R4494" s="113"/>
      <c r="S4494" s="26"/>
    </row>
    <row r="4495" spans="13:19" ht="12.75">
      <c r="M4495" s="26"/>
      <c r="N4495" s="113"/>
      <c r="O4495" s="113"/>
      <c r="P4495" s="113"/>
      <c r="Q4495" s="26"/>
      <c r="R4495" s="113"/>
      <c r="S4495" s="26"/>
    </row>
    <row r="4496" spans="13:19" ht="12.75">
      <c r="M4496" s="26"/>
      <c r="N4496" s="113"/>
      <c r="O4496" s="113"/>
      <c r="P4496" s="113"/>
      <c r="Q4496" s="26"/>
      <c r="R4496" s="113"/>
      <c r="S4496" s="26"/>
    </row>
    <row r="4497" spans="13:19" ht="12.75">
      <c r="M4497" s="26"/>
      <c r="N4497" s="113"/>
      <c r="O4497" s="113"/>
      <c r="P4497" s="113"/>
      <c r="Q4497" s="26"/>
      <c r="R4497" s="113"/>
      <c r="S4497" s="26"/>
    </row>
    <row r="4498" spans="13:19" ht="12.75">
      <c r="M4498" s="26"/>
      <c r="N4498" s="113"/>
      <c r="O4498" s="113"/>
      <c r="P4498" s="113"/>
      <c r="Q4498" s="26"/>
      <c r="R4498" s="113"/>
      <c r="S4498" s="26"/>
    </row>
    <row r="4499" spans="13:19" ht="12.75">
      <c r="M4499" s="26"/>
      <c r="N4499" s="113"/>
      <c r="O4499" s="113"/>
      <c r="P4499" s="113"/>
      <c r="Q4499" s="26"/>
      <c r="R4499" s="113"/>
      <c r="S4499" s="26"/>
    </row>
    <row r="4500" spans="13:19" ht="12.75">
      <c r="M4500" s="26"/>
      <c r="N4500" s="113"/>
      <c r="O4500" s="113"/>
      <c r="P4500" s="113"/>
      <c r="Q4500" s="26"/>
      <c r="R4500" s="113"/>
      <c r="S4500" s="26"/>
    </row>
    <row r="4501" spans="13:19" ht="12.75">
      <c r="M4501" s="26"/>
      <c r="N4501" s="113"/>
      <c r="O4501" s="113"/>
      <c r="P4501" s="113"/>
      <c r="Q4501" s="26"/>
      <c r="R4501" s="113"/>
      <c r="S4501" s="26"/>
    </row>
    <row r="4502" spans="13:19" ht="12.75">
      <c r="M4502" s="26"/>
      <c r="N4502" s="113"/>
      <c r="O4502" s="113"/>
      <c r="P4502" s="113"/>
      <c r="Q4502" s="26"/>
      <c r="R4502" s="113"/>
      <c r="S4502" s="26"/>
    </row>
    <row r="4503" spans="13:19" ht="12.75">
      <c r="M4503" s="26"/>
      <c r="N4503" s="113"/>
      <c r="O4503" s="113"/>
      <c r="P4503" s="113"/>
      <c r="Q4503" s="26"/>
      <c r="R4503" s="113"/>
      <c r="S4503" s="26"/>
    </row>
    <row r="4504" spans="13:19" ht="12.75">
      <c r="M4504" s="26"/>
      <c r="N4504" s="113"/>
      <c r="O4504" s="113"/>
      <c r="P4504" s="113"/>
      <c r="Q4504" s="26"/>
      <c r="R4504" s="113"/>
      <c r="S4504" s="26"/>
    </row>
    <row r="4505" spans="13:19" ht="12.75">
      <c r="M4505" s="26"/>
      <c r="N4505" s="113"/>
      <c r="O4505" s="113"/>
      <c r="P4505" s="113"/>
      <c r="Q4505" s="26"/>
      <c r="R4505" s="113"/>
      <c r="S4505" s="26"/>
    </row>
    <row r="4506" spans="13:19" ht="12.75">
      <c r="M4506" s="26"/>
      <c r="N4506" s="113"/>
      <c r="O4506" s="113"/>
      <c r="P4506" s="113"/>
      <c r="Q4506" s="26"/>
      <c r="R4506" s="113"/>
      <c r="S4506" s="26"/>
    </row>
    <row r="4507" spans="13:19" ht="12.75">
      <c r="M4507" s="26"/>
      <c r="N4507" s="113"/>
      <c r="O4507" s="113"/>
      <c r="P4507" s="113"/>
      <c r="Q4507" s="26"/>
      <c r="R4507" s="113"/>
      <c r="S4507" s="26"/>
    </row>
    <row r="4508" spans="13:19" ht="12.75">
      <c r="M4508" s="26"/>
      <c r="N4508" s="113"/>
      <c r="O4508" s="113"/>
      <c r="P4508" s="113"/>
      <c r="Q4508" s="26"/>
      <c r="R4508" s="113"/>
      <c r="S4508" s="26"/>
    </row>
    <row r="4509" spans="13:19" ht="12.75">
      <c r="M4509" s="26"/>
      <c r="N4509" s="113"/>
      <c r="O4509" s="113"/>
      <c r="P4509" s="113"/>
      <c r="Q4509" s="26"/>
      <c r="R4509" s="113"/>
      <c r="S4509" s="26"/>
    </row>
    <row r="4510" spans="13:19" ht="12.75">
      <c r="M4510" s="26"/>
      <c r="N4510" s="113"/>
      <c r="O4510" s="113"/>
      <c r="P4510" s="113"/>
      <c r="Q4510" s="26"/>
      <c r="R4510" s="113"/>
      <c r="S4510" s="26"/>
    </row>
    <row r="4511" spans="13:19" ht="12.75">
      <c r="M4511" s="26"/>
      <c r="N4511" s="113"/>
      <c r="O4511" s="113"/>
      <c r="P4511" s="113"/>
      <c r="Q4511" s="26"/>
      <c r="R4511" s="113"/>
      <c r="S4511" s="26"/>
    </row>
    <row r="4512" spans="13:19" ht="12.75">
      <c r="M4512" s="26"/>
      <c r="N4512" s="113"/>
      <c r="O4512" s="113"/>
      <c r="P4512" s="113"/>
      <c r="Q4512" s="26"/>
      <c r="R4512" s="113"/>
      <c r="S4512" s="26"/>
    </row>
    <row r="4513" spans="13:19" ht="12.75">
      <c r="M4513" s="26"/>
      <c r="N4513" s="113"/>
      <c r="O4513" s="113"/>
      <c r="P4513" s="113"/>
      <c r="Q4513" s="26"/>
      <c r="R4513" s="113"/>
      <c r="S4513" s="26"/>
    </row>
    <row r="4514" spans="13:19" ht="12.75">
      <c r="M4514" s="26"/>
      <c r="N4514" s="113"/>
      <c r="O4514" s="113"/>
      <c r="P4514" s="113"/>
      <c r="Q4514" s="26"/>
      <c r="R4514" s="113"/>
      <c r="S4514" s="26"/>
    </row>
    <row r="4515" spans="13:19" ht="12.75">
      <c r="M4515" s="26"/>
      <c r="N4515" s="113"/>
      <c r="O4515" s="113"/>
      <c r="P4515" s="113"/>
      <c r="Q4515" s="26"/>
      <c r="R4515" s="113"/>
      <c r="S4515" s="26"/>
    </row>
    <row r="4516" spans="13:19" ht="12.75">
      <c r="M4516" s="26"/>
      <c r="N4516" s="113"/>
      <c r="O4516" s="113"/>
      <c r="P4516" s="113"/>
      <c r="Q4516" s="26"/>
      <c r="R4516" s="113"/>
      <c r="S4516" s="26"/>
    </row>
    <row r="4517" spans="13:19" ht="12.75">
      <c r="M4517" s="26"/>
      <c r="N4517" s="113"/>
      <c r="O4517" s="113"/>
      <c r="P4517" s="113"/>
      <c r="Q4517" s="26"/>
      <c r="R4517" s="113"/>
      <c r="S4517" s="26"/>
    </row>
    <row r="4518" spans="13:19" ht="12.75">
      <c r="M4518" s="26"/>
      <c r="N4518" s="113"/>
      <c r="O4518" s="113"/>
      <c r="P4518" s="113"/>
      <c r="Q4518" s="26"/>
      <c r="R4518" s="113"/>
      <c r="S4518" s="26"/>
    </row>
    <row r="4519" spans="13:19" ht="12.75">
      <c r="M4519" s="26"/>
      <c r="N4519" s="113"/>
      <c r="O4519" s="113"/>
      <c r="P4519" s="113"/>
      <c r="Q4519" s="26"/>
      <c r="R4519" s="113"/>
      <c r="S4519" s="26"/>
    </row>
    <row r="4520" spans="13:19" ht="12.75">
      <c r="M4520" s="26"/>
      <c r="N4520" s="113"/>
      <c r="O4520" s="113"/>
      <c r="P4520" s="113"/>
      <c r="Q4520" s="26"/>
      <c r="R4520" s="113"/>
      <c r="S4520" s="26"/>
    </row>
    <row r="4521" spans="13:19" ht="12.75">
      <c r="M4521" s="26"/>
      <c r="N4521" s="113"/>
      <c r="O4521" s="113"/>
      <c r="P4521" s="113"/>
      <c r="Q4521" s="26"/>
      <c r="R4521" s="113"/>
      <c r="S4521" s="26"/>
    </row>
    <row r="4522" spans="13:19" ht="12.75">
      <c r="M4522" s="26"/>
      <c r="N4522" s="113"/>
      <c r="O4522" s="113"/>
      <c r="P4522" s="113"/>
      <c r="Q4522" s="26"/>
      <c r="R4522" s="113"/>
      <c r="S4522" s="26"/>
    </row>
    <row r="4523" spans="13:19" ht="12.75">
      <c r="M4523" s="26"/>
      <c r="N4523" s="113"/>
      <c r="O4523" s="113"/>
      <c r="P4523" s="113"/>
      <c r="Q4523" s="26"/>
      <c r="R4523" s="113"/>
      <c r="S4523" s="26"/>
    </row>
    <row r="4524" spans="13:19" ht="12.75">
      <c r="M4524" s="26"/>
      <c r="N4524" s="113"/>
      <c r="O4524" s="113"/>
      <c r="P4524" s="113"/>
      <c r="Q4524" s="26"/>
      <c r="R4524" s="113"/>
      <c r="S4524" s="26"/>
    </row>
    <row r="4525" spans="13:19" ht="12.75">
      <c r="M4525" s="26"/>
      <c r="N4525" s="113"/>
      <c r="O4525" s="113"/>
      <c r="P4525" s="113"/>
      <c r="Q4525" s="26"/>
      <c r="R4525" s="113"/>
      <c r="S4525" s="26"/>
    </row>
    <row r="4526" spans="13:19" ht="12.75">
      <c r="M4526" s="26"/>
      <c r="N4526" s="113"/>
      <c r="O4526" s="113"/>
      <c r="P4526" s="113"/>
      <c r="Q4526" s="26"/>
      <c r="R4526" s="113"/>
      <c r="S4526" s="26"/>
    </row>
    <row r="4527" spans="13:19" ht="12.75">
      <c r="M4527" s="26"/>
      <c r="N4527" s="113"/>
      <c r="O4527" s="113"/>
      <c r="P4527" s="113"/>
      <c r="Q4527" s="26"/>
      <c r="R4527" s="113"/>
      <c r="S4527" s="26"/>
    </row>
    <row r="4528" spans="13:19" ht="12.75">
      <c r="M4528" s="26"/>
      <c r="N4528" s="113"/>
      <c r="O4528" s="113"/>
      <c r="P4528" s="113"/>
      <c r="Q4528" s="26"/>
      <c r="R4528" s="113"/>
      <c r="S4528" s="26"/>
    </row>
    <row r="4529" spans="13:19" ht="12.75">
      <c r="M4529" s="26"/>
      <c r="N4529" s="113"/>
      <c r="O4529" s="113"/>
      <c r="P4529" s="113"/>
      <c r="Q4529" s="26"/>
      <c r="R4529" s="113"/>
      <c r="S4529" s="26"/>
    </row>
    <row r="4530" spans="13:19" ht="12.75">
      <c r="M4530" s="26"/>
      <c r="N4530" s="113"/>
      <c r="O4530" s="113"/>
      <c r="P4530" s="113"/>
      <c r="Q4530" s="26"/>
      <c r="R4530" s="113"/>
      <c r="S4530" s="26"/>
    </row>
    <row r="4531" spans="13:19" ht="12.75">
      <c r="M4531" s="26"/>
      <c r="N4531" s="113"/>
      <c r="O4531" s="113"/>
      <c r="P4531" s="113"/>
      <c r="Q4531" s="26"/>
      <c r="R4531" s="113"/>
      <c r="S4531" s="26"/>
    </row>
    <row r="4532" spans="13:19" ht="12.75">
      <c r="M4532" s="26"/>
      <c r="N4532" s="113"/>
      <c r="O4532" s="113"/>
      <c r="P4532" s="113"/>
      <c r="Q4532" s="26"/>
      <c r="R4532" s="113"/>
      <c r="S4532" s="26"/>
    </row>
    <row r="4533" spans="13:19" ht="12.75">
      <c r="M4533" s="26"/>
      <c r="N4533" s="113"/>
      <c r="O4533" s="113"/>
      <c r="P4533" s="113"/>
      <c r="Q4533" s="26"/>
      <c r="R4533" s="113"/>
      <c r="S4533" s="26"/>
    </row>
    <row r="4534" spans="13:19" ht="12.75">
      <c r="M4534" s="26"/>
      <c r="N4534" s="113"/>
      <c r="O4534" s="113"/>
      <c r="P4534" s="113"/>
      <c r="Q4534" s="26"/>
      <c r="R4534" s="113"/>
      <c r="S4534" s="26"/>
    </row>
    <row r="4535" spans="13:19" ht="12.75">
      <c r="M4535" s="26"/>
      <c r="N4535" s="113"/>
      <c r="O4535" s="113"/>
      <c r="P4535" s="113"/>
      <c r="Q4535" s="26"/>
      <c r="R4535" s="113"/>
      <c r="S4535" s="26"/>
    </row>
    <row r="4536" spans="13:19" ht="12.75">
      <c r="M4536" s="26"/>
      <c r="N4536" s="113"/>
      <c r="O4536" s="113"/>
      <c r="P4536" s="113"/>
      <c r="Q4536" s="26"/>
      <c r="R4536" s="113"/>
      <c r="S4536" s="26"/>
    </row>
    <row r="4537" spans="13:19" ht="12.75">
      <c r="M4537" s="26"/>
      <c r="N4537" s="113"/>
      <c r="O4537" s="113"/>
      <c r="P4537" s="113"/>
      <c r="Q4537" s="26"/>
      <c r="R4537" s="113"/>
      <c r="S4537" s="26"/>
    </row>
    <row r="4538" spans="13:19" ht="12.75">
      <c r="M4538" s="26"/>
      <c r="N4538" s="113"/>
      <c r="O4538" s="113"/>
      <c r="P4538" s="113"/>
      <c r="Q4538" s="26"/>
      <c r="R4538" s="113"/>
      <c r="S4538" s="26"/>
    </row>
    <row r="4539" spans="13:19" ht="12.75">
      <c r="M4539" s="26"/>
      <c r="N4539" s="113"/>
      <c r="O4539" s="113"/>
      <c r="P4539" s="113"/>
      <c r="Q4539" s="26"/>
      <c r="R4539" s="113"/>
      <c r="S4539" s="26"/>
    </row>
    <row r="4540" spans="13:19" ht="12.75">
      <c r="M4540" s="26"/>
      <c r="N4540" s="113"/>
      <c r="O4540" s="113"/>
      <c r="P4540" s="113"/>
      <c r="Q4540" s="26"/>
      <c r="R4540" s="113"/>
      <c r="S4540" s="26"/>
    </row>
    <row r="4541" spans="13:19" ht="12.75">
      <c r="M4541" s="26"/>
      <c r="N4541" s="113"/>
      <c r="O4541" s="113"/>
      <c r="P4541" s="113"/>
      <c r="Q4541" s="26"/>
      <c r="R4541" s="113"/>
      <c r="S4541" s="26"/>
    </row>
    <row r="4542" spans="13:19" ht="12.75">
      <c r="M4542" s="26"/>
      <c r="N4542" s="113"/>
      <c r="O4542" s="113"/>
      <c r="P4542" s="113"/>
      <c r="Q4542" s="26"/>
      <c r="R4542" s="113"/>
      <c r="S4542" s="26"/>
    </row>
    <row r="4543" spans="13:19" ht="12.75">
      <c r="M4543" s="26"/>
      <c r="N4543" s="113"/>
      <c r="O4543" s="113"/>
      <c r="P4543" s="113"/>
      <c r="Q4543" s="26"/>
      <c r="R4543" s="113"/>
      <c r="S4543" s="26"/>
    </row>
    <row r="4544" spans="13:19" ht="12.75">
      <c r="M4544" s="26"/>
      <c r="N4544" s="113"/>
      <c r="O4544" s="113"/>
      <c r="P4544" s="113"/>
      <c r="Q4544" s="26"/>
      <c r="R4544" s="113"/>
      <c r="S4544" s="26"/>
    </row>
    <row r="4545" spans="13:19" ht="12.75">
      <c r="M4545" s="26"/>
      <c r="N4545" s="113"/>
      <c r="O4545" s="113"/>
      <c r="P4545" s="113"/>
      <c r="Q4545" s="26"/>
      <c r="R4545" s="113"/>
      <c r="S4545" s="26"/>
    </row>
    <row r="4546" spans="13:19" ht="12.75">
      <c r="M4546" s="26"/>
      <c r="N4546" s="113"/>
      <c r="O4546" s="113"/>
      <c r="P4546" s="113"/>
      <c r="Q4546" s="26"/>
      <c r="R4546" s="113"/>
      <c r="S4546" s="26"/>
    </row>
    <row r="4547" spans="13:19" ht="12.75">
      <c r="M4547" s="26"/>
      <c r="N4547" s="113"/>
      <c r="O4547" s="113"/>
      <c r="P4547" s="113"/>
      <c r="Q4547" s="26"/>
      <c r="R4547" s="113"/>
      <c r="S4547" s="26"/>
    </row>
    <row r="4548" spans="13:19" ht="12.75">
      <c r="M4548" s="26"/>
      <c r="N4548" s="113"/>
      <c r="O4548" s="113"/>
      <c r="P4548" s="113"/>
      <c r="Q4548" s="26"/>
      <c r="R4548" s="113"/>
      <c r="S4548" s="26"/>
    </row>
    <row r="4549" spans="13:19" ht="12.75">
      <c r="M4549" s="26"/>
      <c r="N4549" s="113"/>
      <c r="O4549" s="113"/>
      <c r="P4549" s="113"/>
      <c r="Q4549" s="26"/>
      <c r="R4549" s="113"/>
      <c r="S4549" s="26"/>
    </row>
    <row r="4550" spans="13:19" ht="12.75">
      <c r="M4550" s="26"/>
      <c r="N4550" s="113"/>
      <c r="O4550" s="113"/>
      <c r="P4550" s="113"/>
      <c r="Q4550" s="26"/>
      <c r="R4550" s="113"/>
      <c r="S4550" s="26"/>
    </row>
    <row r="4551" spans="13:19" ht="12.75">
      <c r="M4551" s="26"/>
      <c r="N4551" s="113"/>
      <c r="O4551" s="113"/>
      <c r="P4551" s="113"/>
      <c r="Q4551" s="26"/>
      <c r="R4551" s="113"/>
      <c r="S4551" s="26"/>
    </row>
    <row r="4552" spans="13:19" ht="12.75">
      <c r="M4552" s="26"/>
      <c r="N4552" s="113"/>
      <c r="O4552" s="113"/>
      <c r="P4552" s="113"/>
      <c r="Q4552" s="26"/>
      <c r="R4552" s="113"/>
      <c r="S4552" s="26"/>
    </row>
    <row r="4553" spans="13:19" ht="12.75">
      <c r="M4553" s="26"/>
      <c r="N4553" s="113"/>
      <c r="O4553" s="113"/>
      <c r="P4553" s="113"/>
      <c r="Q4553" s="26"/>
      <c r="R4553" s="113"/>
      <c r="S4553" s="26"/>
    </row>
    <row r="4554" spans="13:19" ht="12.75">
      <c r="M4554" s="26"/>
      <c r="N4554" s="113"/>
      <c r="O4554" s="113"/>
      <c r="P4554" s="113"/>
      <c r="Q4554" s="26"/>
      <c r="R4554" s="113"/>
      <c r="S4554" s="26"/>
    </row>
    <row r="4555" spans="13:19" ht="12.75">
      <c r="M4555" s="26"/>
      <c r="N4555" s="113"/>
      <c r="O4555" s="113"/>
      <c r="P4555" s="113"/>
      <c r="Q4555" s="26"/>
      <c r="R4555" s="113"/>
      <c r="S4555" s="26"/>
    </row>
    <row r="4556" spans="13:19" ht="12.75">
      <c r="M4556" s="26"/>
      <c r="N4556" s="113"/>
      <c r="O4556" s="113"/>
      <c r="P4556" s="113"/>
      <c r="Q4556" s="26"/>
      <c r="R4556" s="113"/>
      <c r="S4556" s="26"/>
    </row>
    <row r="4557" spans="13:19" ht="12.75">
      <c r="M4557" s="26"/>
      <c r="N4557" s="113"/>
      <c r="O4557" s="113"/>
      <c r="P4557" s="113"/>
      <c r="Q4557" s="26"/>
      <c r="R4557" s="113"/>
      <c r="S4557" s="26"/>
    </row>
    <row r="4558" spans="13:19" ht="12.75">
      <c r="M4558" s="26"/>
      <c r="N4558" s="113"/>
      <c r="O4558" s="113"/>
      <c r="P4558" s="113"/>
      <c r="Q4558" s="26"/>
      <c r="R4558" s="113"/>
      <c r="S4558" s="26"/>
    </row>
    <row r="4559" spans="13:19" ht="12.75">
      <c r="M4559" s="26"/>
      <c r="N4559" s="113"/>
      <c r="O4559" s="113"/>
      <c r="P4559" s="113"/>
      <c r="Q4559" s="26"/>
      <c r="R4559" s="113"/>
      <c r="S4559" s="26"/>
    </row>
    <row r="4560" spans="13:19" ht="12.75">
      <c r="M4560" s="26"/>
      <c r="N4560" s="113"/>
      <c r="O4560" s="113"/>
      <c r="P4560" s="113"/>
      <c r="Q4560" s="26"/>
      <c r="R4560" s="113"/>
      <c r="S4560" s="26"/>
    </row>
    <row r="4561" spans="13:19" ht="12.75">
      <c r="M4561" s="26"/>
      <c r="N4561" s="113"/>
      <c r="O4561" s="113"/>
      <c r="P4561" s="113"/>
      <c r="Q4561" s="26"/>
      <c r="R4561" s="113"/>
      <c r="S4561" s="26"/>
    </row>
    <row r="4562" spans="13:19" ht="12.75">
      <c r="M4562" s="26"/>
      <c r="N4562" s="113"/>
      <c r="O4562" s="113"/>
      <c r="P4562" s="113"/>
      <c r="Q4562" s="26"/>
      <c r="R4562" s="113"/>
      <c r="S4562" s="26"/>
    </row>
    <row r="4563" spans="13:19" ht="12.75">
      <c r="M4563" s="26"/>
      <c r="N4563" s="113"/>
      <c r="O4563" s="113"/>
      <c r="P4563" s="113"/>
      <c r="Q4563" s="26"/>
      <c r="R4563" s="113"/>
      <c r="S4563" s="26"/>
    </row>
    <row r="4564" spans="13:19" ht="12.75">
      <c r="M4564" s="26"/>
      <c r="N4564" s="113"/>
      <c r="O4564" s="113"/>
      <c r="P4564" s="113"/>
      <c r="Q4564" s="26"/>
      <c r="R4564" s="113"/>
      <c r="S4564" s="26"/>
    </row>
    <row r="4565" spans="13:19" ht="12.75">
      <c r="M4565" s="26"/>
      <c r="N4565" s="113"/>
      <c r="O4565" s="113"/>
      <c r="P4565" s="113"/>
      <c r="Q4565" s="26"/>
      <c r="R4565" s="113"/>
      <c r="S4565" s="26"/>
    </row>
    <row r="4566" spans="13:19" ht="12.75">
      <c r="M4566" s="26"/>
      <c r="N4566" s="113"/>
      <c r="O4566" s="113"/>
      <c r="P4566" s="113"/>
      <c r="Q4566" s="26"/>
      <c r="R4566" s="113"/>
      <c r="S4566" s="26"/>
    </row>
    <row r="4567" spans="13:19" ht="12.75">
      <c r="M4567" s="26"/>
      <c r="N4567" s="113"/>
      <c r="O4567" s="113"/>
      <c r="P4567" s="113"/>
      <c r="Q4567" s="26"/>
      <c r="R4567" s="113"/>
      <c r="S4567" s="26"/>
    </row>
    <row r="4568" spans="13:19" ht="12.75">
      <c r="M4568" s="26"/>
      <c r="N4568" s="113"/>
      <c r="O4568" s="113"/>
      <c r="P4568" s="113"/>
      <c r="Q4568" s="26"/>
      <c r="R4568" s="113"/>
      <c r="S4568" s="26"/>
    </row>
    <row r="4569" spans="13:19" ht="12.75">
      <c r="M4569" s="26"/>
      <c r="N4569" s="113"/>
      <c r="O4569" s="113"/>
      <c r="P4569" s="113"/>
      <c r="Q4569" s="26"/>
      <c r="R4569" s="113"/>
      <c r="S4569" s="26"/>
    </row>
    <row r="4570" spans="13:19" ht="12.75">
      <c r="M4570" s="26"/>
      <c r="N4570" s="113"/>
      <c r="O4570" s="113"/>
      <c r="P4570" s="113"/>
      <c r="Q4570" s="26"/>
      <c r="R4570" s="113"/>
      <c r="S4570" s="26"/>
    </row>
    <row r="4571" spans="13:19" ht="12.75">
      <c r="M4571" s="26"/>
      <c r="N4571" s="113"/>
      <c r="O4571" s="113"/>
      <c r="P4571" s="113"/>
      <c r="Q4571" s="26"/>
      <c r="R4571" s="113"/>
      <c r="S4571" s="26"/>
    </row>
    <row r="4572" spans="13:19" ht="12.75">
      <c r="M4572" s="26"/>
      <c r="N4572" s="113"/>
      <c r="O4572" s="113"/>
      <c r="P4572" s="113"/>
      <c r="Q4572" s="26"/>
      <c r="R4572" s="113"/>
      <c r="S4572" s="26"/>
    </row>
    <row r="4573" spans="13:19" ht="12.75">
      <c r="M4573" s="26"/>
      <c r="N4573" s="113"/>
      <c r="O4573" s="113"/>
      <c r="P4573" s="113"/>
      <c r="Q4573" s="26"/>
      <c r="R4573" s="113"/>
      <c r="S4573" s="26"/>
    </row>
    <row r="4574" spans="13:19" ht="12.75">
      <c r="M4574" s="26"/>
      <c r="N4574" s="113"/>
      <c r="O4574" s="113"/>
      <c r="P4574" s="113"/>
      <c r="Q4574" s="26"/>
      <c r="R4574" s="113"/>
      <c r="S4574" s="26"/>
    </row>
    <row r="4575" spans="13:19" ht="12.75">
      <c r="M4575" s="26"/>
      <c r="N4575" s="113"/>
      <c r="O4575" s="113"/>
      <c r="P4575" s="113"/>
      <c r="Q4575" s="26"/>
      <c r="R4575" s="113"/>
      <c r="S4575" s="26"/>
    </row>
    <row r="4576" spans="13:19" ht="12.75">
      <c r="M4576" s="26"/>
      <c r="N4576" s="113"/>
      <c r="O4576" s="113"/>
      <c r="P4576" s="113"/>
      <c r="Q4576" s="26"/>
      <c r="R4576" s="113"/>
      <c r="S4576" s="26"/>
    </row>
    <row r="4577" spans="13:19" ht="12.75">
      <c r="M4577" s="26"/>
      <c r="N4577" s="113"/>
      <c r="O4577" s="113"/>
      <c r="P4577" s="113"/>
      <c r="Q4577" s="26"/>
      <c r="R4577" s="113"/>
      <c r="S4577" s="26"/>
    </row>
    <row r="4578" spans="13:19" ht="12.75">
      <c r="M4578" s="26"/>
      <c r="N4578" s="113"/>
      <c r="O4578" s="113"/>
      <c r="P4578" s="113"/>
      <c r="Q4578" s="26"/>
      <c r="R4578" s="113"/>
      <c r="S4578" s="26"/>
    </row>
    <row r="4579" spans="13:19" ht="12.75">
      <c r="M4579" s="26"/>
      <c r="N4579" s="113"/>
      <c r="O4579" s="113"/>
      <c r="P4579" s="113"/>
      <c r="Q4579" s="26"/>
      <c r="R4579" s="113"/>
      <c r="S4579" s="26"/>
    </row>
    <row r="4580" spans="13:19" ht="12.75">
      <c r="M4580" s="26"/>
      <c r="N4580" s="113"/>
      <c r="O4580" s="113"/>
      <c r="P4580" s="113"/>
      <c r="Q4580" s="26"/>
      <c r="R4580" s="113"/>
      <c r="S4580" s="26"/>
    </row>
    <row r="4581" spans="13:19" ht="12.75">
      <c r="M4581" s="26"/>
      <c r="N4581" s="113"/>
      <c r="O4581" s="113"/>
      <c r="P4581" s="113"/>
      <c r="Q4581" s="26"/>
      <c r="R4581" s="113"/>
      <c r="S4581" s="26"/>
    </row>
    <row r="4582" spans="13:19" ht="12.75">
      <c r="M4582" s="26"/>
      <c r="N4582" s="113"/>
      <c r="O4582" s="113"/>
      <c r="P4582" s="113"/>
      <c r="Q4582" s="26"/>
      <c r="R4582" s="113"/>
      <c r="S4582" s="26"/>
    </row>
    <row r="4583" spans="13:19" ht="12.75">
      <c r="M4583" s="26"/>
      <c r="N4583" s="113"/>
      <c r="O4583" s="113"/>
      <c r="P4583" s="113"/>
      <c r="Q4583" s="26"/>
      <c r="R4583" s="113"/>
      <c r="S4583" s="26"/>
    </row>
    <row r="4584" spans="13:19" ht="12.75">
      <c r="M4584" s="26"/>
      <c r="N4584" s="113"/>
      <c r="O4584" s="113"/>
      <c r="P4584" s="113"/>
      <c r="Q4584" s="26"/>
      <c r="R4584" s="113"/>
      <c r="S4584" s="26"/>
    </row>
    <row r="4585" spans="13:19" ht="12.75">
      <c r="M4585" s="26"/>
      <c r="N4585" s="113"/>
      <c r="O4585" s="113"/>
      <c r="P4585" s="113"/>
      <c r="Q4585" s="26"/>
      <c r="R4585" s="113"/>
      <c r="S4585" s="26"/>
    </row>
    <row r="4586" spans="13:19" ht="12.75">
      <c r="M4586" s="26"/>
      <c r="N4586" s="113"/>
      <c r="O4586" s="113"/>
      <c r="P4586" s="113"/>
      <c r="Q4586" s="26"/>
      <c r="R4586" s="113"/>
      <c r="S4586" s="26"/>
    </row>
    <row r="4587" spans="13:19" ht="12.75">
      <c r="M4587" s="26"/>
      <c r="N4587" s="113"/>
      <c r="O4587" s="113"/>
      <c r="P4587" s="113"/>
      <c r="Q4587" s="26"/>
      <c r="R4587" s="113"/>
      <c r="S4587" s="26"/>
    </row>
    <row r="4588" spans="13:19" ht="12.75">
      <c r="M4588" s="26"/>
      <c r="N4588" s="113"/>
      <c r="O4588" s="113"/>
      <c r="P4588" s="113"/>
      <c r="Q4588" s="26"/>
      <c r="R4588" s="113"/>
      <c r="S4588" s="26"/>
    </row>
    <row r="4589" spans="13:19" ht="12.75">
      <c r="M4589" s="26"/>
      <c r="N4589" s="113"/>
      <c r="O4589" s="113"/>
      <c r="P4589" s="113"/>
      <c r="Q4589" s="26"/>
      <c r="R4589" s="113"/>
      <c r="S4589" s="26"/>
    </row>
    <row r="4590" spans="13:19" ht="12.75">
      <c r="M4590" s="26"/>
      <c r="N4590" s="113"/>
      <c r="O4590" s="113"/>
      <c r="P4590" s="113"/>
      <c r="Q4590" s="26"/>
      <c r="R4590" s="113"/>
      <c r="S4590" s="26"/>
    </row>
    <row r="4591" spans="13:19" ht="12.75">
      <c r="M4591" s="26"/>
      <c r="N4591" s="113"/>
      <c r="O4591" s="113"/>
      <c r="P4591" s="113"/>
      <c r="Q4591" s="26"/>
      <c r="R4591" s="113"/>
      <c r="S4591" s="26"/>
    </row>
    <row r="4592" spans="13:19" ht="12.75">
      <c r="M4592" s="26"/>
      <c r="N4592" s="113"/>
      <c r="O4592" s="113"/>
      <c r="P4592" s="113"/>
      <c r="Q4592" s="26"/>
      <c r="R4592" s="113"/>
      <c r="S4592" s="26"/>
    </row>
    <row r="4593" spans="13:19" ht="12.75">
      <c r="M4593" s="26"/>
      <c r="N4593" s="113"/>
      <c r="O4593" s="113"/>
      <c r="P4593" s="113"/>
      <c r="Q4593" s="26"/>
      <c r="R4593" s="113"/>
      <c r="S4593" s="26"/>
    </row>
    <row r="4594" spans="13:19" ht="12.75">
      <c r="M4594" s="26"/>
      <c r="N4594" s="113"/>
      <c r="O4594" s="113"/>
      <c r="P4594" s="113"/>
      <c r="Q4594" s="26"/>
      <c r="R4594" s="113"/>
      <c r="S4594" s="26"/>
    </row>
    <row r="4595" spans="13:19" ht="12.75">
      <c r="M4595" s="26"/>
      <c r="N4595" s="113"/>
      <c r="O4595" s="113"/>
      <c r="P4595" s="113"/>
      <c r="Q4595" s="26"/>
      <c r="R4595" s="113"/>
      <c r="S4595" s="26"/>
    </row>
    <row r="4596" spans="13:19" ht="12.75">
      <c r="M4596" s="26"/>
      <c r="N4596" s="113"/>
      <c r="O4596" s="113"/>
      <c r="P4596" s="113"/>
      <c r="Q4596" s="26"/>
      <c r="R4596" s="113"/>
      <c r="S4596" s="26"/>
    </row>
    <row r="4597" spans="13:19" ht="12.75">
      <c r="M4597" s="26"/>
      <c r="N4597" s="113"/>
      <c r="O4597" s="113"/>
      <c r="P4597" s="113"/>
      <c r="Q4597" s="26"/>
      <c r="R4597" s="113"/>
      <c r="S4597" s="26"/>
    </row>
    <row r="4598" spans="13:19" ht="12.75">
      <c r="M4598" s="26"/>
      <c r="N4598" s="113"/>
      <c r="O4598" s="113"/>
      <c r="P4598" s="113"/>
      <c r="Q4598" s="26"/>
      <c r="R4598" s="113"/>
      <c r="S4598" s="26"/>
    </row>
    <row r="4599" spans="13:19" ht="12.75">
      <c r="M4599" s="26"/>
      <c r="N4599" s="113"/>
      <c r="O4599" s="113"/>
      <c r="P4599" s="113"/>
      <c r="Q4599" s="26"/>
      <c r="R4599" s="113"/>
      <c r="S4599" s="26"/>
    </row>
    <row r="4600" spans="13:19" ht="12.75">
      <c r="M4600" s="26"/>
      <c r="N4600" s="113"/>
      <c r="O4600" s="113"/>
      <c r="P4600" s="113"/>
      <c r="Q4600" s="26"/>
      <c r="R4600" s="113"/>
      <c r="S4600" s="26"/>
    </row>
    <row r="4601" spans="13:19" ht="12.75">
      <c r="M4601" s="26"/>
      <c r="N4601" s="113"/>
      <c r="O4601" s="113"/>
      <c r="P4601" s="113"/>
      <c r="Q4601" s="26"/>
      <c r="R4601" s="113"/>
      <c r="S4601" s="26"/>
    </row>
    <row r="4602" spans="13:19" ht="12.75">
      <c r="M4602" s="26"/>
      <c r="N4602" s="113"/>
      <c r="O4602" s="113"/>
      <c r="P4602" s="113"/>
      <c r="Q4602" s="26"/>
      <c r="R4602" s="113"/>
      <c r="S4602" s="26"/>
    </row>
    <row r="4603" spans="13:19" ht="12.75">
      <c r="M4603" s="26"/>
      <c r="N4603" s="113"/>
      <c r="O4603" s="113"/>
      <c r="P4603" s="113"/>
      <c r="Q4603" s="26"/>
      <c r="R4603" s="113"/>
      <c r="S4603" s="26"/>
    </row>
    <row r="4604" spans="13:19" ht="12.75">
      <c r="M4604" s="26"/>
      <c r="N4604" s="113"/>
      <c r="O4604" s="113"/>
      <c r="P4604" s="113"/>
      <c r="Q4604" s="26"/>
      <c r="R4604" s="113"/>
      <c r="S4604" s="26"/>
    </row>
    <row r="4605" spans="13:19" ht="12.75">
      <c r="M4605" s="26"/>
      <c r="N4605" s="113"/>
      <c r="O4605" s="113"/>
      <c r="P4605" s="113"/>
      <c r="Q4605" s="26"/>
      <c r="R4605" s="113"/>
      <c r="S4605" s="26"/>
    </row>
    <row r="4606" spans="13:19" ht="12.75">
      <c r="M4606" s="26"/>
      <c r="N4606" s="113"/>
      <c r="O4606" s="113"/>
      <c r="P4606" s="113"/>
      <c r="Q4606" s="26"/>
      <c r="R4606" s="113"/>
      <c r="S4606" s="26"/>
    </row>
    <row r="4607" spans="13:19" ht="12.75">
      <c r="M4607" s="26"/>
      <c r="N4607" s="113"/>
      <c r="O4607" s="113"/>
      <c r="P4607" s="113"/>
      <c r="Q4607" s="26"/>
      <c r="R4607" s="113"/>
      <c r="S4607" s="26"/>
    </row>
    <row r="4608" spans="13:19" ht="12.75">
      <c r="M4608" s="26"/>
      <c r="N4608" s="113"/>
      <c r="O4608" s="113"/>
      <c r="P4608" s="113"/>
      <c r="Q4608" s="26"/>
      <c r="R4608" s="113"/>
      <c r="S4608" s="26"/>
    </row>
    <row r="4609" spans="13:19" ht="12.75">
      <c r="M4609" s="26"/>
      <c r="N4609" s="113"/>
      <c r="O4609" s="113"/>
      <c r="P4609" s="113"/>
      <c r="Q4609" s="26"/>
      <c r="R4609" s="113"/>
      <c r="S4609" s="26"/>
    </row>
    <row r="4610" spans="13:19" ht="12.75">
      <c r="M4610" s="26"/>
      <c r="N4610" s="113"/>
      <c r="O4610" s="113"/>
      <c r="P4610" s="113"/>
      <c r="Q4610" s="26"/>
      <c r="R4610" s="113"/>
      <c r="S4610" s="26"/>
    </row>
    <row r="4611" spans="13:19" ht="12.75">
      <c r="M4611" s="26"/>
      <c r="N4611" s="113"/>
      <c r="O4611" s="113"/>
      <c r="P4611" s="113"/>
      <c r="Q4611" s="26"/>
      <c r="R4611" s="113"/>
      <c r="S4611" s="26"/>
    </row>
    <row r="4612" spans="13:19" ht="12.75">
      <c r="M4612" s="26"/>
      <c r="N4612" s="113"/>
      <c r="O4612" s="113"/>
      <c r="P4612" s="113"/>
      <c r="Q4612" s="26"/>
      <c r="R4612" s="113"/>
      <c r="S4612" s="26"/>
    </row>
    <row r="4613" spans="13:19" ht="12.75">
      <c r="M4613" s="26"/>
      <c r="N4613" s="113"/>
      <c r="O4613" s="113"/>
      <c r="P4613" s="113"/>
      <c r="Q4613" s="26"/>
      <c r="R4613" s="113"/>
      <c r="S4613" s="26"/>
    </row>
    <row r="4614" spans="13:19" ht="12.75">
      <c r="M4614" s="26"/>
      <c r="N4614" s="113"/>
      <c r="O4614" s="113"/>
      <c r="P4614" s="113"/>
      <c r="Q4614" s="26"/>
      <c r="R4614" s="113"/>
      <c r="S4614" s="26"/>
    </row>
    <row r="4615" spans="13:19" ht="12.75">
      <c r="M4615" s="26"/>
      <c r="N4615" s="113"/>
      <c r="O4615" s="113"/>
      <c r="P4615" s="113"/>
      <c r="Q4615" s="26"/>
      <c r="R4615" s="113"/>
      <c r="S4615" s="26"/>
    </row>
    <row r="4616" spans="13:19" ht="12.75">
      <c r="M4616" s="26"/>
      <c r="N4616" s="113"/>
      <c r="O4616" s="113"/>
      <c r="P4616" s="113"/>
      <c r="Q4616" s="26"/>
      <c r="R4616" s="113"/>
      <c r="S4616" s="26"/>
    </row>
    <row r="4617" spans="13:19" ht="12.75">
      <c r="M4617" s="26"/>
      <c r="N4617" s="113"/>
      <c r="O4617" s="113"/>
      <c r="P4617" s="113"/>
      <c r="Q4617" s="26"/>
      <c r="R4617" s="113"/>
      <c r="S4617" s="26"/>
    </row>
    <row r="4618" spans="13:19" ht="12.75">
      <c r="M4618" s="26"/>
      <c r="N4618" s="113"/>
      <c r="O4618" s="113"/>
      <c r="P4618" s="113"/>
      <c r="Q4618" s="26"/>
      <c r="R4618" s="113"/>
      <c r="S4618" s="26"/>
    </row>
    <row r="4619" spans="13:19" ht="12.75">
      <c r="M4619" s="26"/>
      <c r="N4619" s="113"/>
      <c r="O4619" s="113"/>
      <c r="P4619" s="113"/>
      <c r="Q4619" s="26"/>
      <c r="R4619" s="113"/>
      <c r="S4619" s="26"/>
    </row>
    <row r="4620" spans="13:19" ht="12.75">
      <c r="M4620" s="26"/>
      <c r="N4620" s="113"/>
      <c r="O4620" s="113"/>
      <c r="P4620" s="113"/>
      <c r="Q4620" s="26"/>
      <c r="R4620" s="113"/>
      <c r="S4620" s="26"/>
    </row>
    <row r="4621" spans="13:19" ht="12.75">
      <c r="M4621" s="26"/>
      <c r="N4621" s="113"/>
      <c r="O4621" s="113"/>
      <c r="P4621" s="113"/>
      <c r="Q4621" s="26"/>
      <c r="R4621" s="113"/>
      <c r="S4621" s="26"/>
    </row>
    <row r="4622" spans="13:19" ht="12.75">
      <c r="M4622" s="26"/>
      <c r="N4622" s="113"/>
      <c r="O4622" s="113"/>
      <c r="P4622" s="113"/>
      <c r="Q4622" s="26"/>
      <c r="R4622" s="113"/>
      <c r="S4622" s="26"/>
    </row>
    <row r="4623" spans="13:19" ht="12.75">
      <c r="M4623" s="26"/>
      <c r="N4623" s="113"/>
      <c r="O4623" s="113"/>
      <c r="P4623" s="113"/>
      <c r="Q4623" s="26"/>
      <c r="R4623" s="113"/>
      <c r="S4623" s="26"/>
    </row>
    <row r="4624" spans="13:19" ht="12.75">
      <c r="M4624" s="26"/>
      <c r="N4624" s="113"/>
      <c r="O4624" s="113"/>
      <c r="P4624" s="113"/>
      <c r="Q4624" s="26"/>
      <c r="R4624" s="113"/>
      <c r="S4624" s="26"/>
    </row>
    <row r="4625" spans="13:19" ht="12.75">
      <c r="M4625" s="26"/>
      <c r="N4625" s="113"/>
      <c r="O4625" s="113"/>
      <c r="P4625" s="113"/>
      <c r="Q4625" s="26"/>
      <c r="R4625" s="113"/>
      <c r="S4625" s="26"/>
    </row>
    <row r="4626" spans="13:19" ht="12.75">
      <c r="M4626" s="26"/>
      <c r="N4626" s="113"/>
      <c r="O4626" s="113"/>
      <c r="P4626" s="113"/>
      <c r="Q4626" s="26"/>
      <c r="R4626" s="113"/>
      <c r="S4626" s="26"/>
    </row>
    <row r="4627" spans="13:19" ht="12.75">
      <c r="M4627" s="26"/>
      <c r="N4627" s="113"/>
      <c r="O4627" s="113"/>
      <c r="P4627" s="113"/>
      <c r="Q4627" s="26"/>
      <c r="R4627" s="113"/>
      <c r="S4627" s="26"/>
    </row>
    <row r="4628" spans="13:19" ht="12.75">
      <c r="M4628" s="26"/>
      <c r="N4628" s="113"/>
      <c r="O4628" s="113"/>
      <c r="P4628" s="113"/>
      <c r="Q4628" s="26"/>
      <c r="R4628" s="113"/>
      <c r="S4628" s="26"/>
    </row>
    <row r="4629" spans="13:19" ht="12.75">
      <c r="M4629" s="26"/>
      <c r="N4629" s="113"/>
      <c r="O4629" s="113"/>
      <c r="P4629" s="113"/>
      <c r="Q4629" s="26"/>
      <c r="R4629" s="113"/>
      <c r="S4629" s="26"/>
    </row>
    <row r="4630" spans="13:19" ht="12.75">
      <c r="M4630" s="26"/>
      <c r="N4630" s="113"/>
      <c r="O4630" s="113"/>
      <c r="P4630" s="113"/>
      <c r="Q4630" s="26"/>
      <c r="R4630" s="113"/>
      <c r="S4630" s="26"/>
    </row>
    <row r="4631" spans="13:19" ht="12.75">
      <c r="M4631" s="26"/>
      <c r="N4631" s="113"/>
      <c r="O4631" s="113"/>
      <c r="P4631" s="113"/>
      <c r="Q4631" s="26"/>
      <c r="R4631" s="113"/>
      <c r="S4631" s="26"/>
    </row>
    <row r="4632" spans="13:19" ht="12.75">
      <c r="M4632" s="26"/>
      <c r="N4632" s="113"/>
      <c r="O4632" s="113"/>
      <c r="P4632" s="113"/>
      <c r="Q4632" s="26"/>
      <c r="R4632" s="113"/>
      <c r="S4632" s="26"/>
    </row>
    <row r="4633" spans="13:19" ht="12.75">
      <c r="M4633" s="26"/>
      <c r="N4633" s="113"/>
      <c r="O4633" s="113"/>
      <c r="P4633" s="113"/>
      <c r="Q4633" s="26"/>
      <c r="R4633" s="113"/>
      <c r="S4633" s="26"/>
    </row>
    <row r="4634" spans="13:19" ht="12.75">
      <c r="M4634" s="26"/>
      <c r="N4634" s="113"/>
      <c r="O4634" s="113"/>
      <c r="P4634" s="113"/>
      <c r="Q4634" s="26"/>
      <c r="R4634" s="113"/>
      <c r="S4634" s="26"/>
    </row>
    <row r="4635" spans="13:19" ht="12.75">
      <c r="M4635" s="26"/>
      <c r="N4635" s="113"/>
      <c r="O4635" s="113"/>
      <c r="P4635" s="113"/>
      <c r="Q4635" s="26"/>
      <c r="R4635" s="113"/>
      <c r="S4635" s="26"/>
    </row>
    <row r="4636" spans="13:19" ht="12.75">
      <c r="M4636" s="26"/>
      <c r="N4636" s="113"/>
      <c r="O4636" s="113"/>
      <c r="P4636" s="113"/>
      <c r="Q4636" s="26"/>
      <c r="R4636" s="113"/>
      <c r="S4636" s="26"/>
    </row>
    <row r="4637" spans="13:19" ht="12.75">
      <c r="M4637" s="26"/>
      <c r="N4637" s="113"/>
      <c r="O4637" s="113"/>
      <c r="P4637" s="113"/>
      <c r="Q4637" s="26"/>
      <c r="R4637" s="113"/>
      <c r="S4637" s="26"/>
    </row>
    <row r="4638" spans="13:19" ht="12.75">
      <c r="M4638" s="26"/>
      <c r="N4638" s="113"/>
      <c r="O4638" s="113"/>
      <c r="P4638" s="113"/>
      <c r="Q4638" s="26"/>
      <c r="R4638" s="113"/>
      <c r="S4638" s="26"/>
    </row>
    <row r="4639" spans="13:19" ht="12.75">
      <c r="M4639" s="26"/>
      <c r="N4639" s="113"/>
      <c r="O4639" s="113"/>
      <c r="P4639" s="113"/>
      <c r="Q4639" s="26"/>
      <c r="R4639" s="113"/>
      <c r="S4639" s="26"/>
    </row>
    <row r="4640" spans="13:19" ht="12.75">
      <c r="M4640" s="26"/>
      <c r="N4640" s="113"/>
      <c r="O4640" s="113"/>
      <c r="P4640" s="113"/>
      <c r="Q4640" s="26"/>
      <c r="R4640" s="113"/>
      <c r="S4640" s="26"/>
    </row>
    <row r="4641" spans="13:19" ht="12.75">
      <c r="M4641" s="26"/>
      <c r="N4641" s="113"/>
      <c r="O4641" s="113"/>
      <c r="P4641" s="113"/>
      <c r="Q4641" s="26"/>
      <c r="R4641" s="113"/>
      <c r="S4641" s="26"/>
    </row>
    <row r="4642" spans="13:19" ht="12.75">
      <c r="M4642" s="26"/>
      <c r="N4642" s="113"/>
      <c r="O4642" s="113"/>
      <c r="P4642" s="113"/>
      <c r="Q4642" s="26"/>
      <c r="R4642" s="113"/>
      <c r="S4642" s="26"/>
    </row>
    <row r="4643" spans="13:19" ht="12.75">
      <c r="M4643" s="26"/>
      <c r="N4643" s="113"/>
      <c r="O4643" s="113"/>
      <c r="P4643" s="113"/>
      <c r="Q4643" s="26"/>
      <c r="R4643" s="113"/>
      <c r="S4643" s="26"/>
    </row>
    <row r="4644" spans="13:19" ht="12.75">
      <c r="M4644" s="26"/>
      <c r="N4644" s="113"/>
      <c r="O4644" s="113"/>
      <c r="P4644" s="113"/>
      <c r="Q4644" s="26"/>
      <c r="R4644" s="113"/>
      <c r="S4644" s="26"/>
    </row>
    <row r="4645" spans="13:19" ht="12.75">
      <c r="M4645" s="26"/>
      <c r="N4645" s="113"/>
      <c r="O4645" s="113"/>
      <c r="P4645" s="113"/>
      <c r="Q4645" s="26"/>
      <c r="R4645" s="113"/>
      <c r="S4645" s="26"/>
    </row>
    <row r="4646" spans="13:19" ht="12.75">
      <c r="M4646" s="26"/>
      <c r="N4646" s="113"/>
      <c r="O4646" s="113"/>
      <c r="P4646" s="113"/>
      <c r="Q4646" s="26"/>
      <c r="R4646" s="113"/>
      <c r="S4646" s="26"/>
    </row>
    <row r="4647" spans="13:19" ht="12.75">
      <c r="M4647" s="26"/>
      <c r="N4647" s="113"/>
      <c r="O4647" s="113"/>
      <c r="P4647" s="113"/>
      <c r="Q4647" s="26"/>
      <c r="R4647" s="113"/>
      <c r="S4647" s="26"/>
    </row>
    <row r="4648" spans="13:19" ht="12.75">
      <c r="M4648" s="26"/>
      <c r="N4648" s="113"/>
      <c r="O4648" s="113"/>
      <c r="P4648" s="113"/>
      <c r="Q4648" s="26"/>
      <c r="R4648" s="113"/>
      <c r="S4648" s="26"/>
    </row>
    <row r="4649" spans="13:19" ht="12.75">
      <c r="M4649" s="26"/>
      <c r="N4649" s="113"/>
      <c r="O4649" s="113"/>
      <c r="P4649" s="113"/>
      <c r="Q4649" s="26"/>
      <c r="R4649" s="113"/>
      <c r="S4649" s="26"/>
    </row>
    <row r="4650" spans="13:19" ht="12.75">
      <c r="M4650" s="26"/>
      <c r="N4650" s="113"/>
      <c r="O4650" s="113"/>
      <c r="P4650" s="113"/>
      <c r="Q4650" s="26"/>
      <c r="R4650" s="113"/>
      <c r="S4650" s="26"/>
    </row>
    <row r="4651" spans="13:19" ht="12.75">
      <c r="M4651" s="26"/>
      <c r="N4651" s="113"/>
      <c r="O4651" s="113"/>
      <c r="P4651" s="113"/>
      <c r="Q4651" s="26"/>
      <c r="R4651" s="113"/>
      <c r="S4651" s="26"/>
    </row>
    <row r="4652" spans="13:19" ht="12.75">
      <c r="M4652" s="26"/>
      <c r="N4652" s="113"/>
      <c r="O4652" s="113"/>
      <c r="P4652" s="113"/>
      <c r="Q4652" s="26"/>
      <c r="R4652" s="113"/>
      <c r="S4652" s="26"/>
    </row>
    <row r="4653" spans="13:19" ht="12.75">
      <c r="M4653" s="26"/>
      <c r="N4653" s="113"/>
      <c r="O4653" s="113"/>
      <c r="P4653" s="113"/>
      <c r="Q4653" s="26"/>
      <c r="R4653" s="113"/>
      <c r="S4653" s="26"/>
    </row>
    <row r="4654" spans="13:19" ht="12.75">
      <c r="M4654" s="26"/>
      <c r="N4654" s="113"/>
      <c r="O4654" s="113"/>
      <c r="P4654" s="113"/>
      <c r="Q4654" s="26"/>
      <c r="R4654" s="113"/>
      <c r="S4654" s="26"/>
    </row>
    <row r="4655" spans="13:19" ht="12.75">
      <c r="M4655" s="26"/>
      <c r="N4655" s="113"/>
      <c r="O4655" s="113"/>
      <c r="P4655" s="113"/>
      <c r="Q4655" s="26"/>
      <c r="R4655" s="113"/>
      <c r="S4655" s="26"/>
    </row>
    <row r="4656" spans="13:19" ht="12.75">
      <c r="M4656" s="26"/>
      <c r="N4656" s="113"/>
      <c r="O4656" s="113"/>
      <c r="P4656" s="113"/>
      <c r="Q4656" s="26"/>
      <c r="R4656" s="113"/>
      <c r="S4656" s="26"/>
    </row>
    <row r="4657" spans="13:19" ht="12.75">
      <c r="M4657" s="26"/>
      <c r="N4657" s="113"/>
      <c r="O4657" s="113"/>
      <c r="P4657" s="113"/>
      <c r="Q4657" s="26"/>
      <c r="R4657" s="113"/>
      <c r="S4657" s="26"/>
    </row>
    <row r="4658" spans="13:19" ht="12.75">
      <c r="M4658" s="26"/>
      <c r="N4658" s="113"/>
      <c r="O4658" s="113"/>
      <c r="P4658" s="113"/>
      <c r="Q4658" s="26"/>
      <c r="R4658" s="113"/>
      <c r="S4658" s="26"/>
    </row>
    <row r="4659" spans="13:19" ht="12.75">
      <c r="M4659" s="26"/>
      <c r="N4659" s="113"/>
      <c r="O4659" s="113"/>
      <c r="P4659" s="113"/>
      <c r="Q4659" s="26"/>
      <c r="R4659" s="113"/>
      <c r="S4659" s="26"/>
    </row>
    <row r="4660" spans="13:19" ht="12.75">
      <c r="M4660" s="26"/>
      <c r="N4660" s="113"/>
      <c r="O4660" s="113"/>
      <c r="P4660" s="113"/>
      <c r="Q4660" s="26"/>
      <c r="R4660" s="113"/>
      <c r="S4660" s="26"/>
    </row>
    <row r="4661" spans="13:19" ht="12.75">
      <c r="M4661" s="26"/>
      <c r="N4661" s="113"/>
      <c r="O4661" s="113"/>
      <c r="P4661" s="113"/>
      <c r="Q4661" s="26"/>
      <c r="R4661" s="113"/>
      <c r="S4661" s="26"/>
    </row>
    <row r="4662" spans="13:19" ht="12.75">
      <c r="M4662" s="26"/>
      <c r="N4662" s="113"/>
      <c r="O4662" s="113"/>
      <c r="P4662" s="113"/>
      <c r="Q4662" s="26"/>
      <c r="R4662" s="113"/>
      <c r="S4662" s="26"/>
    </row>
    <row r="4663" spans="13:19" ht="12.75">
      <c r="M4663" s="26"/>
      <c r="N4663" s="113"/>
      <c r="O4663" s="113"/>
      <c r="P4663" s="113"/>
      <c r="Q4663" s="26"/>
      <c r="R4663" s="113"/>
      <c r="S4663" s="26"/>
    </row>
    <row r="4664" spans="13:19" ht="12.75">
      <c r="M4664" s="26"/>
      <c r="N4664" s="113"/>
      <c r="O4664" s="113"/>
      <c r="P4664" s="113"/>
      <c r="Q4664" s="26"/>
      <c r="R4664" s="113"/>
      <c r="S4664" s="26"/>
    </row>
    <row r="4665" spans="13:19" ht="12.75">
      <c r="M4665" s="26"/>
      <c r="N4665" s="113"/>
      <c r="O4665" s="113"/>
      <c r="P4665" s="113"/>
      <c r="Q4665" s="26"/>
      <c r="R4665" s="113"/>
      <c r="S4665" s="26"/>
    </row>
    <row r="4666" spans="13:19" ht="12.75">
      <c r="M4666" s="26"/>
      <c r="N4666" s="113"/>
      <c r="O4666" s="113"/>
      <c r="P4666" s="113"/>
      <c r="Q4666" s="26"/>
      <c r="R4666" s="113"/>
      <c r="S4666" s="26"/>
    </row>
    <row r="4667" spans="13:19" ht="12.75">
      <c r="M4667" s="26"/>
      <c r="N4667" s="113"/>
      <c r="O4667" s="113"/>
      <c r="P4667" s="113"/>
      <c r="Q4667" s="26"/>
      <c r="R4667" s="113"/>
      <c r="S4667" s="26"/>
    </row>
    <row r="4668" spans="13:19" ht="12.75">
      <c r="M4668" s="26"/>
      <c r="N4668" s="113"/>
      <c r="O4668" s="113"/>
      <c r="P4668" s="113"/>
      <c r="Q4668" s="26"/>
      <c r="R4668" s="113"/>
      <c r="S4668" s="26"/>
    </row>
    <row r="4669" spans="13:19" ht="12.75">
      <c r="M4669" s="26"/>
      <c r="N4669" s="113"/>
      <c r="O4669" s="113"/>
      <c r="P4669" s="113"/>
      <c r="Q4669" s="26"/>
      <c r="R4669" s="113"/>
      <c r="S4669" s="26"/>
    </row>
    <row r="4670" spans="13:19" ht="12.75">
      <c r="M4670" s="26"/>
      <c r="N4670" s="113"/>
      <c r="O4670" s="113"/>
      <c r="P4670" s="113"/>
      <c r="Q4670" s="26"/>
      <c r="R4670" s="113"/>
      <c r="S4670" s="26"/>
    </row>
    <row r="4671" spans="13:19" ht="12.75">
      <c r="M4671" s="26"/>
      <c r="N4671" s="113"/>
      <c r="O4671" s="113"/>
      <c r="P4671" s="113"/>
      <c r="Q4671" s="26"/>
      <c r="R4671" s="113"/>
      <c r="S4671" s="26"/>
    </row>
    <row r="4672" spans="13:19" ht="12.75">
      <c r="M4672" s="26"/>
      <c r="N4672" s="113"/>
      <c r="O4672" s="113"/>
      <c r="P4672" s="113"/>
      <c r="Q4672" s="26"/>
      <c r="R4672" s="113"/>
      <c r="S4672" s="26"/>
    </row>
    <row r="4673" spans="13:19" ht="12.75">
      <c r="M4673" s="26"/>
      <c r="N4673" s="113"/>
      <c r="O4673" s="113"/>
      <c r="P4673" s="113"/>
      <c r="Q4673" s="26"/>
      <c r="R4673" s="113"/>
      <c r="S4673" s="26"/>
    </row>
    <row r="4674" spans="13:19" ht="12.75">
      <c r="M4674" s="26"/>
      <c r="N4674" s="113"/>
      <c r="O4674" s="113"/>
      <c r="P4674" s="113"/>
      <c r="Q4674" s="26"/>
      <c r="R4674" s="113"/>
      <c r="S4674" s="26"/>
    </row>
    <row r="4675" spans="13:19" ht="12.75">
      <c r="M4675" s="26"/>
      <c r="N4675" s="113"/>
      <c r="O4675" s="113"/>
      <c r="P4675" s="113"/>
      <c r="Q4675" s="26"/>
      <c r="R4675" s="113"/>
      <c r="S4675" s="26"/>
    </row>
    <row r="4676" spans="13:19" ht="12.75">
      <c r="M4676" s="26"/>
      <c r="N4676" s="113"/>
      <c r="O4676" s="113"/>
      <c r="P4676" s="113"/>
      <c r="Q4676" s="26"/>
      <c r="R4676" s="113"/>
      <c r="S4676" s="26"/>
    </row>
    <row r="4677" spans="13:19" ht="12.75">
      <c r="M4677" s="26"/>
      <c r="N4677" s="113"/>
      <c r="O4677" s="113"/>
      <c r="P4677" s="113"/>
      <c r="Q4677" s="26"/>
      <c r="R4677" s="113"/>
      <c r="S4677" s="26"/>
    </row>
    <row r="4678" spans="13:19" ht="12.75">
      <c r="M4678" s="26"/>
      <c r="N4678" s="113"/>
      <c r="O4678" s="113"/>
      <c r="P4678" s="113"/>
      <c r="Q4678" s="26"/>
      <c r="R4678" s="113"/>
      <c r="S4678" s="26"/>
    </row>
    <row r="4679" spans="13:19" ht="12.75">
      <c r="M4679" s="26"/>
      <c r="N4679" s="113"/>
      <c r="O4679" s="113"/>
      <c r="P4679" s="113"/>
      <c r="Q4679" s="26"/>
      <c r="R4679" s="113"/>
      <c r="S4679" s="26"/>
    </row>
    <row r="4680" spans="13:19" ht="12.75">
      <c r="M4680" s="26"/>
      <c r="N4680" s="113"/>
      <c r="O4680" s="113"/>
      <c r="P4680" s="113"/>
      <c r="Q4680" s="26"/>
      <c r="R4680" s="113"/>
      <c r="S4680" s="26"/>
    </row>
    <row r="4681" spans="13:19" ht="12.75">
      <c r="M4681" s="26"/>
      <c r="N4681" s="113"/>
      <c r="O4681" s="113"/>
      <c r="P4681" s="113"/>
      <c r="Q4681" s="26"/>
      <c r="R4681" s="113"/>
      <c r="S4681" s="26"/>
    </row>
    <row r="4682" spans="13:19" ht="12.75">
      <c r="M4682" s="26"/>
      <c r="N4682" s="113"/>
      <c r="O4682" s="113"/>
      <c r="P4682" s="113"/>
      <c r="Q4682" s="26"/>
      <c r="R4682" s="113"/>
      <c r="S4682" s="26"/>
    </row>
    <row r="4683" spans="13:19" ht="12.75">
      <c r="M4683" s="26"/>
      <c r="N4683" s="113"/>
      <c r="O4683" s="113"/>
      <c r="P4683" s="113"/>
      <c r="Q4683" s="26"/>
      <c r="R4683" s="113"/>
      <c r="S4683" s="26"/>
    </row>
    <row r="4684" spans="13:19" ht="12.75">
      <c r="M4684" s="26"/>
      <c r="N4684" s="113"/>
      <c r="O4684" s="113"/>
      <c r="P4684" s="113"/>
      <c r="Q4684" s="26"/>
      <c r="R4684" s="113"/>
      <c r="S4684" s="26"/>
    </row>
    <row r="4685" spans="13:19" ht="12.75">
      <c r="M4685" s="26"/>
      <c r="N4685" s="113"/>
      <c r="O4685" s="113"/>
      <c r="P4685" s="113"/>
      <c r="Q4685" s="26"/>
      <c r="R4685" s="113"/>
      <c r="S4685" s="26"/>
    </row>
    <row r="4686" spans="13:19" ht="12.75">
      <c r="M4686" s="26"/>
      <c r="N4686" s="113"/>
      <c r="O4686" s="113"/>
      <c r="P4686" s="113"/>
      <c r="Q4686" s="26"/>
      <c r="R4686" s="113"/>
      <c r="S4686" s="26"/>
    </row>
    <row r="4687" spans="13:19" ht="12.75">
      <c r="M4687" s="26"/>
      <c r="N4687" s="113"/>
      <c r="O4687" s="113"/>
      <c r="P4687" s="113"/>
      <c r="Q4687" s="26"/>
      <c r="R4687" s="113"/>
      <c r="S4687" s="26"/>
    </row>
    <row r="4688" spans="13:19" ht="12.75">
      <c r="M4688" s="26"/>
      <c r="N4688" s="113"/>
      <c r="O4688" s="113"/>
      <c r="P4688" s="113"/>
      <c r="Q4688" s="26"/>
      <c r="R4688" s="113"/>
      <c r="S4688" s="26"/>
    </row>
    <row r="4689" spans="13:19" ht="12.75">
      <c r="M4689" s="26"/>
      <c r="N4689" s="113"/>
      <c r="O4689" s="113"/>
      <c r="P4689" s="113"/>
      <c r="Q4689" s="26"/>
      <c r="R4689" s="113"/>
      <c r="S4689" s="26"/>
    </row>
    <row r="4690" spans="13:19" ht="12.75">
      <c r="M4690" s="26"/>
      <c r="N4690" s="113"/>
      <c r="O4690" s="113"/>
      <c r="P4690" s="113"/>
      <c r="Q4690" s="26"/>
      <c r="R4690" s="113"/>
      <c r="S4690" s="26"/>
    </row>
    <row r="4691" spans="13:19" ht="12.75">
      <c r="M4691" s="26"/>
      <c r="N4691" s="113"/>
      <c r="O4691" s="113"/>
      <c r="P4691" s="113"/>
      <c r="Q4691" s="26"/>
      <c r="R4691" s="113"/>
      <c r="S4691" s="26"/>
    </row>
    <row r="4692" spans="13:19" ht="12.75">
      <c r="M4692" s="26"/>
      <c r="N4692" s="113"/>
      <c r="O4692" s="113"/>
      <c r="P4692" s="113"/>
      <c r="Q4692" s="26"/>
      <c r="R4692" s="113"/>
      <c r="S4692" s="26"/>
    </row>
    <row r="4693" spans="13:19" ht="12.75">
      <c r="M4693" s="26"/>
      <c r="N4693" s="113"/>
      <c r="O4693" s="113"/>
      <c r="P4693" s="113"/>
      <c r="Q4693" s="26"/>
      <c r="R4693" s="113"/>
      <c r="S4693" s="26"/>
    </row>
    <row r="4694" spans="13:19" ht="12.75">
      <c r="M4694" s="26"/>
      <c r="N4694" s="113"/>
      <c r="O4694" s="113"/>
      <c r="P4694" s="113"/>
      <c r="Q4694" s="26"/>
      <c r="R4694" s="113"/>
      <c r="S4694" s="26"/>
    </row>
    <row r="4695" spans="13:19" ht="12.75">
      <c r="M4695" s="26"/>
      <c r="N4695" s="113"/>
      <c r="O4695" s="113"/>
      <c r="P4695" s="113"/>
      <c r="Q4695" s="26"/>
      <c r="R4695" s="113"/>
      <c r="S4695" s="26"/>
    </row>
    <row r="4696" spans="13:19" ht="12.75">
      <c r="M4696" s="26"/>
      <c r="N4696" s="113"/>
      <c r="O4696" s="113"/>
      <c r="P4696" s="113"/>
      <c r="Q4696" s="26"/>
      <c r="R4696" s="113"/>
      <c r="S4696" s="26"/>
    </row>
    <row r="4697" spans="13:19" ht="12.75">
      <c r="M4697" s="26"/>
      <c r="N4697" s="113"/>
      <c r="O4697" s="113"/>
      <c r="P4697" s="113"/>
      <c r="Q4697" s="26"/>
      <c r="R4697" s="113"/>
      <c r="S4697" s="26"/>
    </row>
    <row r="4698" spans="13:19" ht="12.75">
      <c r="M4698" s="26"/>
      <c r="N4698" s="113"/>
      <c r="O4698" s="113"/>
      <c r="P4698" s="113"/>
      <c r="Q4698" s="26"/>
      <c r="R4698" s="113"/>
      <c r="S4698" s="26"/>
    </row>
    <row r="4699" spans="13:19" ht="12.75">
      <c r="M4699" s="26"/>
      <c r="N4699" s="113"/>
      <c r="O4699" s="113"/>
      <c r="P4699" s="113"/>
      <c r="Q4699" s="26"/>
      <c r="R4699" s="113"/>
      <c r="S4699" s="26"/>
    </row>
    <row r="4700" spans="13:19" ht="12.75">
      <c r="M4700" s="26"/>
      <c r="N4700" s="113"/>
      <c r="O4700" s="113"/>
      <c r="P4700" s="113"/>
      <c r="Q4700" s="26"/>
      <c r="R4700" s="113"/>
      <c r="S4700" s="26"/>
    </row>
    <row r="4701" spans="13:19" ht="12.75">
      <c r="M4701" s="26"/>
      <c r="N4701" s="113"/>
      <c r="O4701" s="113"/>
      <c r="P4701" s="113"/>
      <c r="Q4701" s="26"/>
      <c r="R4701" s="113"/>
      <c r="S4701" s="26"/>
    </row>
    <row r="4702" spans="13:19" ht="12.75">
      <c r="M4702" s="26"/>
      <c r="N4702" s="113"/>
      <c r="O4702" s="113"/>
      <c r="P4702" s="113"/>
      <c r="Q4702" s="26"/>
      <c r="R4702" s="113"/>
      <c r="S4702" s="26"/>
    </row>
    <row r="4703" spans="13:19" ht="12.75">
      <c r="M4703" s="26"/>
      <c r="N4703" s="113"/>
      <c r="O4703" s="113"/>
      <c r="P4703" s="113"/>
      <c r="Q4703" s="26"/>
      <c r="R4703" s="113"/>
      <c r="S4703" s="26"/>
    </row>
    <row r="4704" spans="13:19" ht="12.75">
      <c r="M4704" s="26"/>
      <c r="N4704" s="113"/>
      <c r="O4704" s="113"/>
      <c r="P4704" s="113"/>
      <c r="Q4704" s="26"/>
      <c r="R4704" s="113"/>
      <c r="S4704" s="26"/>
    </row>
    <row r="4705" spans="13:19" ht="12.75">
      <c r="M4705" s="26"/>
      <c r="N4705" s="113"/>
      <c r="O4705" s="113"/>
      <c r="P4705" s="113"/>
      <c r="Q4705" s="26"/>
      <c r="R4705" s="113"/>
      <c r="S4705" s="26"/>
    </row>
    <row r="4706" spans="13:19" ht="12.75">
      <c r="M4706" s="26"/>
      <c r="N4706" s="113"/>
      <c r="O4706" s="113"/>
      <c r="P4706" s="113"/>
      <c r="Q4706" s="26"/>
      <c r="R4706" s="113"/>
      <c r="S4706" s="26"/>
    </row>
    <row r="4707" spans="13:19" ht="12.75">
      <c r="M4707" s="26"/>
      <c r="N4707" s="113"/>
      <c r="O4707" s="113"/>
      <c r="P4707" s="113"/>
      <c r="Q4707" s="26"/>
      <c r="R4707" s="113"/>
      <c r="S4707" s="26"/>
    </row>
    <row r="4708" spans="13:19" ht="12.75">
      <c r="M4708" s="26"/>
      <c r="N4708" s="113"/>
      <c r="O4708" s="113"/>
      <c r="P4708" s="113"/>
      <c r="Q4708" s="26"/>
      <c r="R4708" s="113"/>
      <c r="S4708" s="26"/>
    </row>
    <row r="4709" spans="13:19" ht="12.75">
      <c r="M4709" s="26"/>
      <c r="N4709" s="113"/>
      <c r="O4709" s="113"/>
      <c r="P4709" s="113"/>
      <c r="Q4709" s="26"/>
      <c r="R4709" s="113"/>
      <c r="S4709" s="26"/>
    </row>
    <row r="4710" spans="13:19" ht="12.75">
      <c r="M4710" s="26"/>
      <c r="N4710" s="113"/>
      <c r="O4710" s="113"/>
      <c r="P4710" s="113"/>
      <c r="Q4710" s="26"/>
      <c r="R4710" s="113"/>
      <c r="S4710" s="26"/>
    </row>
    <row r="4711" spans="13:19" ht="12.75">
      <c r="M4711" s="26"/>
      <c r="N4711" s="113"/>
      <c r="O4711" s="113"/>
      <c r="P4711" s="113"/>
      <c r="Q4711" s="26"/>
      <c r="R4711" s="113"/>
      <c r="S4711" s="26"/>
    </row>
    <row r="4712" spans="13:19" ht="12.75">
      <c r="M4712" s="26"/>
      <c r="N4712" s="113"/>
      <c r="O4712" s="113"/>
      <c r="P4712" s="113"/>
      <c r="Q4712" s="26"/>
      <c r="R4712" s="113"/>
      <c r="S4712" s="26"/>
    </row>
    <row r="4713" spans="13:19" ht="12.75">
      <c r="M4713" s="26"/>
      <c r="N4713" s="113"/>
      <c r="O4713" s="113"/>
      <c r="P4713" s="113"/>
      <c r="Q4713" s="26"/>
      <c r="R4713" s="113"/>
      <c r="S4713" s="26"/>
    </row>
    <row r="4714" spans="13:19" ht="12.75">
      <c r="M4714" s="26"/>
      <c r="N4714" s="113"/>
      <c r="O4714" s="113"/>
      <c r="P4714" s="113"/>
      <c r="Q4714" s="26"/>
      <c r="R4714" s="113"/>
      <c r="S4714" s="26"/>
    </row>
    <row r="4715" spans="13:19" ht="12.75">
      <c r="M4715" s="26"/>
      <c r="N4715" s="113"/>
      <c r="O4715" s="113"/>
      <c r="P4715" s="113"/>
      <c r="Q4715" s="26"/>
      <c r="R4715" s="113"/>
      <c r="S4715" s="26"/>
    </row>
    <row r="4716" spans="13:19" ht="12.75">
      <c r="M4716" s="26"/>
      <c r="N4716" s="113"/>
      <c r="O4716" s="113"/>
      <c r="P4716" s="113"/>
      <c r="Q4716" s="26"/>
      <c r="R4716" s="113"/>
      <c r="S4716" s="26"/>
    </row>
    <row r="4717" spans="13:19" ht="12.75">
      <c r="M4717" s="26"/>
      <c r="N4717" s="113"/>
      <c r="O4717" s="113"/>
      <c r="P4717" s="113"/>
      <c r="Q4717" s="26"/>
      <c r="R4717" s="113"/>
      <c r="S4717" s="26"/>
    </row>
    <row r="4718" spans="13:19" ht="12.75">
      <c r="M4718" s="26"/>
      <c r="N4718" s="113"/>
      <c r="O4718" s="113"/>
      <c r="P4718" s="113"/>
      <c r="Q4718" s="26"/>
      <c r="R4718" s="113"/>
      <c r="S4718" s="26"/>
    </row>
    <row r="4719" spans="13:19" ht="12.75">
      <c r="M4719" s="26"/>
      <c r="N4719" s="113"/>
      <c r="O4719" s="113"/>
      <c r="P4719" s="113"/>
      <c r="Q4719" s="26"/>
      <c r="R4719" s="113"/>
      <c r="S4719" s="26"/>
    </row>
    <row r="4720" spans="13:19" ht="12.75">
      <c r="M4720" s="26"/>
      <c r="N4720" s="113"/>
      <c r="O4720" s="113"/>
      <c r="P4720" s="113"/>
      <c r="Q4720" s="26"/>
      <c r="R4720" s="113"/>
      <c r="S4720" s="26"/>
    </row>
    <row r="4721" spans="13:19" ht="12.75">
      <c r="M4721" s="26"/>
      <c r="N4721" s="113"/>
      <c r="O4721" s="113"/>
      <c r="P4721" s="113"/>
      <c r="Q4721" s="26"/>
      <c r="R4721" s="113"/>
      <c r="S4721" s="26"/>
    </row>
    <row r="4722" spans="13:19" ht="12.75">
      <c r="M4722" s="26"/>
      <c r="N4722" s="113"/>
      <c r="O4722" s="113"/>
      <c r="P4722" s="113"/>
      <c r="Q4722" s="26"/>
      <c r="R4722" s="113"/>
      <c r="S4722" s="26"/>
    </row>
    <row r="4723" spans="13:19" ht="12.75">
      <c r="M4723" s="26"/>
      <c r="N4723" s="113"/>
      <c r="O4723" s="113"/>
      <c r="P4723" s="113"/>
      <c r="Q4723" s="26"/>
      <c r="R4723" s="113"/>
      <c r="S4723" s="26"/>
    </row>
    <row r="4724" spans="13:19" ht="12.75">
      <c r="M4724" s="26"/>
      <c r="N4724" s="113"/>
      <c r="O4724" s="113"/>
      <c r="P4724" s="113"/>
      <c r="Q4724" s="26"/>
      <c r="R4724" s="113"/>
      <c r="S4724" s="26"/>
    </row>
    <row r="4725" spans="13:19" ht="12.75">
      <c r="M4725" s="26"/>
      <c r="N4725" s="113"/>
      <c r="O4725" s="113"/>
      <c r="P4725" s="113"/>
      <c r="Q4725" s="26"/>
      <c r="R4725" s="113"/>
      <c r="S4725" s="26"/>
    </row>
    <row r="4726" spans="13:19" ht="12.75">
      <c r="M4726" s="26"/>
      <c r="N4726" s="113"/>
      <c r="O4726" s="113"/>
      <c r="P4726" s="113"/>
      <c r="Q4726" s="26"/>
      <c r="R4726" s="113"/>
      <c r="S4726" s="26"/>
    </row>
    <row r="4727" spans="13:19" ht="12.75">
      <c r="M4727" s="26"/>
      <c r="N4727" s="113"/>
      <c r="O4727" s="113"/>
      <c r="P4727" s="113"/>
      <c r="Q4727" s="26"/>
      <c r="R4727" s="113"/>
      <c r="S4727" s="26"/>
    </row>
    <row r="4728" spans="13:19" ht="12.75">
      <c r="M4728" s="26"/>
      <c r="N4728" s="113"/>
      <c r="O4728" s="113"/>
      <c r="P4728" s="113"/>
      <c r="Q4728" s="26"/>
      <c r="R4728" s="113"/>
      <c r="S4728" s="26"/>
    </row>
    <row r="4729" spans="13:19" ht="12.75">
      <c r="M4729" s="26"/>
      <c r="N4729" s="113"/>
      <c r="O4729" s="113"/>
      <c r="P4729" s="113"/>
      <c r="Q4729" s="26"/>
      <c r="R4729" s="113"/>
      <c r="S4729" s="26"/>
    </row>
    <row r="4730" spans="13:19" ht="12.75">
      <c r="M4730" s="26"/>
      <c r="N4730" s="113"/>
      <c r="O4730" s="113"/>
      <c r="P4730" s="113"/>
      <c r="Q4730" s="26"/>
      <c r="R4730" s="113"/>
      <c r="S4730" s="26"/>
    </row>
    <row r="4731" spans="13:19" ht="12.75">
      <c r="M4731" s="26"/>
      <c r="N4731" s="113"/>
      <c r="O4731" s="113"/>
      <c r="P4731" s="113"/>
      <c r="Q4731" s="26"/>
      <c r="R4731" s="113"/>
      <c r="S4731" s="26"/>
    </row>
    <row r="4732" spans="13:19" ht="12.75">
      <c r="M4732" s="26"/>
      <c r="N4732" s="113"/>
      <c r="O4732" s="113"/>
      <c r="P4732" s="113"/>
      <c r="Q4732" s="26"/>
      <c r="R4732" s="113"/>
      <c r="S4732" s="26"/>
    </row>
    <row r="4733" spans="13:19" ht="12.75">
      <c r="M4733" s="26"/>
      <c r="N4733" s="113"/>
      <c r="O4733" s="113"/>
      <c r="P4733" s="113"/>
      <c r="Q4733" s="26"/>
      <c r="R4733" s="113"/>
      <c r="S4733" s="26"/>
    </row>
    <row r="4734" spans="13:19" ht="12.75">
      <c r="M4734" s="26"/>
      <c r="N4734" s="113"/>
      <c r="O4734" s="113"/>
      <c r="P4734" s="113"/>
      <c r="Q4734" s="26"/>
      <c r="R4734" s="113"/>
      <c r="S4734" s="26"/>
    </row>
    <row r="4735" spans="13:19" ht="12.75">
      <c r="M4735" s="26"/>
      <c r="N4735" s="113"/>
      <c r="O4735" s="113"/>
      <c r="P4735" s="113"/>
      <c r="Q4735" s="26"/>
      <c r="R4735" s="113"/>
      <c r="S4735" s="26"/>
    </row>
    <row r="4736" spans="13:19" ht="12.75">
      <c r="M4736" s="26"/>
      <c r="N4736" s="113"/>
      <c r="O4736" s="113"/>
      <c r="P4736" s="113"/>
      <c r="Q4736" s="26"/>
      <c r="R4736" s="113"/>
      <c r="S4736" s="26"/>
    </row>
    <row r="4737" spans="13:19" ht="12.75">
      <c r="M4737" s="26"/>
      <c r="N4737" s="113"/>
      <c r="O4737" s="113"/>
      <c r="P4737" s="113"/>
      <c r="Q4737" s="26"/>
      <c r="R4737" s="113"/>
      <c r="S4737" s="26"/>
    </row>
    <row r="4738" spans="13:19" ht="12.75">
      <c r="M4738" s="26"/>
      <c r="N4738" s="113"/>
      <c r="O4738" s="113"/>
      <c r="P4738" s="113"/>
      <c r="Q4738" s="26"/>
      <c r="R4738" s="113"/>
      <c r="S4738" s="26"/>
    </row>
    <row r="4739" spans="13:19" ht="12.75">
      <c r="M4739" s="26"/>
      <c r="N4739" s="113"/>
      <c r="O4739" s="113"/>
      <c r="P4739" s="113"/>
      <c r="Q4739" s="26"/>
      <c r="R4739" s="113"/>
      <c r="S4739" s="26"/>
    </row>
    <row r="4740" spans="13:19" ht="12.75">
      <c r="M4740" s="26"/>
      <c r="N4740" s="113"/>
      <c r="O4740" s="113"/>
      <c r="P4740" s="113"/>
      <c r="Q4740" s="26"/>
      <c r="R4740" s="113"/>
      <c r="S4740" s="26"/>
    </row>
    <row r="4741" spans="13:19" ht="12.75">
      <c r="M4741" s="26"/>
      <c r="N4741" s="113"/>
      <c r="O4741" s="113"/>
      <c r="P4741" s="113"/>
      <c r="Q4741" s="26"/>
      <c r="R4741" s="113"/>
      <c r="S4741" s="26"/>
    </row>
    <row r="4742" spans="13:19" ht="12.75">
      <c r="M4742" s="26"/>
      <c r="N4742" s="113"/>
      <c r="O4742" s="113"/>
      <c r="P4742" s="113"/>
      <c r="Q4742" s="26"/>
      <c r="R4742" s="113"/>
      <c r="S4742" s="26"/>
    </row>
    <row r="4743" spans="13:19" ht="12.75">
      <c r="M4743" s="26"/>
      <c r="N4743" s="113"/>
      <c r="O4743" s="113"/>
      <c r="P4743" s="113"/>
      <c r="Q4743" s="26"/>
      <c r="R4743" s="113"/>
      <c r="S4743" s="26"/>
    </row>
    <row r="4744" spans="13:19" ht="12.75">
      <c r="M4744" s="26"/>
      <c r="N4744" s="113"/>
      <c r="O4744" s="113"/>
      <c r="P4744" s="113"/>
      <c r="Q4744" s="26"/>
      <c r="R4744" s="113"/>
      <c r="S4744" s="26"/>
    </row>
    <row r="4745" spans="13:19" ht="12.75">
      <c r="M4745" s="26"/>
      <c r="N4745" s="113"/>
      <c r="O4745" s="113"/>
      <c r="P4745" s="113"/>
      <c r="Q4745" s="26"/>
      <c r="R4745" s="113"/>
      <c r="S4745" s="26"/>
    </row>
    <row r="4746" spans="13:19" ht="12.75">
      <c r="M4746" s="26"/>
      <c r="N4746" s="113"/>
      <c r="O4746" s="113"/>
      <c r="P4746" s="113"/>
      <c r="Q4746" s="26"/>
      <c r="R4746" s="113"/>
      <c r="S4746" s="26"/>
    </row>
    <row r="4747" spans="13:19" ht="12.75">
      <c r="M4747" s="26"/>
      <c r="N4747" s="113"/>
      <c r="O4747" s="113"/>
      <c r="P4747" s="113"/>
      <c r="Q4747" s="26"/>
      <c r="R4747" s="113"/>
      <c r="S4747" s="26"/>
    </row>
    <row r="4748" spans="13:19" ht="12.75">
      <c r="M4748" s="26"/>
      <c r="N4748" s="113"/>
      <c r="O4748" s="113"/>
      <c r="P4748" s="113"/>
      <c r="Q4748" s="26"/>
      <c r="R4748" s="113"/>
      <c r="S4748" s="26"/>
    </row>
    <row r="4749" spans="13:19" ht="12.75">
      <c r="M4749" s="26"/>
      <c r="N4749" s="113"/>
      <c r="O4749" s="113"/>
      <c r="P4749" s="113"/>
      <c r="Q4749" s="26"/>
      <c r="R4749" s="113"/>
      <c r="S4749" s="26"/>
    </row>
    <row r="4750" spans="13:19" ht="12.75">
      <c r="M4750" s="26"/>
      <c r="N4750" s="113"/>
      <c r="O4750" s="113"/>
      <c r="P4750" s="113"/>
      <c r="Q4750" s="26"/>
      <c r="R4750" s="113"/>
      <c r="S4750" s="26"/>
    </row>
    <row r="4751" spans="13:19" ht="12.75">
      <c r="M4751" s="26"/>
      <c r="N4751" s="113"/>
      <c r="O4751" s="113"/>
      <c r="P4751" s="113"/>
      <c r="Q4751" s="26"/>
      <c r="R4751" s="113"/>
      <c r="S4751" s="26"/>
    </row>
    <row r="4752" spans="13:19" ht="12.75">
      <c r="M4752" s="26"/>
      <c r="N4752" s="113"/>
      <c r="O4752" s="113"/>
      <c r="P4752" s="113"/>
      <c r="Q4752" s="26"/>
      <c r="R4752" s="113"/>
      <c r="S4752" s="26"/>
    </row>
    <row r="4753" spans="13:19" ht="12.75">
      <c r="M4753" s="26"/>
      <c r="N4753" s="113"/>
      <c r="O4753" s="113"/>
      <c r="P4753" s="113"/>
      <c r="Q4753" s="26"/>
      <c r="R4753" s="113"/>
      <c r="S4753" s="26"/>
    </row>
    <row r="4754" spans="13:19" ht="12.75">
      <c r="M4754" s="26"/>
      <c r="N4754" s="113"/>
      <c r="O4754" s="113"/>
      <c r="P4754" s="113"/>
      <c r="Q4754" s="26"/>
      <c r="R4754" s="113"/>
      <c r="S4754" s="26"/>
    </row>
    <row r="4755" spans="13:19" ht="12.75">
      <c r="M4755" s="26"/>
      <c r="N4755" s="113"/>
      <c r="O4755" s="113"/>
      <c r="P4755" s="113"/>
      <c r="Q4755" s="26"/>
      <c r="R4755" s="113"/>
      <c r="S4755" s="26"/>
    </row>
    <row r="4756" spans="13:19" ht="12.75">
      <c r="M4756" s="26"/>
      <c r="N4756" s="113"/>
      <c r="O4756" s="113"/>
      <c r="P4756" s="113"/>
      <c r="Q4756" s="26"/>
      <c r="R4756" s="113"/>
      <c r="S4756" s="26"/>
    </row>
    <row r="4757" spans="13:19" ht="12.75">
      <c r="M4757" s="26"/>
      <c r="N4757" s="113"/>
      <c r="O4757" s="113"/>
      <c r="P4757" s="113"/>
      <c r="Q4757" s="26"/>
      <c r="R4757" s="113"/>
      <c r="S4757" s="26"/>
    </row>
    <row r="4758" spans="13:19" ht="12.75">
      <c r="M4758" s="26"/>
      <c r="N4758" s="113"/>
      <c r="O4758" s="113"/>
      <c r="P4758" s="113"/>
      <c r="Q4758" s="26"/>
      <c r="R4758" s="113"/>
      <c r="S4758" s="26"/>
    </row>
    <row r="4759" spans="13:19" ht="12.75">
      <c r="M4759" s="26"/>
      <c r="N4759" s="113"/>
      <c r="O4759" s="113"/>
      <c r="P4759" s="113"/>
      <c r="Q4759" s="26"/>
      <c r="R4759" s="113"/>
      <c r="S4759" s="26"/>
    </row>
    <row r="4760" spans="13:19" ht="12.75">
      <c r="M4760" s="26"/>
      <c r="N4760" s="113"/>
      <c r="O4760" s="113"/>
      <c r="P4760" s="113"/>
      <c r="Q4760" s="26"/>
      <c r="R4760" s="113"/>
      <c r="S4760" s="26"/>
    </row>
    <row r="4761" spans="13:19" ht="12.75">
      <c r="M4761" s="26"/>
      <c r="N4761" s="113"/>
      <c r="O4761" s="113"/>
      <c r="P4761" s="113"/>
      <c r="Q4761" s="26"/>
      <c r="R4761" s="113"/>
      <c r="S4761" s="26"/>
    </row>
    <row r="4762" spans="13:19" ht="12.75">
      <c r="M4762" s="26"/>
      <c r="N4762" s="113"/>
      <c r="O4762" s="113"/>
      <c r="P4762" s="113"/>
      <c r="Q4762" s="26"/>
      <c r="R4762" s="113"/>
      <c r="S4762" s="26"/>
    </row>
    <row r="4763" spans="13:19" ht="12.75">
      <c r="M4763" s="26"/>
      <c r="N4763" s="113"/>
      <c r="O4763" s="113"/>
      <c r="P4763" s="113"/>
      <c r="Q4763" s="26"/>
      <c r="R4763" s="113"/>
      <c r="S4763" s="26"/>
    </row>
    <row r="4764" spans="13:19" ht="12.75">
      <c r="M4764" s="26"/>
      <c r="N4764" s="113"/>
      <c r="O4764" s="113"/>
      <c r="P4764" s="113"/>
      <c r="Q4764" s="26"/>
      <c r="R4764" s="113"/>
      <c r="S4764" s="26"/>
    </row>
    <row r="4765" spans="13:19" ht="12.75">
      <c r="M4765" s="26"/>
      <c r="N4765" s="113"/>
      <c r="O4765" s="113"/>
      <c r="P4765" s="113"/>
      <c r="Q4765" s="26"/>
      <c r="R4765" s="113"/>
      <c r="S4765" s="26"/>
    </row>
    <row r="4766" spans="13:19" ht="12.75">
      <c r="M4766" s="26"/>
      <c r="N4766" s="113"/>
      <c r="O4766" s="113"/>
      <c r="P4766" s="113"/>
      <c r="Q4766" s="26"/>
      <c r="R4766" s="113"/>
      <c r="S4766" s="26"/>
    </row>
    <row r="4767" spans="13:19" ht="12.75">
      <c r="M4767" s="26"/>
      <c r="N4767" s="113"/>
      <c r="O4767" s="113"/>
      <c r="P4767" s="113"/>
      <c r="Q4767" s="26"/>
      <c r="R4767" s="113"/>
      <c r="S4767" s="26"/>
    </row>
    <row r="4768" spans="13:19" ht="12.75">
      <c r="M4768" s="26"/>
      <c r="N4768" s="113"/>
      <c r="O4768" s="113"/>
      <c r="P4768" s="113"/>
      <c r="Q4768" s="26"/>
      <c r="R4768" s="113"/>
      <c r="S4768" s="26"/>
    </row>
    <row r="4769" spans="13:19" ht="12.75">
      <c r="M4769" s="26"/>
      <c r="N4769" s="113"/>
      <c r="O4769" s="113"/>
      <c r="P4769" s="113"/>
      <c r="Q4769" s="26"/>
      <c r="R4769" s="113"/>
      <c r="S4769" s="26"/>
    </row>
    <row r="4770" spans="13:19" ht="12.75">
      <c r="M4770" s="26"/>
      <c r="N4770" s="113"/>
      <c r="O4770" s="113"/>
      <c r="P4770" s="113"/>
      <c r="Q4770" s="26"/>
      <c r="R4770" s="113"/>
      <c r="S4770" s="26"/>
    </row>
    <row r="4771" spans="13:19" ht="12.75">
      <c r="M4771" s="26"/>
      <c r="N4771" s="113"/>
      <c r="O4771" s="113"/>
      <c r="P4771" s="113"/>
      <c r="Q4771" s="26"/>
      <c r="R4771" s="113"/>
      <c r="S4771" s="26"/>
    </row>
    <row r="4772" spans="13:19" ht="12.75">
      <c r="M4772" s="26"/>
      <c r="N4772" s="113"/>
      <c r="O4772" s="113"/>
      <c r="P4772" s="113"/>
      <c r="Q4772" s="26"/>
      <c r="R4772" s="113"/>
      <c r="S4772" s="26"/>
    </row>
    <row r="4773" spans="13:19" ht="12.75">
      <c r="M4773" s="26"/>
      <c r="N4773" s="113"/>
      <c r="O4773" s="113"/>
      <c r="P4773" s="113"/>
      <c r="Q4773" s="26"/>
      <c r="R4773" s="113"/>
      <c r="S4773" s="26"/>
    </row>
    <row r="4774" spans="13:19" ht="12.75">
      <c r="M4774" s="26"/>
      <c r="N4774" s="113"/>
      <c r="O4774" s="113"/>
      <c r="P4774" s="113"/>
      <c r="Q4774" s="26"/>
      <c r="R4774" s="113"/>
      <c r="S4774" s="26"/>
    </row>
    <row r="4775" spans="13:19" ht="12.75">
      <c r="M4775" s="26"/>
      <c r="N4775" s="113"/>
      <c r="O4775" s="113"/>
      <c r="P4775" s="113"/>
      <c r="Q4775" s="26"/>
      <c r="R4775" s="113"/>
      <c r="S4775" s="26"/>
    </row>
    <row r="4776" spans="13:19" ht="12.75">
      <c r="M4776" s="26"/>
      <c r="N4776" s="113"/>
      <c r="O4776" s="113"/>
      <c r="P4776" s="113"/>
      <c r="Q4776" s="26"/>
      <c r="R4776" s="113"/>
      <c r="S4776" s="26"/>
    </row>
    <row r="4777" spans="13:19" ht="12.75">
      <c r="M4777" s="26"/>
      <c r="N4777" s="113"/>
      <c r="O4777" s="113"/>
      <c r="P4777" s="113"/>
      <c r="Q4777" s="26"/>
      <c r="R4777" s="113"/>
      <c r="S4777" s="26"/>
    </row>
    <row r="4778" spans="13:19" ht="12.75">
      <c r="M4778" s="26"/>
      <c r="N4778" s="113"/>
      <c r="O4778" s="113"/>
      <c r="P4778" s="113"/>
      <c r="Q4778" s="26"/>
      <c r="R4778" s="113"/>
      <c r="S4778" s="26"/>
    </row>
    <row r="4779" spans="13:19" ht="12.75">
      <c r="M4779" s="26"/>
      <c r="N4779" s="113"/>
      <c r="O4779" s="113"/>
      <c r="P4779" s="113"/>
      <c r="Q4779" s="26"/>
      <c r="R4779" s="113"/>
      <c r="S4779" s="26"/>
    </row>
    <row r="4780" spans="13:19" ht="12.75">
      <c r="M4780" s="26"/>
      <c r="N4780" s="113"/>
      <c r="O4780" s="113"/>
      <c r="P4780" s="113"/>
      <c r="Q4780" s="26"/>
      <c r="R4780" s="113"/>
      <c r="S4780" s="26"/>
    </row>
    <row r="4781" spans="13:19" ht="12.75">
      <c r="M4781" s="26"/>
      <c r="N4781" s="113"/>
      <c r="O4781" s="113"/>
      <c r="P4781" s="113"/>
      <c r="Q4781" s="26"/>
      <c r="R4781" s="113"/>
      <c r="S4781" s="26"/>
    </row>
    <row r="4782" spans="13:19" ht="12.75">
      <c r="M4782" s="26"/>
      <c r="N4782" s="113"/>
      <c r="O4782" s="113"/>
      <c r="P4782" s="113"/>
      <c r="Q4782" s="26"/>
      <c r="R4782" s="113"/>
      <c r="S4782" s="26"/>
    </row>
    <row r="4783" spans="13:19" ht="12.75">
      <c r="M4783" s="26"/>
      <c r="N4783" s="113"/>
      <c r="O4783" s="113"/>
      <c r="P4783" s="113"/>
      <c r="Q4783" s="26"/>
      <c r="R4783" s="113"/>
      <c r="S4783" s="26"/>
    </row>
    <row r="4784" spans="13:19" ht="12.75">
      <c r="M4784" s="26"/>
      <c r="N4784" s="113"/>
      <c r="O4784" s="113"/>
      <c r="P4784" s="113"/>
      <c r="Q4784" s="26"/>
      <c r="R4784" s="113"/>
      <c r="S4784" s="26"/>
    </row>
    <row r="4785" spans="13:19" ht="12.75">
      <c r="M4785" s="26"/>
      <c r="N4785" s="113"/>
      <c r="O4785" s="113"/>
      <c r="P4785" s="113"/>
      <c r="Q4785" s="26"/>
      <c r="R4785" s="113"/>
      <c r="S4785" s="26"/>
    </row>
    <row r="4786" spans="13:19" ht="12.75">
      <c r="M4786" s="26"/>
      <c r="N4786" s="113"/>
      <c r="O4786" s="113"/>
      <c r="P4786" s="113"/>
      <c r="Q4786" s="26"/>
      <c r="R4786" s="113"/>
      <c r="S4786" s="26"/>
    </row>
    <row r="4787" spans="13:19" ht="12.75">
      <c r="M4787" s="26"/>
      <c r="N4787" s="113"/>
      <c r="O4787" s="113"/>
      <c r="P4787" s="113"/>
      <c r="Q4787" s="26"/>
      <c r="R4787" s="113"/>
      <c r="S4787" s="26"/>
    </row>
    <row r="4788" spans="13:19" ht="12.75">
      <c r="M4788" s="26"/>
      <c r="N4788" s="113"/>
      <c r="O4788" s="113"/>
      <c r="P4788" s="113"/>
      <c r="Q4788" s="26"/>
      <c r="R4788" s="113"/>
      <c r="S4788" s="26"/>
    </row>
    <row r="4789" spans="13:19" ht="12.75">
      <c r="M4789" s="26"/>
      <c r="N4789" s="113"/>
      <c r="O4789" s="113"/>
      <c r="P4789" s="113"/>
      <c r="Q4789" s="26"/>
      <c r="R4789" s="113"/>
      <c r="S4789" s="26"/>
    </row>
    <row r="4790" spans="13:19" ht="12.75">
      <c r="M4790" s="26"/>
      <c r="N4790" s="113"/>
      <c r="O4790" s="113"/>
      <c r="P4790" s="113"/>
      <c r="Q4790" s="26"/>
      <c r="R4790" s="113"/>
      <c r="S4790" s="26"/>
    </row>
    <row r="4791" spans="13:19" ht="12.75">
      <c r="M4791" s="26"/>
      <c r="N4791" s="113"/>
      <c r="O4791" s="113"/>
      <c r="P4791" s="113"/>
      <c r="Q4791" s="26"/>
      <c r="R4791" s="113"/>
      <c r="S4791" s="26"/>
    </row>
    <row r="4792" spans="13:19" ht="12.75">
      <c r="M4792" s="26"/>
      <c r="N4792" s="113"/>
      <c r="O4792" s="113"/>
      <c r="P4792" s="113"/>
      <c r="Q4792" s="26"/>
      <c r="R4792" s="113"/>
      <c r="S4792" s="26"/>
    </row>
    <row r="4793" spans="13:19" ht="12.75">
      <c r="M4793" s="26"/>
      <c r="N4793" s="113"/>
      <c r="O4793" s="113"/>
      <c r="P4793" s="113"/>
      <c r="Q4793" s="26"/>
      <c r="R4793" s="113"/>
      <c r="S4793" s="26"/>
    </row>
    <row r="4794" spans="13:19" ht="12.75">
      <c r="M4794" s="26"/>
      <c r="N4794" s="113"/>
      <c r="O4794" s="113"/>
      <c r="P4794" s="113"/>
      <c r="Q4794" s="26"/>
      <c r="R4794" s="113"/>
      <c r="S4794" s="26"/>
    </row>
    <row r="4795" spans="13:19" ht="12.75">
      <c r="M4795" s="26"/>
      <c r="N4795" s="113"/>
      <c r="O4795" s="113"/>
      <c r="P4795" s="113"/>
      <c r="Q4795" s="26"/>
      <c r="R4795" s="113"/>
      <c r="S4795" s="26"/>
    </row>
    <row r="4796" spans="13:19" ht="12.75">
      <c r="M4796" s="26"/>
      <c r="N4796" s="113"/>
      <c r="O4796" s="113"/>
      <c r="P4796" s="113"/>
      <c r="Q4796" s="26"/>
      <c r="R4796" s="113"/>
      <c r="S4796" s="26"/>
    </row>
    <row r="4797" spans="13:19" ht="12.75">
      <c r="M4797" s="26"/>
      <c r="N4797" s="113"/>
      <c r="O4797" s="113"/>
      <c r="P4797" s="113"/>
      <c r="Q4797" s="26"/>
      <c r="R4797" s="113"/>
      <c r="S4797" s="26"/>
    </row>
    <row r="4798" spans="13:19" ht="12.75">
      <c r="M4798" s="26"/>
      <c r="N4798" s="113"/>
      <c r="O4798" s="113"/>
      <c r="P4798" s="113"/>
      <c r="Q4798" s="26"/>
      <c r="R4798" s="113"/>
      <c r="S4798" s="26"/>
    </row>
    <row r="4799" spans="13:19" ht="12.75">
      <c r="M4799" s="26"/>
      <c r="N4799" s="113"/>
      <c r="O4799" s="113"/>
      <c r="P4799" s="113"/>
      <c r="Q4799" s="26"/>
      <c r="R4799" s="113"/>
      <c r="S4799" s="26"/>
    </row>
    <row r="4800" spans="13:19" ht="12.75">
      <c r="M4800" s="26"/>
      <c r="N4800" s="113"/>
      <c r="O4800" s="113"/>
      <c r="P4800" s="113"/>
      <c r="Q4800" s="26"/>
      <c r="R4800" s="113"/>
      <c r="S4800" s="26"/>
    </row>
    <row r="4801" spans="13:19" ht="12.75">
      <c r="M4801" s="26"/>
      <c r="N4801" s="113"/>
      <c r="O4801" s="113"/>
      <c r="P4801" s="113"/>
      <c r="Q4801" s="26"/>
      <c r="R4801" s="113"/>
      <c r="S4801" s="26"/>
    </row>
    <row r="4802" spans="13:19" ht="12.75">
      <c r="M4802" s="26"/>
      <c r="N4802" s="113"/>
      <c r="O4802" s="113"/>
      <c r="P4802" s="113"/>
      <c r="Q4802" s="26"/>
      <c r="R4802" s="113"/>
      <c r="S4802" s="26"/>
    </row>
    <row r="4803" spans="13:19" ht="12.75">
      <c r="M4803" s="26"/>
      <c r="N4803" s="113"/>
      <c r="O4803" s="113"/>
      <c r="P4803" s="113"/>
      <c r="Q4803" s="26"/>
      <c r="R4803" s="113"/>
      <c r="S4803" s="26"/>
    </row>
    <row r="4804" spans="13:19" ht="12.75">
      <c r="M4804" s="26"/>
      <c r="N4804" s="113"/>
      <c r="O4804" s="113"/>
      <c r="P4804" s="113"/>
      <c r="Q4804" s="26"/>
      <c r="R4804" s="113"/>
      <c r="S4804" s="26"/>
    </row>
    <row r="4805" spans="13:19" ht="12.75">
      <c r="M4805" s="26"/>
      <c r="N4805" s="113"/>
      <c r="O4805" s="113"/>
      <c r="P4805" s="113"/>
      <c r="Q4805" s="26"/>
      <c r="R4805" s="113"/>
      <c r="S4805" s="26"/>
    </row>
    <row r="4806" spans="13:19" ht="12.75">
      <c r="M4806" s="26"/>
      <c r="N4806" s="113"/>
      <c r="O4806" s="113"/>
      <c r="P4806" s="113"/>
      <c r="Q4806" s="26"/>
      <c r="R4806" s="113"/>
      <c r="S4806" s="26"/>
    </row>
    <row r="4807" spans="13:19" ht="12.75">
      <c r="M4807" s="26"/>
      <c r="N4807" s="113"/>
      <c r="O4807" s="113"/>
      <c r="P4807" s="113"/>
      <c r="Q4807" s="26"/>
      <c r="R4807" s="113"/>
      <c r="S4807" s="26"/>
    </row>
    <row r="4808" spans="13:19" ht="12.75">
      <c r="M4808" s="26"/>
      <c r="N4808" s="113"/>
      <c r="O4808" s="113"/>
      <c r="P4808" s="113"/>
      <c r="Q4808" s="26"/>
      <c r="R4808" s="113"/>
      <c r="S4808" s="26"/>
    </row>
    <row r="4809" spans="13:19" ht="12.75">
      <c r="M4809" s="26"/>
      <c r="N4809" s="113"/>
      <c r="O4809" s="113"/>
      <c r="P4809" s="113"/>
      <c r="Q4809" s="26"/>
      <c r="R4809" s="113"/>
      <c r="S4809" s="26"/>
    </row>
    <row r="4810" spans="13:19" ht="12.75">
      <c r="M4810" s="26"/>
      <c r="N4810" s="113"/>
      <c r="O4810" s="113"/>
      <c r="P4810" s="113"/>
      <c r="Q4810" s="26"/>
      <c r="R4810" s="113"/>
      <c r="S4810" s="26"/>
    </row>
    <row r="4811" spans="13:19" ht="12.75">
      <c r="M4811" s="26"/>
      <c r="N4811" s="113"/>
      <c r="O4811" s="113"/>
      <c r="P4811" s="113"/>
      <c r="Q4811" s="26"/>
      <c r="R4811" s="113"/>
      <c r="S4811" s="26"/>
    </row>
    <row r="4812" spans="13:19" ht="12.75">
      <c r="M4812" s="26"/>
      <c r="N4812" s="113"/>
      <c r="O4812" s="113"/>
      <c r="P4812" s="113"/>
      <c r="Q4812" s="26"/>
      <c r="R4812" s="113"/>
      <c r="S4812" s="26"/>
    </row>
    <row r="4813" spans="13:19" ht="12.75">
      <c r="M4813" s="26"/>
      <c r="N4813" s="113"/>
      <c r="O4813" s="113"/>
      <c r="P4813" s="113"/>
      <c r="Q4813" s="26"/>
      <c r="R4813" s="113"/>
      <c r="S4813" s="26"/>
    </row>
    <row r="4814" spans="13:19" ht="12.75">
      <c r="M4814" s="26"/>
      <c r="N4814" s="113"/>
      <c r="O4814" s="113"/>
      <c r="P4814" s="113"/>
      <c r="Q4814" s="26"/>
      <c r="R4814" s="113"/>
      <c r="S4814" s="26"/>
    </row>
    <row r="4815" spans="13:19" ht="12.75">
      <c r="M4815" s="26"/>
      <c r="N4815" s="113"/>
      <c r="O4815" s="113"/>
      <c r="P4815" s="113"/>
      <c r="Q4815" s="26"/>
      <c r="R4815" s="113"/>
      <c r="S4815" s="26"/>
    </row>
    <row r="4816" spans="13:19" ht="12.75">
      <c r="M4816" s="26"/>
      <c r="N4816" s="113"/>
      <c r="O4816" s="113"/>
      <c r="P4816" s="113"/>
      <c r="Q4816" s="26"/>
      <c r="R4816" s="113"/>
      <c r="S4816" s="26"/>
    </row>
    <row r="4817" spans="13:19" ht="12.75">
      <c r="M4817" s="26"/>
      <c r="N4817" s="113"/>
      <c r="O4817" s="113"/>
      <c r="P4817" s="113"/>
      <c r="Q4817" s="26"/>
      <c r="R4817" s="113"/>
      <c r="S4817" s="26"/>
    </row>
    <row r="4818" spans="13:19" ht="12.75">
      <c r="M4818" s="26"/>
      <c r="N4818" s="113"/>
      <c r="O4818" s="113"/>
      <c r="P4818" s="113"/>
      <c r="Q4818" s="26"/>
      <c r="R4818" s="113"/>
      <c r="S4818" s="26"/>
    </row>
    <row r="4819" spans="13:19" ht="12.75">
      <c r="M4819" s="26"/>
      <c r="N4819" s="113"/>
      <c r="O4819" s="113"/>
      <c r="P4819" s="113"/>
      <c r="Q4819" s="26"/>
      <c r="R4819" s="113"/>
      <c r="S4819" s="26"/>
    </row>
    <row r="4820" spans="13:19" ht="12.75">
      <c r="M4820" s="26"/>
      <c r="N4820" s="113"/>
      <c r="O4820" s="113"/>
      <c r="P4820" s="113"/>
      <c r="Q4820" s="26"/>
      <c r="R4820" s="113"/>
      <c r="S4820" s="26"/>
    </row>
    <row r="4821" spans="13:19" ht="12.75">
      <c r="M4821" s="26"/>
      <c r="N4821" s="113"/>
      <c r="O4821" s="113"/>
      <c r="P4821" s="113"/>
      <c r="Q4821" s="26"/>
      <c r="R4821" s="113"/>
      <c r="S4821" s="26"/>
    </row>
    <row r="4822" spans="13:19" ht="12.75">
      <c r="M4822" s="26"/>
      <c r="N4822" s="113"/>
      <c r="O4822" s="113"/>
      <c r="P4822" s="113"/>
      <c r="Q4822" s="26"/>
      <c r="R4822" s="113"/>
      <c r="S4822" s="26"/>
    </row>
    <row r="4823" spans="13:19" ht="12.75">
      <c r="M4823" s="26"/>
      <c r="N4823" s="113"/>
      <c r="O4823" s="113"/>
      <c r="P4823" s="113"/>
      <c r="Q4823" s="26"/>
      <c r="R4823" s="113"/>
      <c r="S4823" s="26"/>
    </row>
    <row r="4824" spans="13:19" ht="12.75">
      <c r="M4824" s="26"/>
      <c r="N4824" s="113"/>
      <c r="O4824" s="113"/>
      <c r="P4824" s="113"/>
      <c r="Q4824" s="26"/>
      <c r="R4824" s="113"/>
      <c r="S4824" s="26"/>
    </row>
    <row r="4825" spans="13:19" ht="12.75">
      <c r="M4825" s="26"/>
      <c r="N4825" s="113"/>
      <c r="O4825" s="113"/>
      <c r="P4825" s="113"/>
      <c r="Q4825" s="26"/>
      <c r="R4825" s="113"/>
      <c r="S4825" s="26"/>
    </row>
    <row r="4826" spans="13:19" ht="12.75">
      <c r="M4826" s="26"/>
      <c r="N4826" s="113"/>
      <c r="O4826" s="113"/>
      <c r="P4826" s="113"/>
      <c r="Q4826" s="26"/>
      <c r="R4826" s="113"/>
      <c r="S4826" s="26"/>
    </row>
    <row r="4827" spans="13:19" ht="12.75">
      <c r="M4827" s="26"/>
      <c r="N4827" s="113"/>
      <c r="O4827" s="113"/>
      <c r="P4827" s="113"/>
      <c r="Q4827" s="26"/>
      <c r="R4827" s="113"/>
      <c r="S4827" s="26"/>
    </row>
    <row r="4828" spans="13:19" ht="12.75">
      <c r="M4828" s="26"/>
      <c r="N4828" s="113"/>
      <c r="O4828" s="113"/>
      <c r="P4828" s="113"/>
      <c r="Q4828" s="26"/>
      <c r="R4828" s="113"/>
      <c r="S4828" s="26"/>
    </row>
    <row r="4829" spans="13:19" ht="12.75">
      <c r="M4829" s="26"/>
      <c r="N4829" s="113"/>
      <c r="O4829" s="113"/>
      <c r="P4829" s="113"/>
      <c r="Q4829" s="26"/>
      <c r="R4829" s="113"/>
      <c r="S4829" s="26"/>
    </row>
    <row r="4830" spans="13:19" ht="12.75">
      <c r="M4830" s="26"/>
      <c r="N4830" s="113"/>
      <c r="O4830" s="113"/>
      <c r="P4830" s="113"/>
      <c r="Q4830" s="26"/>
      <c r="R4830" s="113"/>
      <c r="S4830" s="26"/>
    </row>
    <row r="4831" spans="13:19" ht="12.75">
      <c r="M4831" s="26"/>
      <c r="N4831" s="113"/>
      <c r="O4831" s="113"/>
      <c r="P4831" s="113"/>
      <c r="Q4831" s="26"/>
      <c r="R4831" s="113"/>
      <c r="S4831" s="26"/>
    </row>
    <row r="4832" spans="13:19" ht="12.75">
      <c r="M4832" s="26"/>
      <c r="N4832" s="113"/>
      <c r="O4832" s="113"/>
      <c r="P4832" s="113"/>
      <c r="Q4832" s="26"/>
      <c r="R4832" s="113"/>
      <c r="S4832" s="26"/>
    </row>
    <row r="4833" spans="13:19" ht="12.75">
      <c r="M4833" s="26"/>
      <c r="N4833" s="113"/>
      <c r="O4833" s="113"/>
      <c r="P4833" s="113"/>
      <c r="Q4833" s="26"/>
      <c r="R4833" s="113"/>
      <c r="S4833" s="26"/>
    </row>
    <row r="4834" spans="13:19" ht="12.75">
      <c r="M4834" s="26"/>
      <c r="N4834" s="113"/>
      <c r="O4834" s="113"/>
      <c r="P4834" s="113"/>
      <c r="Q4834" s="26"/>
      <c r="R4834" s="113"/>
      <c r="S4834" s="26"/>
    </row>
    <row r="4835" spans="13:19" ht="12.75">
      <c r="M4835" s="26"/>
      <c r="N4835" s="113"/>
      <c r="O4835" s="113"/>
      <c r="P4835" s="113"/>
      <c r="Q4835" s="26"/>
      <c r="R4835" s="113"/>
      <c r="S4835" s="26"/>
    </row>
    <row r="4836" spans="13:19" ht="12.75">
      <c r="M4836" s="26"/>
      <c r="N4836" s="113"/>
      <c r="O4836" s="113"/>
      <c r="P4836" s="113"/>
      <c r="Q4836" s="26"/>
      <c r="R4836" s="113"/>
      <c r="S4836" s="26"/>
    </row>
    <row r="4837" spans="13:19" ht="12.75">
      <c r="M4837" s="26"/>
      <c r="N4837" s="113"/>
      <c r="O4837" s="113"/>
      <c r="P4837" s="113"/>
      <c r="Q4837" s="26"/>
      <c r="R4837" s="113"/>
      <c r="S4837" s="26"/>
    </row>
    <row r="4838" spans="13:19" ht="12.75">
      <c r="M4838" s="26"/>
      <c r="N4838" s="113"/>
      <c r="O4838" s="113"/>
      <c r="P4838" s="113"/>
      <c r="Q4838" s="26"/>
      <c r="R4838" s="113"/>
      <c r="S4838" s="26"/>
    </row>
    <row r="4839" spans="13:19" ht="12.75">
      <c r="M4839" s="26"/>
      <c r="N4839" s="113"/>
      <c r="O4839" s="113"/>
      <c r="P4839" s="113"/>
      <c r="Q4839" s="26"/>
      <c r="R4839" s="113"/>
      <c r="S4839" s="26"/>
    </row>
    <row r="4840" spans="13:19" ht="12.75">
      <c r="M4840" s="26"/>
      <c r="N4840" s="113"/>
      <c r="O4840" s="113"/>
      <c r="P4840" s="113"/>
      <c r="Q4840" s="26"/>
      <c r="R4840" s="113"/>
      <c r="S4840" s="26"/>
    </row>
    <row r="4841" spans="13:19" ht="12.75">
      <c r="M4841" s="26"/>
      <c r="N4841" s="113"/>
      <c r="O4841" s="113"/>
      <c r="P4841" s="113"/>
      <c r="Q4841" s="26"/>
      <c r="R4841" s="113"/>
      <c r="S4841" s="26"/>
    </row>
    <row r="4842" spans="13:19" ht="12.75">
      <c r="M4842" s="26"/>
      <c r="N4842" s="113"/>
      <c r="O4842" s="113"/>
      <c r="P4842" s="113"/>
      <c r="Q4842" s="26"/>
      <c r="R4842" s="113"/>
      <c r="S4842" s="26"/>
    </row>
    <row r="4843" spans="13:19" ht="12.75">
      <c r="M4843" s="26"/>
      <c r="N4843" s="113"/>
      <c r="O4843" s="113"/>
      <c r="P4843" s="113"/>
      <c r="Q4843" s="26"/>
      <c r="R4843" s="113"/>
      <c r="S4843" s="26"/>
    </row>
    <row r="4844" spans="13:19" ht="12.75">
      <c r="M4844" s="26"/>
      <c r="N4844" s="113"/>
      <c r="O4844" s="113"/>
      <c r="P4844" s="113"/>
      <c r="Q4844" s="26"/>
      <c r="R4844" s="113"/>
      <c r="S4844" s="26"/>
    </row>
    <row r="4845" spans="13:19" ht="12.75">
      <c r="M4845" s="26"/>
      <c r="N4845" s="113"/>
      <c r="O4845" s="113"/>
      <c r="P4845" s="113"/>
      <c r="Q4845" s="26"/>
      <c r="R4845" s="113"/>
      <c r="S4845" s="26"/>
    </row>
    <row r="4846" spans="13:19" ht="12.75">
      <c r="M4846" s="26"/>
      <c r="N4846" s="113"/>
      <c r="O4846" s="113"/>
      <c r="P4846" s="113"/>
      <c r="Q4846" s="26"/>
      <c r="R4846" s="113"/>
      <c r="S4846" s="26"/>
    </row>
    <row r="4847" spans="13:19" ht="12.75">
      <c r="M4847" s="26"/>
      <c r="N4847" s="113"/>
      <c r="O4847" s="113"/>
      <c r="P4847" s="113"/>
      <c r="Q4847" s="26"/>
      <c r="R4847" s="113"/>
      <c r="S4847" s="26"/>
    </row>
    <row r="4848" spans="13:19" ht="12.75">
      <c r="M4848" s="26"/>
      <c r="N4848" s="113"/>
      <c r="O4848" s="113"/>
      <c r="P4848" s="113"/>
      <c r="Q4848" s="26"/>
      <c r="R4848" s="113"/>
      <c r="S4848" s="26"/>
    </row>
    <row r="4849" spans="13:19" ht="12.75">
      <c r="M4849" s="26"/>
      <c r="N4849" s="113"/>
      <c r="O4849" s="113"/>
      <c r="P4849" s="113"/>
      <c r="Q4849" s="26"/>
      <c r="R4849" s="113"/>
      <c r="S4849" s="26"/>
    </row>
    <row r="4850" spans="13:19" ht="12.75">
      <c r="M4850" s="26"/>
      <c r="N4850" s="113"/>
      <c r="O4850" s="113"/>
      <c r="P4850" s="113"/>
      <c r="Q4850" s="26"/>
      <c r="R4850" s="113"/>
      <c r="S4850" s="26"/>
    </row>
    <row r="4851" spans="13:19" ht="12.75">
      <c r="M4851" s="26"/>
      <c r="N4851" s="113"/>
      <c r="O4851" s="113"/>
      <c r="P4851" s="113"/>
      <c r="Q4851" s="26"/>
      <c r="R4851" s="113"/>
      <c r="S4851" s="26"/>
    </row>
    <row r="4852" spans="13:19" ht="12.75">
      <c r="M4852" s="26"/>
      <c r="N4852" s="113"/>
      <c r="O4852" s="113"/>
      <c r="P4852" s="113"/>
      <c r="Q4852" s="26"/>
      <c r="R4852" s="113"/>
      <c r="S4852" s="26"/>
    </row>
    <row r="4853" spans="13:19" ht="12.75">
      <c r="M4853" s="26"/>
      <c r="N4853" s="113"/>
      <c r="O4853" s="113"/>
      <c r="P4853" s="113"/>
      <c r="Q4853" s="26"/>
      <c r="R4853" s="113"/>
      <c r="S4853" s="26"/>
    </row>
    <row r="4854" spans="13:19" ht="12.75">
      <c r="M4854" s="26"/>
      <c r="N4854" s="113"/>
      <c r="O4854" s="113"/>
      <c r="P4854" s="113"/>
      <c r="Q4854" s="26"/>
      <c r="R4854" s="113"/>
      <c r="S4854" s="26"/>
    </row>
    <row r="4855" spans="13:19" ht="12.75">
      <c r="M4855" s="26"/>
      <c r="N4855" s="113"/>
      <c r="O4855" s="113"/>
      <c r="P4855" s="113"/>
      <c r="Q4855" s="26"/>
      <c r="R4855" s="113"/>
      <c r="S4855" s="26"/>
    </row>
    <row r="4856" spans="13:19" ht="12.75">
      <c r="M4856" s="26"/>
      <c r="N4856" s="113"/>
      <c r="O4856" s="113"/>
      <c r="P4856" s="113"/>
      <c r="Q4856" s="26"/>
      <c r="R4856" s="113"/>
      <c r="S4856" s="26"/>
    </row>
    <row r="4857" spans="13:19" ht="12.75">
      <c r="M4857" s="26"/>
      <c r="N4857" s="113"/>
      <c r="O4857" s="113"/>
      <c r="P4857" s="113"/>
      <c r="Q4857" s="26"/>
      <c r="R4857" s="113"/>
      <c r="S4857" s="26"/>
    </row>
    <row r="4858" spans="13:19" ht="12.75">
      <c r="M4858" s="26"/>
      <c r="N4858" s="113"/>
      <c r="O4858" s="113"/>
      <c r="P4858" s="113"/>
      <c r="Q4858" s="26"/>
      <c r="R4858" s="113"/>
      <c r="S4858" s="26"/>
    </row>
    <row r="4859" spans="13:19" ht="12.75">
      <c r="M4859" s="26"/>
      <c r="N4859" s="113"/>
      <c r="O4859" s="113"/>
      <c r="P4859" s="113"/>
      <c r="Q4859" s="26"/>
      <c r="R4859" s="113"/>
      <c r="S4859" s="26"/>
    </row>
    <row r="4860" spans="13:19" ht="12.75">
      <c r="M4860" s="26"/>
      <c r="N4860" s="113"/>
      <c r="O4860" s="113"/>
      <c r="P4860" s="113"/>
      <c r="Q4860" s="26"/>
      <c r="R4860" s="113"/>
      <c r="S4860" s="26"/>
    </row>
    <row r="4861" spans="13:19" ht="12.75">
      <c r="M4861" s="26"/>
      <c r="N4861" s="113"/>
      <c r="O4861" s="113"/>
      <c r="P4861" s="113"/>
      <c r="Q4861" s="26"/>
      <c r="R4861" s="113"/>
      <c r="S4861" s="26"/>
    </row>
    <row r="4862" spans="13:19" ht="12.75">
      <c r="M4862" s="26"/>
      <c r="N4862" s="113"/>
      <c r="O4862" s="113"/>
      <c r="P4862" s="113"/>
      <c r="Q4862" s="26"/>
      <c r="R4862" s="113"/>
      <c r="S4862" s="26"/>
    </row>
    <row r="4863" spans="13:19" ht="12.75">
      <c r="M4863" s="26"/>
      <c r="N4863" s="113"/>
      <c r="O4863" s="113"/>
      <c r="P4863" s="113"/>
      <c r="Q4863" s="26"/>
      <c r="R4863" s="113"/>
      <c r="S4863" s="26"/>
    </row>
    <row r="4864" spans="13:19" ht="12.75">
      <c r="M4864" s="26"/>
      <c r="N4864" s="113"/>
      <c r="O4864" s="113"/>
      <c r="P4864" s="113"/>
      <c r="Q4864" s="26"/>
      <c r="R4864" s="113"/>
      <c r="S4864" s="26"/>
    </row>
    <row r="4865" spans="13:19" ht="12.75">
      <c r="M4865" s="26"/>
      <c r="N4865" s="113"/>
      <c r="O4865" s="113"/>
      <c r="P4865" s="113"/>
      <c r="Q4865" s="26"/>
      <c r="R4865" s="113"/>
      <c r="S4865" s="26"/>
    </row>
    <row r="4866" spans="13:19" ht="12.75">
      <c r="M4866" s="26"/>
      <c r="N4866" s="113"/>
      <c r="O4866" s="113"/>
      <c r="P4866" s="113"/>
      <c r="Q4866" s="26"/>
      <c r="R4866" s="113"/>
      <c r="S4866" s="26"/>
    </row>
    <row r="4867" spans="13:19" ht="12.75">
      <c r="M4867" s="26"/>
      <c r="N4867" s="113"/>
      <c r="O4867" s="113"/>
      <c r="P4867" s="113"/>
      <c r="Q4867" s="26"/>
      <c r="R4867" s="113"/>
      <c r="S4867" s="26"/>
    </row>
    <row r="4868" spans="13:19" ht="12.75">
      <c r="M4868" s="26"/>
      <c r="N4868" s="113"/>
      <c r="O4868" s="113"/>
      <c r="P4868" s="113"/>
      <c r="Q4868" s="26"/>
      <c r="R4868" s="113"/>
      <c r="S4868" s="26"/>
    </row>
    <row r="4869" spans="13:19" ht="12.75">
      <c r="M4869" s="26"/>
      <c r="N4869" s="113"/>
      <c r="O4869" s="113"/>
      <c r="P4869" s="113"/>
      <c r="Q4869" s="26"/>
      <c r="R4869" s="113"/>
      <c r="S4869" s="26"/>
    </row>
    <row r="4870" spans="13:19" ht="12.75">
      <c r="M4870" s="26"/>
      <c r="N4870" s="113"/>
      <c r="O4870" s="113"/>
      <c r="P4870" s="113"/>
      <c r="Q4870" s="26"/>
      <c r="R4870" s="113"/>
      <c r="S4870" s="26"/>
    </row>
    <row r="4871" spans="13:19" ht="12.75">
      <c r="M4871" s="26"/>
      <c r="N4871" s="113"/>
      <c r="O4871" s="113"/>
      <c r="P4871" s="113"/>
      <c r="Q4871" s="26"/>
      <c r="R4871" s="113"/>
      <c r="S4871" s="26"/>
    </row>
    <row r="4872" spans="13:19" ht="12.75">
      <c r="M4872" s="26"/>
      <c r="N4872" s="113"/>
      <c r="O4872" s="113"/>
      <c r="P4872" s="113"/>
      <c r="Q4872" s="26"/>
      <c r="R4872" s="113"/>
      <c r="S4872" s="26"/>
    </row>
    <row r="4873" spans="13:19" ht="12.75">
      <c r="M4873" s="26"/>
      <c r="N4873" s="113"/>
      <c r="O4873" s="113"/>
      <c r="P4873" s="113"/>
      <c r="Q4873" s="26"/>
      <c r="R4873" s="113"/>
      <c r="S4873" s="26"/>
    </row>
    <row r="4874" spans="13:19" ht="12.75">
      <c r="M4874" s="26"/>
      <c r="N4874" s="113"/>
      <c r="O4874" s="113"/>
      <c r="P4874" s="113"/>
      <c r="Q4874" s="26"/>
      <c r="R4874" s="113"/>
      <c r="S4874" s="26"/>
    </row>
    <row r="4875" spans="13:19" ht="12.75">
      <c r="M4875" s="26"/>
      <c r="N4875" s="113"/>
      <c r="O4875" s="113"/>
      <c r="P4875" s="113"/>
      <c r="Q4875" s="26"/>
      <c r="R4875" s="113"/>
      <c r="S4875" s="26"/>
    </row>
    <row r="4876" spans="13:19" ht="12.75">
      <c r="M4876" s="26"/>
      <c r="N4876" s="113"/>
      <c r="O4876" s="113"/>
      <c r="P4876" s="113"/>
      <c r="Q4876" s="26"/>
      <c r="R4876" s="113"/>
      <c r="S4876" s="26"/>
    </row>
    <row r="4877" spans="13:19" ht="12.75">
      <c r="M4877" s="26"/>
      <c r="N4877" s="113"/>
      <c r="O4877" s="113"/>
      <c r="P4877" s="113"/>
      <c r="Q4877" s="26"/>
      <c r="R4877" s="113"/>
      <c r="S4877" s="26"/>
    </row>
    <row r="4878" spans="13:19" ht="12.75">
      <c r="M4878" s="26"/>
      <c r="N4878" s="113"/>
      <c r="O4878" s="113"/>
      <c r="P4878" s="113"/>
      <c r="Q4878" s="26"/>
      <c r="R4878" s="113"/>
      <c r="S4878" s="26"/>
    </row>
    <row r="4879" spans="13:19" ht="12.75">
      <c r="M4879" s="26"/>
      <c r="N4879" s="113"/>
      <c r="O4879" s="113"/>
      <c r="P4879" s="113"/>
      <c r="Q4879" s="26"/>
      <c r="R4879" s="113"/>
      <c r="S4879" s="26"/>
    </row>
    <row r="4880" spans="13:19" ht="12.75">
      <c r="M4880" s="26"/>
      <c r="N4880" s="113"/>
      <c r="O4880" s="113"/>
      <c r="P4880" s="113"/>
      <c r="Q4880" s="26"/>
      <c r="R4880" s="113"/>
      <c r="S4880" s="26"/>
    </row>
    <row r="4881" spans="13:19" ht="12.75">
      <c r="M4881" s="26"/>
      <c r="N4881" s="113"/>
      <c r="O4881" s="113"/>
      <c r="P4881" s="113"/>
      <c r="Q4881" s="26"/>
      <c r="R4881" s="113"/>
      <c r="S4881" s="26"/>
    </row>
    <row r="4882" spans="13:19" ht="12.75">
      <c r="M4882" s="26"/>
      <c r="N4882" s="113"/>
      <c r="O4882" s="113"/>
      <c r="P4882" s="113"/>
      <c r="Q4882" s="26"/>
      <c r="R4882" s="113"/>
      <c r="S4882" s="26"/>
    </row>
    <row r="4883" spans="13:19" ht="12.75">
      <c r="M4883" s="26"/>
      <c r="N4883" s="113"/>
      <c r="O4883" s="113"/>
      <c r="P4883" s="113"/>
      <c r="Q4883" s="26"/>
      <c r="R4883" s="113"/>
      <c r="S4883" s="26"/>
    </row>
    <row r="4884" spans="13:19" ht="12.75">
      <c r="M4884" s="26"/>
      <c r="N4884" s="113"/>
      <c r="O4884" s="113"/>
      <c r="P4884" s="113"/>
      <c r="Q4884" s="26"/>
      <c r="R4884" s="113"/>
      <c r="S4884" s="26"/>
    </row>
    <row r="4885" spans="13:19" ht="12.75">
      <c r="M4885" s="26"/>
      <c r="N4885" s="113"/>
      <c r="O4885" s="113"/>
      <c r="P4885" s="113"/>
      <c r="Q4885" s="26"/>
      <c r="R4885" s="113"/>
      <c r="S4885" s="26"/>
    </row>
    <row r="4886" spans="13:19" ht="12.75">
      <c r="M4886" s="26"/>
      <c r="N4886" s="113"/>
      <c r="O4886" s="113"/>
      <c r="P4886" s="113"/>
      <c r="Q4886" s="26"/>
      <c r="R4886" s="113"/>
      <c r="S4886" s="26"/>
    </row>
    <row r="4887" spans="13:19" ht="12.75">
      <c r="M4887" s="26"/>
      <c r="N4887" s="113"/>
      <c r="O4887" s="113"/>
      <c r="P4887" s="113"/>
      <c r="Q4887" s="26"/>
      <c r="R4887" s="113"/>
      <c r="S4887" s="26"/>
    </row>
    <row r="4888" spans="13:19" ht="12.75">
      <c r="M4888" s="26"/>
      <c r="N4888" s="113"/>
      <c r="O4888" s="113"/>
      <c r="P4888" s="113"/>
      <c r="Q4888" s="26"/>
      <c r="R4888" s="113"/>
      <c r="S4888" s="26"/>
    </row>
    <row r="4889" spans="13:19" ht="12.75">
      <c r="M4889" s="26"/>
      <c r="N4889" s="113"/>
      <c r="O4889" s="113"/>
      <c r="P4889" s="113"/>
      <c r="Q4889" s="26"/>
      <c r="R4889" s="113"/>
      <c r="S4889" s="26"/>
    </row>
    <row r="4890" spans="13:19" ht="12.75">
      <c r="M4890" s="26"/>
      <c r="N4890" s="113"/>
      <c r="O4890" s="113"/>
      <c r="P4890" s="113"/>
      <c r="Q4890" s="26"/>
      <c r="R4890" s="113"/>
      <c r="S4890" s="26"/>
    </row>
    <row r="4891" spans="13:19" ht="12.75">
      <c r="M4891" s="26"/>
      <c r="N4891" s="113"/>
      <c r="O4891" s="113"/>
      <c r="P4891" s="113"/>
      <c r="Q4891" s="26"/>
      <c r="R4891" s="113"/>
      <c r="S4891" s="26"/>
    </row>
    <row r="4892" spans="13:19" ht="12.75">
      <c r="M4892" s="26"/>
      <c r="N4892" s="113"/>
      <c r="O4892" s="113"/>
      <c r="P4892" s="113"/>
      <c r="Q4892" s="26"/>
      <c r="R4892" s="113"/>
      <c r="S4892" s="26"/>
    </row>
    <row r="4893" spans="13:19" ht="12.75">
      <c r="M4893" s="26"/>
      <c r="N4893" s="113"/>
      <c r="O4893" s="113"/>
      <c r="P4893" s="113"/>
      <c r="Q4893" s="26"/>
      <c r="R4893" s="113"/>
      <c r="S4893" s="26"/>
    </row>
    <row r="4894" spans="13:19" ht="12.75">
      <c r="M4894" s="26"/>
      <c r="N4894" s="113"/>
      <c r="O4894" s="113"/>
      <c r="P4894" s="113"/>
      <c r="Q4894" s="26"/>
      <c r="R4894" s="113"/>
      <c r="S4894" s="26"/>
    </row>
    <row r="4895" spans="13:19" ht="12.75">
      <c r="M4895" s="26"/>
      <c r="N4895" s="113"/>
      <c r="O4895" s="113"/>
      <c r="P4895" s="113"/>
      <c r="Q4895" s="26"/>
      <c r="R4895" s="113"/>
      <c r="S4895" s="26"/>
    </row>
    <row r="4896" spans="13:19" ht="12.75">
      <c r="M4896" s="26"/>
      <c r="N4896" s="113"/>
      <c r="O4896" s="113"/>
      <c r="P4896" s="113"/>
      <c r="Q4896" s="26"/>
      <c r="R4896" s="113"/>
      <c r="S4896" s="26"/>
    </row>
    <row r="4897" spans="13:19" ht="12.75">
      <c r="M4897" s="26"/>
      <c r="N4897" s="113"/>
      <c r="O4897" s="113"/>
      <c r="P4897" s="113"/>
      <c r="Q4897" s="26"/>
      <c r="R4897" s="113"/>
      <c r="S4897" s="26"/>
    </row>
    <row r="4898" spans="13:19" ht="12.75">
      <c r="M4898" s="26"/>
      <c r="N4898" s="113"/>
      <c r="O4898" s="113"/>
      <c r="P4898" s="113"/>
      <c r="Q4898" s="26"/>
      <c r="R4898" s="113"/>
      <c r="S4898" s="26"/>
    </row>
    <row r="4899" spans="13:19" ht="12.75">
      <c r="M4899" s="26"/>
      <c r="N4899" s="113"/>
      <c r="O4899" s="113"/>
      <c r="P4899" s="113"/>
      <c r="Q4899" s="26"/>
      <c r="R4899" s="113"/>
      <c r="S4899" s="26"/>
    </row>
    <row r="4900" spans="13:19" ht="12.75">
      <c r="M4900" s="26"/>
      <c r="N4900" s="113"/>
      <c r="O4900" s="113"/>
      <c r="P4900" s="113"/>
      <c r="Q4900" s="26"/>
      <c r="R4900" s="113"/>
      <c r="S4900" s="26"/>
    </row>
    <row r="4901" spans="13:19" ht="12.75">
      <c r="M4901" s="26"/>
      <c r="N4901" s="113"/>
      <c r="O4901" s="113"/>
      <c r="P4901" s="113"/>
      <c r="Q4901" s="26"/>
      <c r="R4901" s="113"/>
      <c r="S4901" s="26"/>
    </row>
    <row r="4902" spans="13:19" ht="12.75">
      <c r="M4902" s="26"/>
      <c r="N4902" s="113"/>
      <c r="O4902" s="113"/>
      <c r="P4902" s="113"/>
      <c r="Q4902" s="26"/>
      <c r="R4902" s="113"/>
      <c r="S4902" s="26"/>
    </row>
    <row r="4903" spans="13:19" ht="12.75">
      <c r="M4903" s="26"/>
      <c r="N4903" s="113"/>
      <c r="O4903" s="113"/>
      <c r="P4903" s="113"/>
      <c r="Q4903" s="26"/>
      <c r="R4903" s="113"/>
      <c r="S4903" s="26"/>
    </row>
    <row r="4904" spans="13:19" ht="12.75">
      <c r="M4904" s="26"/>
      <c r="N4904" s="113"/>
      <c r="O4904" s="113"/>
      <c r="P4904" s="113"/>
      <c r="Q4904" s="26"/>
      <c r="R4904" s="113"/>
      <c r="S4904" s="26"/>
    </row>
    <row r="4905" spans="13:19" ht="12.75">
      <c r="M4905" s="26"/>
      <c r="N4905" s="113"/>
      <c r="O4905" s="113"/>
      <c r="P4905" s="113"/>
      <c r="Q4905" s="26"/>
      <c r="R4905" s="113"/>
      <c r="S4905" s="26"/>
    </row>
    <row r="4906" spans="13:19" ht="12.75">
      <c r="M4906" s="26"/>
      <c r="N4906" s="113"/>
      <c r="O4906" s="113"/>
      <c r="P4906" s="113"/>
      <c r="Q4906" s="26"/>
      <c r="R4906" s="113"/>
      <c r="S4906" s="26"/>
    </row>
    <row r="4907" spans="13:19" ht="12.75">
      <c r="M4907" s="26"/>
      <c r="N4907" s="113"/>
      <c r="O4907" s="113"/>
      <c r="P4907" s="113"/>
      <c r="Q4907" s="26"/>
      <c r="R4907" s="113"/>
      <c r="S4907" s="26"/>
    </row>
    <row r="4908" spans="13:19" ht="12.75">
      <c r="M4908" s="26"/>
      <c r="N4908" s="113"/>
      <c r="O4908" s="113"/>
      <c r="P4908" s="113"/>
      <c r="Q4908" s="26"/>
      <c r="R4908" s="113"/>
      <c r="S4908" s="26"/>
    </row>
    <row r="4909" spans="13:19" ht="12.75">
      <c r="M4909" s="26"/>
      <c r="N4909" s="113"/>
      <c r="O4909" s="113"/>
      <c r="P4909" s="113"/>
      <c r="Q4909" s="26"/>
      <c r="R4909" s="113"/>
      <c r="S4909" s="26"/>
    </row>
    <row r="4910" spans="13:19" ht="12.75">
      <c r="M4910" s="26"/>
      <c r="N4910" s="113"/>
      <c r="O4910" s="113"/>
      <c r="P4910" s="113"/>
      <c r="Q4910" s="26"/>
      <c r="R4910" s="113"/>
      <c r="S4910" s="26"/>
    </row>
    <row r="4911" spans="13:19" ht="12.75">
      <c r="M4911" s="26"/>
      <c r="N4911" s="113"/>
      <c r="O4911" s="113"/>
      <c r="P4911" s="113"/>
      <c r="Q4911" s="26"/>
      <c r="R4911" s="113"/>
      <c r="S4911" s="26"/>
    </row>
    <row r="4912" spans="13:19" ht="12.75">
      <c r="M4912" s="26"/>
      <c r="N4912" s="113"/>
      <c r="O4912" s="113"/>
      <c r="P4912" s="113"/>
      <c r="Q4912" s="26"/>
      <c r="R4912" s="113"/>
      <c r="S4912" s="26"/>
    </row>
    <row r="4913" spans="13:19" ht="12.75">
      <c r="M4913" s="26"/>
      <c r="N4913" s="113"/>
      <c r="O4913" s="113"/>
      <c r="P4913" s="113"/>
      <c r="Q4913" s="26"/>
      <c r="R4913" s="113"/>
      <c r="S4913" s="26"/>
    </row>
    <row r="4914" spans="13:19" ht="12.75">
      <c r="M4914" s="26"/>
      <c r="N4914" s="113"/>
      <c r="O4914" s="113"/>
      <c r="P4914" s="113"/>
      <c r="Q4914" s="26"/>
      <c r="R4914" s="113"/>
      <c r="S4914" s="26"/>
    </row>
    <row r="4915" spans="13:19" ht="12.75">
      <c r="M4915" s="26"/>
      <c r="N4915" s="113"/>
      <c r="O4915" s="113"/>
      <c r="P4915" s="113"/>
      <c r="Q4915" s="26"/>
      <c r="R4915" s="113"/>
      <c r="S4915" s="26"/>
    </row>
    <row r="4916" spans="13:19" ht="12.75">
      <c r="M4916" s="26"/>
      <c r="N4916" s="113"/>
      <c r="O4916" s="113"/>
      <c r="P4916" s="113"/>
      <c r="Q4916" s="26"/>
      <c r="R4916" s="113"/>
      <c r="S4916" s="26"/>
    </row>
    <row r="4917" spans="13:19" ht="12.75">
      <c r="M4917" s="26"/>
      <c r="N4917" s="113"/>
      <c r="O4917" s="113"/>
      <c r="P4917" s="113"/>
      <c r="Q4917" s="26"/>
      <c r="R4917" s="113"/>
      <c r="S4917" s="26"/>
    </row>
    <row r="4918" spans="13:19" ht="12.75">
      <c r="M4918" s="26"/>
      <c r="N4918" s="113"/>
      <c r="O4918" s="113"/>
      <c r="P4918" s="113"/>
      <c r="Q4918" s="26"/>
      <c r="R4918" s="113"/>
      <c r="S4918" s="26"/>
    </row>
    <row r="4919" spans="13:19" ht="12.75">
      <c r="M4919" s="26"/>
      <c r="N4919" s="113"/>
      <c r="O4919" s="113"/>
      <c r="P4919" s="113"/>
      <c r="Q4919" s="26"/>
      <c r="R4919" s="113"/>
      <c r="S4919" s="26"/>
    </row>
    <row r="4920" spans="13:19" ht="12.75">
      <c r="M4920" s="26"/>
      <c r="N4920" s="113"/>
      <c r="O4920" s="113"/>
      <c r="P4920" s="113"/>
      <c r="Q4920" s="26"/>
      <c r="R4920" s="113"/>
      <c r="S4920" s="26"/>
    </row>
    <row r="4921" spans="13:19" ht="12.75">
      <c r="M4921" s="26"/>
      <c r="N4921" s="113"/>
      <c r="O4921" s="113"/>
      <c r="P4921" s="113"/>
      <c r="Q4921" s="26"/>
      <c r="R4921" s="113"/>
      <c r="S4921" s="26"/>
    </row>
    <row r="4922" spans="13:19" ht="12.75">
      <c r="M4922" s="26"/>
      <c r="N4922" s="113"/>
      <c r="O4922" s="113"/>
      <c r="P4922" s="113"/>
      <c r="Q4922" s="26"/>
      <c r="R4922" s="113"/>
      <c r="S4922" s="26"/>
    </row>
    <row r="4923" spans="13:19" ht="12.75">
      <c r="M4923" s="26"/>
      <c r="N4923" s="113"/>
      <c r="O4923" s="113"/>
      <c r="P4923" s="113"/>
      <c r="Q4923" s="26"/>
      <c r="R4923" s="113"/>
      <c r="S4923" s="26"/>
    </row>
    <row r="4924" spans="13:19" ht="12.75">
      <c r="M4924" s="26"/>
      <c r="N4924" s="113"/>
      <c r="O4924" s="113"/>
      <c r="P4924" s="113"/>
      <c r="Q4924" s="26"/>
      <c r="R4924" s="113"/>
      <c r="S4924" s="26"/>
    </row>
    <row r="4925" spans="13:19" ht="12.75">
      <c r="M4925" s="26"/>
      <c r="N4925" s="113"/>
      <c r="O4925" s="113"/>
      <c r="P4925" s="113"/>
      <c r="Q4925" s="26"/>
      <c r="R4925" s="113"/>
      <c r="S4925" s="26"/>
    </row>
    <row r="4926" spans="13:19" ht="12.75">
      <c r="M4926" s="26"/>
      <c r="N4926" s="113"/>
      <c r="O4926" s="113"/>
      <c r="P4926" s="113"/>
      <c r="Q4926" s="26"/>
      <c r="R4926" s="113"/>
      <c r="S4926" s="26"/>
    </row>
    <row r="4927" spans="13:19" ht="12.75">
      <c r="M4927" s="26"/>
      <c r="N4927" s="113"/>
      <c r="O4927" s="113"/>
      <c r="P4927" s="113"/>
      <c r="Q4927" s="26"/>
      <c r="R4927" s="113"/>
      <c r="S4927" s="26"/>
    </row>
    <row r="4928" spans="13:19" ht="12.75">
      <c r="M4928" s="26"/>
      <c r="N4928" s="113"/>
      <c r="O4928" s="113"/>
      <c r="P4928" s="113"/>
      <c r="Q4928" s="26"/>
      <c r="R4928" s="113"/>
      <c r="S4928" s="26"/>
    </row>
    <row r="4929" spans="13:19" ht="12.75">
      <c r="M4929" s="26"/>
      <c r="N4929" s="113"/>
      <c r="O4929" s="113"/>
      <c r="P4929" s="113"/>
      <c r="Q4929" s="26"/>
      <c r="R4929" s="113"/>
      <c r="S4929" s="26"/>
    </row>
    <row r="4930" spans="13:19" ht="12.75">
      <c r="M4930" s="26"/>
      <c r="N4930" s="113"/>
      <c r="O4930" s="113"/>
      <c r="P4930" s="113"/>
      <c r="Q4930" s="26"/>
      <c r="R4930" s="113"/>
      <c r="S4930" s="26"/>
    </row>
    <row r="4931" spans="13:19" ht="12.75">
      <c r="M4931" s="26"/>
      <c r="N4931" s="113"/>
      <c r="O4931" s="113"/>
      <c r="P4931" s="113"/>
      <c r="Q4931" s="26"/>
      <c r="R4931" s="113"/>
      <c r="S4931" s="26"/>
    </row>
    <row r="4932" spans="13:19" ht="12.75">
      <c r="M4932" s="26"/>
      <c r="N4932" s="113"/>
      <c r="O4932" s="113"/>
      <c r="P4932" s="113"/>
      <c r="Q4932" s="26"/>
      <c r="R4932" s="113"/>
      <c r="S4932" s="26"/>
    </row>
    <row r="4933" spans="13:19" ht="12.75">
      <c r="M4933" s="26"/>
      <c r="N4933" s="113"/>
      <c r="O4933" s="113"/>
      <c r="P4933" s="113"/>
      <c r="Q4933" s="26"/>
      <c r="R4933" s="113"/>
      <c r="S4933" s="26"/>
    </row>
    <row r="4934" spans="13:19" ht="12.75">
      <c r="M4934" s="26"/>
      <c r="N4934" s="113"/>
      <c r="O4934" s="113"/>
      <c r="P4934" s="113"/>
      <c r="Q4934" s="26"/>
      <c r="R4934" s="113"/>
      <c r="S4934" s="26"/>
    </row>
    <row r="4935" spans="13:19" ht="12.75">
      <c r="M4935" s="26"/>
      <c r="N4935" s="113"/>
      <c r="O4935" s="113"/>
      <c r="P4935" s="113"/>
      <c r="Q4935" s="26"/>
      <c r="R4935" s="113"/>
      <c r="S4935" s="26"/>
    </row>
    <row r="4936" spans="13:19" ht="12.75">
      <c r="M4936" s="26"/>
      <c r="N4936" s="113"/>
      <c r="O4936" s="113"/>
      <c r="P4936" s="113"/>
      <c r="Q4936" s="26"/>
      <c r="R4936" s="113"/>
      <c r="S4936" s="26"/>
    </row>
    <row r="4937" spans="13:19" ht="12.75">
      <c r="M4937" s="26"/>
      <c r="N4937" s="113"/>
      <c r="O4937" s="113"/>
      <c r="P4937" s="113"/>
      <c r="Q4937" s="26"/>
      <c r="R4937" s="113"/>
      <c r="S4937" s="26"/>
    </row>
    <row r="4938" spans="13:19" ht="12.75">
      <c r="M4938" s="26"/>
      <c r="N4938" s="113"/>
      <c r="O4938" s="113"/>
      <c r="P4938" s="113"/>
      <c r="Q4938" s="26"/>
      <c r="R4938" s="113"/>
      <c r="S4938" s="26"/>
    </row>
    <row r="4939" spans="13:19" ht="12.75">
      <c r="M4939" s="26"/>
      <c r="N4939" s="113"/>
      <c r="O4939" s="113"/>
      <c r="P4939" s="113"/>
      <c r="Q4939" s="26"/>
      <c r="R4939" s="113"/>
      <c r="S4939" s="26"/>
    </row>
    <row r="4940" spans="13:19" ht="12.75">
      <c r="M4940" s="26"/>
      <c r="N4940" s="113"/>
      <c r="O4940" s="113"/>
      <c r="P4940" s="113"/>
      <c r="Q4940" s="26"/>
      <c r="R4940" s="113"/>
      <c r="S4940" s="26"/>
    </row>
    <row r="4941" spans="13:19" ht="12.75">
      <c r="M4941" s="26"/>
      <c r="N4941" s="113"/>
      <c r="O4941" s="113"/>
      <c r="P4941" s="113"/>
      <c r="Q4941" s="26"/>
      <c r="R4941" s="113"/>
      <c r="S4941" s="26"/>
    </row>
    <row r="4942" spans="13:19" ht="12.75">
      <c r="M4942" s="26"/>
      <c r="N4942" s="113"/>
      <c r="O4942" s="113"/>
      <c r="P4942" s="113"/>
      <c r="Q4942" s="26"/>
      <c r="R4942" s="113"/>
      <c r="S4942" s="26"/>
    </row>
    <row r="4943" spans="13:19" ht="12.75">
      <c r="M4943" s="26"/>
      <c r="N4943" s="113"/>
      <c r="O4943" s="113"/>
      <c r="P4943" s="113"/>
      <c r="Q4943" s="26"/>
      <c r="R4943" s="113"/>
      <c r="S4943" s="26"/>
    </row>
    <row r="4944" spans="13:19" ht="12.75">
      <c r="M4944" s="26"/>
      <c r="N4944" s="113"/>
      <c r="O4944" s="113"/>
      <c r="P4944" s="113"/>
      <c r="Q4944" s="26"/>
      <c r="R4944" s="113"/>
      <c r="S4944" s="26"/>
    </row>
    <row r="4945" spans="13:19" ht="12.75">
      <c r="M4945" s="26"/>
      <c r="N4945" s="113"/>
      <c r="O4945" s="113"/>
      <c r="P4945" s="113"/>
      <c r="Q4945" s="26"/>
      <c r="R4945" s="113"/>
      <c r="S4945" s="26"/>
    </row>
    <row r="4946" spans="13:19" ht="12.75">
      <c r="M4946" s="26"/>
      <c r="N4946" s="113"/>
      <c r="O4946" s="113"/>
      <c r="P4946" s="113"/>
      <c r="Q4946" s="26"/>
      <c r="R4946" s="113"/>
      <c r="S4946" s="26"/>
    </row>
    <row r="4947" spans="13:19" ht="12.75">
      <c r="M4947" s="26"/>
      <c r="N4947" s="113"/>
      <c r="O4947" s="113"/>
      <c r="P4947" s="113"/>
      <c r="Q4947" s="26"/>
      <c r="R4947" s="113"/>
      <c r="S4947" s="26"/>
    </row>
    <row r="4948" spans="13:19" ht="12.75">
      <c r="M4948" s="26"/>
      <c r="N4948" s="113"/>
      <c r="O4948" s="113"/>
      <c r="P4948" s="113"/>
      <c r="Q4948" s="26"/>
      <c r="R4948" s="113"/>
      <c r="S4948" s="26"/>
    </row>
    <row r="4949" spans="13:19" ht="12.75">
      <c r="M4949" s="26"/>
      <c r="N4949" s="113"/>
      <c r="O4949" s="113"/>
      <c r="P4949" s="113"/>
      <c r="Q4949" s="26"/>
      <c r="R4949" s="113"/>
      <c r="S4949" s="26"/>
    </row>
    <row r="4950" spans="13:19" ht="12.75">
      <c r="M4950" s="26"/>
      <c r="N4950" s="113"/>
      <c r="O4950" s="113"/>
      <c r="P4950" s="113"/>
      <c r="Q4950" s="26"/>
      <c r="R4950" s="113"/>
      <c r="S4950" s="26"/>
    </row>
    <row r="4951" spans="13:19" ht="12.75">
      <c r="M4951" s="26"/>
      <c r="N4951" s="113"/>
      <c r="O4951" s="113"/>
      <c r="P4951" s="113"/>
      <c r="Q4951" s="26"/>
      <c r="R4951" s="113"/>
      <c r="S4951" s="26"/>
    </row>
    <row r="4952" spans="13:19" ht="12.75">
      <c r="M4952" s="26"/>
      <c r="N4952" s="113"/>
      <c r="O4952" s="113"/>
      <c r="P4952" s="113"/>
      <c r="Q4952" s="26"/>
      <c r="R4952" s="113"/>
      <c r="S4952" s="26"/>
    </row>
    <row r="4953" spans="13:19" ht="12.75">
      <c r="M4953" s="26"/>
      <c r="N4953" s="113"/>
      <c r="O4953" s="113"/>
      <c r="P4953" s="113"/>
      <c r="Q4953" s="26"/>
      <c r="R4953" s="113"/>
      <c r="S4953" s="26"/>
    </row>
    <row r="4954" spans="13:19" ht="12.75">
      <c r="M4954" s="26"/>
      <c r="N4954" s="113"/>
      <c r="O4954" s="113"/>
      <c r="P4954" s="113"/>
      <c r="Q4954" s="26"/>
      <c r="R4954" s="113"/>
      <c r="S4954" s="26"/>
    </row>
    <row r="4955" spans="13:19" ht="12.75">
      <c r="M4955" s="26"/>
      <c r="N4955" s="113"/>
      <c r="O4955" s="113"/>
      <c r="P4955" s="113"/>
      <c r="Q4955" s="26"/>
      <c r="R4955" s="113"/>
      <c r="S4955" s="26"/>
    </row>
    <row r="4956" spans="13:19" ht="12.75">
      <c r="M4956" s="26"/>
      <c r="N4956" s="113"/>
      <c r="O4956" s="113"/>
      <c r="P4956" s="113"/>
      <c r="Q4956" s="26"/>
      <c r="R4956" s="113"/>
      <c r="S4956" s="26"/>
    </row>
    <row r="4957" spans="13:19" ht="12.75">
      <c r="M4957" s="26"/>
      <c r="N4957" s="113"/>
      <c r="O4957" s="113"/>
      <c r="P4957" s="113"/>
      <c r="Q4957" s="26"/>
      <c r="R4957" s="113"/>
      <c r="S4957" s="26"/>
    </row>
    <row r="4958" spans="13:19" ht="12.75">
      <c r="M4958" s="26"/>
      <c r="N4958" s="113"/>
      <c r="O4958" s="113"/>
      <c r="P4958" s="113"/>
      <c r="Q4958" s="26"/>
      <c r="R4958" s="113"/>
      <c r="S4958" s="26"/>
    </row>
    <row r="4959" spans="13:19" ht="12.75">
      <c r="M4959" s="26"/>
      <c r="N4959" s="113"/>
      <c r="O4959" s="113"/>
      <c r="P4959" s="113"/>
      <c r="Q4959" s="26"/>
      <c r="R4959" s="113"/>
      <c r="S4959" s="26"/>
    </row>
    <row r="4960" spans="13:19" ht="12.75">
      <c r="M4960" s="26"/>
      <c r="N4960" s="113"/>
      <c r="O4960" s="113"/>
      <c r="P4960" s="113"/>
      <c r="Q4960" s="26"/>
      <c r="R4960" s="113"/>
      <c r="S4960" s="26"/>
    </row>
    <row r="4961" spans="13:19" ht="12.75">
      <c r="M4961" s="26"/>
      <c r="N4961" s="113"/>
      <c r="O4961" s="113"/>
      <c r="P4961" s="113"/>
      <c r="Q4961" s="26"/>
      <c r="R4961" s="113"/>
      <c r="S4961" s="26"/>
    </row>
    <row r="4962" spans="13:19" ht="12.75">
      <c r="M4962" s="26"/>
      <c r="N4962" s="113"/>
      <c r="O4962" s="113"/>
      <c r="P4962" s="113"/>
      <c r="Q4962" s="26"/>
      <c r="R4962" s="113"/>
      <c r="S4962" s="26"/>
    </row>
    <row r="4963" spans="13:19" ht="12.75">
      <c r="M4963" s="26"/>
      <c r="N4963" s="113"/>
      <c r="O4963" s="113"/>
      <c r="P4963" s="113"/>
      <c r="Q4963" s="26"/>
      <c r="R4963" s="113"/>
      <c r="S4963" s="26"/>
    </row>
    <row r="4964" spans="13:19" ht="12.75">
      <c r="M4964" s="26"/>
      <c r="N4964" s="113"/>
      <c r="O4964" s="113"/>
      <c r="P4964" s="113"/>
      <c r="Q4964" s="26"/>
      <c r="R4964" s="113"/>
      <c r="S4964" s="26"/>
    </row>
    <row r="4965" spans="13:19" ht="12.75">
      <c r="M4965" s="26"/>
      <c r="N4965" s="113"/>
      <c r="O4965" s="113"/>
      <c r="P4965" s="113"/>
      <c r="Q4965" s="26"/>
      <c r="R4965" s="113"/>
      <c r="S4965" s="26"/>
    </row>
    <row r="4966" spans="13:19" ht="12.75">
      <c r="M4966" s="26"/>
      <c r="N4966" s="113"/>
      <c r="O4966" s="113"/>
      <c r="P4966" s="113"/>
      <c r="Q4966" s="26"/>
      <c r="R4966" s="113"/>
      <c r="S4966" s="26"/>
    </row>
    <row r="4967" spans="13:19" ht="12.75">
      <c r="M4967" s="26"/>
      <c r="N4967" s="113"/>
      <c r="O4967" s="113"/>
      <c r="P4967" s="113"/>
      <c r="Q4967" s="26"/>
      <c r="R4967" s="113"/>
      <c r="S4967" s="26"/>
    </row>
    <row r="4968" spans="13:19" ht="12.75">
      <c r="M4968" s="26"/>
      <c r="N4968" s="113"/>
      <c r="O4968" s="113"/>
      <c r="P4968" s="113"/>
      <c r="Q4968" s="26"/>
      <c r="R4968" s="113"/>
      <c r="S4968" s="26"/>
    </row>
    <row r="4969" spans="13:19" ht="12.75">
      <c r="M4969" s="26"/>
      <c r="N4969" s="113"/>
      <c r="O4969" s="113"/>
      <c r="P4969" s="113"/>
      <c r="Q4969" s="26"/>
      <c r="R4969" s="113"/>
      <c r="S4969" s="26"/>
    </row>
    <row r="4970" spans="13:19" ht="12.75">
      <c r="M4970" s="26"/>
      <c r="N4970" s="113"/>
      <c r="O4970" s="113"/>
      <c r="P4970" s="113"/>
      <c r="Q4970" s="26"/>
      <c r="R4970" s="113"/>
      <c r="S4970" s="26"/>
    </row>
    <row r="4971" spans="13:19" ht="12.75">
      <c r="M4971" s="26"/>
      <c r="N4971" s="113"/>
      <c r="O4971" s="113"/>
      <c r="P4971" s="113"/>
      <c r="Q4971" s="26"/>
      <c r="R4971" s="113"/>
      <c r="S4971" s="26"/>
    </row>
    <row r="4972" spans="13:19" ht="12.75">
      <c r="M4972" s="26"/>
      <c r="N4972" s="113"/>
      <c r="O4972" s="113"/>
      <c r="P4972" s="113"/>
      <c r="Q4972" s="26"/>
      <c r="R4972" s="113"/>
      <c r="S4972" s="26"/>
    </row>
    <row r="4973" spans="13:19" ht="12.75">
      <c r="M4973" s="26"/>
      <c r="N4973" s="113"/>
      <c r="O4973" s="113"/>
      <c r="P4973" s="113"/>
      <c r="Q4973" s="26"/>
      <c r="R4973" s="113"/>
      <c r="S4973" s="26"/>
    </row>
    <row r="4974" spans="13:19" ht="12.75">
      <c r="M4974" s="26"/>
      <c r="N4974" s="113"/>
      <c r="O4974" s="113"/>
      <c r="P4974" s="113"/>
      <c r="Q4974" s="26"/>
      <c r="R4974" s="113"/>
      <c r="S4974" s="26"/>
    </row>
    <row r="4975" spans="13:19" ht="12.75">
      <c r="M4975" s="26"/>
      <c r="N4975" s="113"/>
      <c r="O4975" s="113"/>
      <c r="P4975" s="113"/>
      <c r="Q4975" s="26"/>
      <c r="R4975" s="113"/>
      <c r="S4975" s="26"/>
    </row>
    <row r="4976" spans="13:19" ht="12.75">
      <c r="M4976" s="26"/>
      <c r="N4976" s="113"/>
      <c r="O4976" s="113"/>
      <c r="P4976" s="113"/>
      <c r="Q4976" s="26"/>
      <c r="R4976" s="113"/>
      <c r="S4976" s="26"/>
    </row>
    <row r="4977" spans="13:19" ht="12.75">
      <c r="M4977" s="26"/>
      <c r="N4977" s="113"/>
      <c r="O4977" s="113"/>
      <c r="P4977" s="113"/>
      <c r="Q4977" s="26"/>
      <c r="R4977" s="113"/>
      <c r="S4977" s="26"/>
    </row>
    <row r="4978" spans="13:19" ht="12.75">
      <c r="M4978" s="26"/>
      <c r="N4978" s="113"/>
      <c r="O4978" s="113"/>
      <c r="P4978" s="113"/>
      <c r="Q4978" s="26"/>
      <c r="R4978" s="113"/>
      <c r="S4978" s="26"/>
    </row>
    <row r="4979" spans="13:19" ht="12.75">
      <c r="M4979" s="26"/>
      <c r="N4979" s="113"/>
      <c r="O4979" s="113"/>
      <c r="P4979" s="113"/>
      <c r="Q4979" s="26"/>
      <c r="R4979" s="113"/>
      <c r="S4979" s="26"/>
    </row>
    <row r="4980" spans="13:19" ht="12.75">
      <c r="M4980" s="26"/>
      <c r="N4980" s="113"/>
      <c r="O4980" s="113"/>
      <c r="P4980" s="113"/>
      <c r="Q4980" s="26"/>
      <c r="R4980" s="113"/>
      <c r="S4980" s="26"/>
    </row>
    <row r="4981" spans="13:19" ht="12.75">
      <c r="M4981" s="26"/>
      <c r="N4981" s="113"/>
      <c r="O4981" s="113"/>
      <c r="P4981" s="113"/>
      <c r="Q4981" s="26"/>
      <c r="R4981" s="113"/>
      <c r="S4981" s="26"/>
    </row>
    <row r="4982" spans="13:19" ht="12.75">
      <c r="M4982" s="26"/>
      <c r="N4982" s="113"/>
      <c r="O4982" s="113"/>
      <c r="P4982" s="113"/>
      <c r="Q4982" s="26"/>
      <c r="R4982" s="113"/>
      <c r="S4982" s="26"/>
    </row>
    <row r="4983" spans="13:19" ht="12.75">
      <c r="M4983" s="26"/>
      <c r="N4983" s="113"/>
      <c r="O4983" s="113"/>
      <c r="P4983" s="113"/>
      <c r="Q4983" s="26"/>
      <c r="R4983" s="113"/>
      <c r="S4983" s="26"/>
    </row>
    <row r="4984" spans="13:19" ht="12.75">
      <c r="M4984" s="26"/>
      <c r="N4984" s="113"/>
      <c r="O4984" s="113"/>
      <c r="P4984" s="113"/>
      <c r="Q4984" s="26"/>
      <c r="R4984" s="113"/>
      <c r="S4984" s="26"/>
    </row>
    <row r="4985" spans="13:19" ht="12.75">
      <c r="M4985" s="26"/>
      <c r="N4985" s="113"/>
      <c r="O4985" s="113"/>
      <c r="P4985" s="113"/>
      <c r="Q4985" s="26"/>
      <c r="R4985" s="113"/>
      <c r="S4985" s="26"/>
    </row>
    <row r="4986" spans="13:19" ht="12.75">
      <c r="M4986" s="26"/>
      <c r="N4986" s="113"/>
      <c r="O4986" s="113"/>
      <c r="P4986" s="113"/>
      <c r="Q4986" s="26"/>
      <c r="R4986" s="113"/>
      <c r="S4986" s="26"/>
    </row>
    <row r="4987" spans="13:19" ht="12.75">
      <c r="M4987" s="26"/>
      <c r="N4987" s="113"/>
      <c r="O4987" s="113"/>
      <c r="P4987" s="113"/>
      <c r="Q4987" s="26"/>
      <c r="R4987" s="113"/>
      <c r="S4987" s="26"/>
    </row>
    <row r="4988" spans="13:19" ht="12.75">
      <c r="M4988" s="26"/>
      <c r="N4988" s="113"/>
      <c r="O4988" s="113"/>
      <c r="P4988" s="113"/>
      <c r="Q4988" s="26"/>
      <c r="R4988" s="113"/>
      <c r="S4988" s="26"/>
    </row>
    <row r="4989" spans="13:19" ht="12.75">
      <c r="M4989" s="26"/>
      <c r="N4989" s="113"/>
      <c r="O4989" s="113"/>
      <c r="P4989" s="113"/>
      <c r="Q4989" s="26"/>
      <c r="R4989" s="113"/>
      <c r="S4989" s="26"/>
    </row>
    <row r="4990" spans="13:19" ht="12.75">
      <c r="M4990" s="26"/>
      <c r="N4990" s="113"/>
      <c r="O4990" s="113"/>
      <c r="P4990" s="113"/>
      <c r="Q4990" s="26"/>
      <c r="R4990" s="113"/>
      <c r="S4990" s="26"/>
    </row>
    <row r="4991" spans="13:19" ht="12.75">
      <c r="M4991" s="26"/>
      <c r="N4991" s="113"/>
      <c r="O4991" s="113"/>
      <c r="P4991" s="113"/>
      <c r="Q4991" s="26"/>
      <c r="R4991" s="113"/>
      <c r="S4991" s="26"/>
    </row>
    <row r="4992" spans="13:19" ht="12.75">
      <c r="M4992" s="26"/>
      <c r="N4992" s="113"/>
      <c r="O4992" s="113"/>
      <c r="P4992" s="113"/>
      <c r="Q4992" s="26"/>
      <c r="R4992" s="113"/>
      <c r="S4992" s="26"/>
    </row>
    <row r="4993" spans="13:19" ht="12.75">
      <c r="M4993" s="26"/>
      <c r="N4993" s="113"/>
      <c r="O4993" s="113"/>
      <c r="P4993" s="113"/>
      <c r="Q4993" s="26"/>
      <c r="R4993" s="113"/>
      <c r="S4993" s="26"/>
    </row>
    <row r="4994" spans="13:19" ht="12.75">
      <c r="M4994" s="26"/>
      <c r="N4994" s="113"/>
      <c r="O4994" s="113"/>
      <c r="P4994" s="113"/>
      <c r="Q4994" s="26"/>
      <c r="R4994" s="113"/>
      <c r="S4994" s="26"/>
    </row>
    <row r="4995" spans="13:19" ht="12.75">
      <c r="M4995" s="26"/>
      <c r="N4995" s="113"/>
      <c r="O4995" s="113"/>
      <c r="P4995" s="113"/>
      <c r="Q4995" s="26"/>
      <c r="R4995" s="113"/>
      <c r="S4995" s="26"/>
    </row>
    <row r="4996" spans="13:19" ht="12.75">
      <c r="M4996" s="26"/>
      <c r="N4996" s="113"/>
      <c r="O4996" s="113"/>
      <c r="P4996" s="113"/>
      <c r="Q4996" s="26"/>
      <c r="R4996" s="113"/>
      <c r="S4996" s="26"/>
    </row>
    <row r="4997" spans="13:19" ht="12.75">
      <c r="M4997" s="26"/>
      <c r="N4997" s="113"/>
      <c r="O4997" s="113"/>
      <c r="P4997" s="113"/>
      <c r="Q4997" s="26"/>
      <c r="R4997" s="113"/>
      <c r="S4997" s="26"/>
    </row>
    <row r="4998" spans="13:19" ht="12.75">
      <c r="M4998" s="26"/>
      <c r="N4998" s="113"/>
      <c r="O4998" s="113"/>
      <c r="P4998" s="113"/>
      <c r="Q4998" s="26"/>
      <c r="R4998" s="113"/>
      <c r="S4998" s="26"/>
    </row>
    <row r="4999" spans="13:19" ht="12.75">
      <c r="M4999" s="26"/>
      <c r="N4999" s="113"/>
      <c r="O4999" s="113"/>
      <c r="P4999" s="113"/>
      <c r="Q4999" s="26"/>
      <c r="R4999" s="113"/>
      <c r="S4999" s="26"/>
    </row>
    <row r="5000" spans="13:19" ht="12.75">
      <c r="M5000" s="26"/>
      <c r="N5000" s="113"/>
      <c r="O5000" s="113"/>
      <c r="P5000" s="113"/>
      <c r="Q5000" s="26"/>
      <c r="R5000" s="113"/>
      <c r="S5000" s="26"/>
    </row>
    <row r="5001" spans="13:19" ht="12.75">
      <c r="M5001" s="26"/>
      <c r="N5001" s="113"/>
      <c r="O5001" s="113"/>
      <c r="P5001" s="113"/>
      <c r="Q5001" s="26"/>
      <c r="R5001" s="113"/>
      <c r="S5001" s="26"/>
    </row>
    <row r="5002" spans="13:19" ht="12.75">
      <c r="M5002" s="26"/>
      <c r="N5002" s="113"/>
      <c r="O5002" s="113"/>
      <c r="P5002" s="113"/>
      <c r="Q5002" s="26"/>
      <c r="R5002" s="113"/>
      <c r="S5002" s="26"/>
    </row>
    <row r="5003" spans="13:19" ht="12.75">
      <c r="M5003" s="26"/>
      <c r="N5003" s="113"/>
      <c r="O5003" s="113"/>
      <c r="P5003" s="113"/>
      <c r="Q5003" s="26"/>
      <c r="R5003" s="113"/>
      <c r="S5003" s="26"/>
    </row>
    <row r="5004" spans="13:19" ht="12.75">
      <c r="M5004" s="26"/>
      <c r="N5004" s="113"/>
      <c r="O5004" s="113"/>
      <c r="P5004" s="113"/>
      <c r="Q5004" s="26"/>
      <c r="R5004" s="113"/>
      <c r="S5004" s="26"/>
    </row>
    <row r="5005" spans="13:19" ht="12.75">
      <c r="M5005" s="26"/>
      <c r="N5005" s="113"/>
      <c r="O5005" s="113"/>
      <c r="P5005" s="113"/>
      <c r="Q5005" s="26"/>
      <c r="R5005" s="113"/>
      <c r="S5005" s="26"/>
    </row>
    <row r="5006" spans="13:19" ht="12.75">
      <c r="M5006" s="26"/>
      <c r="N5006" s="113"/>
      <c r="O5006" s="113"/>
      <c r="P5006" s="113"/>
      <c r="Q5006" s="26"/>
      <c r="R5006" s="113"/>
      <c r="S5006" s="26"/>
    </row>
    <row r="5007" spans="13:19" ht="12.75">
      <c r="M5007" s="26"/>
      <c r="N5007" s="113"/>
      <c r="O5007" s="113"/>
      <c r="P5007" s="113"/>
      <c r="Q5007" s="26"/>
      <c r="R5007" s="113"/>
      <c r="S5007" s="26"/>
    </row>
    <row r="5008" spans="13:19" ht="12.75">
      <c r="M5008" s="26"/>
      <c r="N5008" s="113"/>
      <c r="O5008" s="113"/>
      <c r="P5008" s="113"/>
      <c r="Q5008" s="26"/>
      <c r="R5008" s="113"/>
      <c r="S5008" s="26"/>
    </row>
    <row r="5009" spans="13:19" ht="12.75">
      <c r="M5009" s="26"/>
      <c r="N5009" s="113"/>
      <c r="O5009" s="113"/>
      <c r="P5009" s="113"/>
      <c r="Q5009" s="26"/>
      <c r="R5009" s="113"/>
      <c r="S5009" s="26"/>
    </row>
    <row r="5010" spans="13:19" ht="12.75">
      <c r="M5010" s="26"/>
      <c r="N5010" s="113"/>
      <c r="O5010" s="113"/>
      <c r="P5010" s="113"/>
      <c r="Q5010" s="26"/>
      <c r="R5010" s="113"/>
      <c r="S5010" s="26"/>
    </row>
    <row r="5011" spans="13:19" ht="12.75">
      <c r="M5011" s="26"/>
      <c r="N5011" s="113"/>
      <c r="O5011" s="113"/>
      <c r="P5011" s="113"/>
      <c r="Q5011" s="26"/>
      <c r="R5011" s="113"/>
      <c r="S5011" s="26"/>
    </row>
    <row r="5012" spans="13:19" ht="12.75">
      <c r="M5012" s="26"/>
      <c r="N5012" s="113"/>
      <c r="O5012" s="113"/>
      <c r="P5012" s="113"/>
      <c r="Q5012" s="26"/>
      <c r="R5012" s="113"/>
      <c r="S5012" s="26"/>
    </row>
    <row r="5013" spans="13:19" ht="12.75">
      <c r="M5013" s="26"/>
      <c r="N5013" s="113"/>
      <c r="O5013" s="113"/>
      <c r="P5013" s="113"/>
      <c r="Q5013" s="26"/>
      <c r="R5013" s="113"/>
      <c r="S5013" s="26"/>
    </row>
    <row r="5014" spans="13:19" ht="12.75">
      <c r="M5014" s="26"/>
      <c r="N5014" s="113"/>
      <c r="O5014" s="113"/>
      <c r="P5014" s="113"/>
      <c r="Q5014" s="26"/>
      <c r="R5014" s="113"/>
      <c r="S5014" s="26"/>
    </row>
    <row r="5015" spans="13:19" ht="12.75">
      <c r="M5015" s="26"/>
      <c r="N5015" s="113"/>
      <c r="O5015" s="113"/>
      <c r="P5015" s="113"/>
      <c r="Q5015" s="26"/>
      <c r="R5015" s="113"/>
      <c r="S5015" s="26"/>
    </row>
    <row r="5016" spans="13:19" ht="12.75">
      <c r="M5016" s="26"/>
      <c r="N5016" s="113"/>
      <c r="O5016" s="113"/>
      <c r="P5016" s="113"/>
      <c r="Q5016" s="26"/>
      <c r="R5016" s="113"/>
      <c r="S5016" s="26"/>
    </row>
    <row r="5017" spans="13:19" ht="12.75">
      <c r="M5017" s="26"/>
      <c r="N5017" s="113"/>
      <c r="O5017" s="113"/>
      <c r="P5017" s="113"/>
      <c r="Q5017" s="26"/>
      <c r="R5017" s="113"/>
      <c r="S5017" s="26"/>
    </row>
    <row r="5018" spans="13:19" ht="12.75">
      <c r="M5018" s="26"/>
      <c r="N5018" s="113"/>
      <c r="O5018" s="113"/>
      <c r="P5018" s="113"/>
      <c r="Q5018" s="26"/>
      <c r="R5018" s="113"/>
      <c r="S5018" s="26"/>
    </row>
    <row r="5019" spans="13:19" ht="12.75">
      <c r="M5019" s="26"/>
      <c r="N5019" s="113"/>
      <c r="O5019" s="113"/>
      <c r="P5019" s="113"/>
      <c r="Q5019" s="26"/>
      <c r="R5019" s="113"/>
      <c r="S5019" s="26"/>
    </row>
    <row r="5020" spans="13:19" ht="12.75">
      <c r="M5020" s="26"/>
      <c r="N5020" s="113"/>
      <c r="O5020" s="113"/>
      <c r="P5020" s="113"/>
      <c r="Q5020" s="26"/>
      <c r="R5020" s="113"/>
      <c r="S5020" s="26"/>
    </row>
    <row r="5021" spans="13:19" ht="12.75">
      <c r="M5021" s="26"/>
      <c r="N5021" s="113"/>
      <c r="O5021" s="113"/>
      <c r="P5021" s="113"/>
      <c r="Q5021" s="26"/>
      <c r="R5021" s="113"/>
      <c r="S5021" s="26"/>
    </row>
    <row r="5022" spans="13:19" ht="12.75">
      <c r="M5022" s="26"/>
      <c r="N5022" s="113"/>
      <c r="O5022" s="113"/>
      <c r="P5022" s="113"/>
      <c r="Q5022" s="26"/>
      <c r="R5022" s="113"/>
      <c r="S5022" s="26"/>
    </row>
    <row r="5023" spans="13:19" ht="12.75">
      <c r="M5023" s="26"/>
      <c r="N5023" s="113"/>
      <c r="O5023" s="113"/>
      <c r="P5023" s="113"/>
      <c r="Q5023" s="26"/>
      <c r="R5023" s="113"/>
      <c r="S5023" s="26"/>
    </row>
    <row r="5024" spans="13:19" ht="12.75">
      <c r="M5024" s="26"/>
      <c r="N5024" s="113"/>
      <c r="O5024" s="113"/>
      <c r="P5024" s="113"/>
      <c r="Q5024" s="26"/>
      <c r="R5024" s="113"/>
      <c r="S5024" s="26"/>
    </row>
    <row r="5025" spans="13:19" ht="12.75">
      <c r="M5025" s="26"/>
      <c r="N5025" s="113"/>
      <c r="O5025" s="113"/>
      <c r="P5025" s="113"/>
      <c r="Q5025" s="26"/>
      <c r="R5025" s="113"/>
      <c r="S5025" s="26"/>
    </row>
    <row r="5026" spans="13:19" ht="12.75">
      <c r="M5026" s="26"/>
      <c r="N5026" s="113"/>
      <c r="O5026" s="113"/>
      <c r="P5026" s="113"/>
      <c r="Q5026" s="26"/>
      <c r="R5026" s="113"/>
      <c r="S5026" s="26"/>
    </row>
    <row r="5027" spans="13:19" ht="12.75">
      <c r="M5027" s="26"/>
      <c r="N5027" s="113"/>
      <c r="O5027" s="113"/>
      <c r="P5027" s="113"/>
      <c r="Q5027" s="26"/>
      <c r="R5027" s="113"/>
      <c r="S5027" s="26"/>
    </row>
    <row r="5028" spans="13:19" ht="12.75">
      <c r="M5028" s="26"/>
      <c r="N5028" s="113"/>
      <c r="O5028" s="113"/>
      <c r="P5028" s="113"/>
      <c r="Q5028" s="26"/>
      <c r="R5028" s="113"/>
      <c r="S5028" s="26"/>
    </row>
    <row r="5029" spans="13:19" ht="12.75">
      <c r="M5029" s="26"/>
      <c r="N5029" s="113"/>
      <c r="O5029" s="113"/>
      <c r="P5029" s="113"/>
      <c r="Q5029" s="26"/>
      <c r="R5029" s="113"/>
      <c r="S5029" s="26"/>
    </row>
    <row r="5030" spans="13:19" ht="12.75">
      <c r="M5030" s="26"/>
      <c r="N5030" s="113"/>
      <c r="O5030" s="113"/>
      <c r="P5030" s="113"/>
      <c r="Q5030" s="26"/>
      <c r="R5030" s="113"/>
      <c r="S5030" s="26"/>
    </row>
    <row r="5031" spans="13:19" ht="12.75">
      <c r="M5031" s="26"/>
      <c r="N5031" s="113"/>
      <c r="O5031" s="113"/>
      <c r="P5031" s="113"/>
      <c r="Q5031" s="26"/>
      <c r="R5031" s="113"/>
      <c r="S5031" s="26"/>
    </row>
    <row r="5032" spans="13:19" ht="12.75">
      <c r="M5032" s="26"/>
      <c r="N5032" s="113"/>
      <c r="O5032" s="113"/>
      <c r="P5032" s="113"/>
      <c r="Q5032" s="26"/>
      <c r="R5032" s="113"/>
      <c r="S5032" s="26"/>
    </row>
    <row r="5033" spans="13:19" ht="12.75">
      <c r="M5033" s="26"/>
      <c r="N5033" s="113"/>
      <c r="O5033" s="113"/>
      <c r="P5033" s="113"/>
      <c r="Q5033" s="26"/>
      <c r="R5033" s="113"/>
      <c r="S5033" s="26"/>
    </row>
    <row r="5034" spans="13:19" ht="12.75">
      <c r="M5034" s="26"/>
      <c r="N5034" s="113"/>
      <c r="O5034" s="113"/>
      <c r="P5034" s="113"/>
      <c r="Q5034" s="26"/>
      <c r="R5034" s="113"/>
      <c r="S5034" s="26"/>
    </row>
    <row r="5035" spans="13:19" ht="12.75">
      <c r="M5035" s="26"/>
      <c r="N5035" s="113"/>
      <c r="O5035" s="113"/>
      <c r="P5035" s="113"/>
      <c r="Q5035" s="26"/>
      <c r="R5035" s="113"/>
      <c r="S5035" s="26"/>
    </row>
    <row r="5036" spans="13:19" ht="12.75">
      <c r="M5036" s="26"/>
      <c r="N5036" s="113"/>
      <c r="O5036" s="113"/>
      <c r="P5036" s="113"/>
      <c r="Q5036" s="26"/>
      <c r="R5036" s="113"/>
      <c r="S5036" s="26"/>
    </row>
    <row r="5037" spans="13:19" ht="12.75">
      <c r="M5037" s="26"/>
      <c r="N5037" s="113"/>
      <c r="O5037" s="113"/>
      <c r="P5037" s="113"/>
      <c r="Q5037" s="26"/>
      <c r="R5037" s="113"/>
      <c r="S5037" s="26"/>
    </row>
    <row r="5038" spans="13:19" ht="12.75">
      <c r="M5038" s="26"/>
      <c r="N5038" s="113"/>
      <c r="O5038" s="113"/>
      <c r="P5038" s="113"/>
      <c r="Q5038" s="26"/>
      <c r="R5038" s="113"/>
      <c r="S5038" s="26"/>
    </row>
    <row r="5039" spans="13:19" ht="12.75">
      <c r="M5039" s="26"/>
      <c r="N5039" s="113"/>
      <c r="O5039" s="113"/>
      <c r="P5039" s="113"/>
      <c r="Q5039" s="26"/>
      <c r="R5039" s="113"/>
      <c r="S5039" s="26"/>
    </row>
    <row r="5040" spans="13:19" ht="12.75">
      <c r="M5040" s="26"/>
      <c r="N5040" s="113"/>
      <c r="O5040" s="113"/>
      <c r="P5040" s="113"/>
      <c r="Q5040" s="26"/>
      <c r="R5040" s="113"/>
      <c r="S5040" s="26"/>
    </row>
    <row r="5041" spans="13:19" ht="12.75">
      <c r="M5041" s="26"/>
      <c r="N5041" s="113"/>
      <c r="O5041" s="113"/>
      <c r="P5041" s="113"/>
      <c r="Q5041" s="26"/>
      <c r="R5041" s="113"/>
      <c r="S5041" s="26"/>
    </row>
    <row r="5042" spans="13:19" ht="12.75">
      <c r="M5042" s="26"/>
      <c r="N5042" s="113"/>
      <c r="O5042" s="113"/>
      <c r="P5042" s="113"/>
      <c r="Q5042" s="26"/>
      <c r="R5042" s="113"/>
      <c r="S5042" s="26"/>
    </row>
    <row r="5043" spans="13:19" ht="12.75">
      <c r="M5043" s="26"/>
      <c r="N5043" s="113"/>
      <c r="O5043" s="113"/>
      <c r="P5043" s="113"/>
      <c r="Q5043" s="26"/>
      <c r="R5043" s="113"/>
      <c r="S5043" s="26"/>
    </row>
    <row r="5044" spans="13:19" ht="12.75">
      <c r="M5044" s="26"/>
      <c r="N5044" s="113"/>
      <c r="O5044" s="113"/>
      <c r="P5044" s="113"/>
      <c r="Q5044" s="26"/>
      <c r="R5044" s="113"/>
      <c r="S5044" s="26"/>
    </row>
    <row r="5045" spans="13:19" ht="12.75">
      <c r="M5045" s="26"/>
      <c r="N5045" s="113"/>
      <c r="O5045" s="113"/>
      <c r="P5045" s="113"/>
      <c r="Q5045" s="26"/>
      <c r="R5045" s="113"/>
      <c r="S5045" s="26"/>
    </row>
    <row r="5046" spans="13:19" ht="12.75">
      <c r="M5046" s="26"/>
      <c r="N5046" s="113"/>
      <c r="O5046" s="113"/>
      <c r="P5046" s="113"/>
      <c r="Q5046" s="26"/>
      <c r="R5046" s="113"/>
      <c r="S5046" s="26"/>
    </row>
    <row r="5047" spans="13:19" ht="12.75">
      <c r="M5047" s="26"/>
      <c r="N5047" s="113"/>
      <c r="O5047" s="113"/>
      <c r="P5047" s="113"/>
      <c r="Q5047" s="26"/>
      <c r="R5047" s="113"/>
      <c r="S5047" s="26"/>
    </row>
    <row r="5048" spans="13:19" ht="12.75">
      <c r="M5048" s="26"/>
      <c r="N5048" s="113"/>
      <c r="O5048" s="113"/>
      <c r="P5048" s="113"/>
      <c r="Q5048" s="26"/>
      <c r="R5048" s="113"/>
      <c r="S5048" s="26"/>
    </row>
    <row r="5049" spans="13:19" ht="12.75">
      <c r="M5049" s="26"/>
      <c r="N5049" s="113"/>
      <c r="O5049" s="113"/>
      <c r="P5049" s="113"/>
      <c r="Q5049" s="26"/>
      <c r="R5049" s="113"/>
      <c r="S5049" s="26"/>
    </row>
    <row r="5050" spans="13:19" ht="12.75">
      <c r="M5050" s="26"/>
      <c r="N5050" s="113"/>
      <c r="O5050" s="113"/>
      <c r="P5050" s="113"/>
      <c r="Q5050" s="26"/>
      <c r="R5050" s="113"/>
      <c r="S5050" s="26"/>
    </row>
    <row r="5051" spans="13:19" ht="12.75">
      <c r="M5051" s="26"/>
      <c r="N5051" s="113"/>
      <c r="O5051" s="113"/>
      <c r="P5051" s="113"/>
      <c r="Q5051" s="26"/>
      <c r="R5051" s="113"/>
      <c r="S5051" s="26"/>
    </row>
    <row r="5052" spans="13:19" ht="12.75">
      <c r="M5052" s="26"/>
      <c r="N5052" s="113"/>
      <c r="O5052" s="113"/>
      <c r="P5052" s="113"/>
      <c r="Q5052" s="26"/>
      <c r="R5052" s="113"/>
      <c r="S5052" s="26"/>
    </row>
    <row r="5053" spans="13:19" ht="12.75">
      <c r="M5053" s="26"/>
      <c r="N5053" s="113"/>
      <c r="O5053" s="113"/>
      <c r="P5053" s="113"/>
      <c r="Q5053" s="26"/>
      <c r="R5053" s="113"/>
      <c r="S5053" s="26"/>
    </row>
    <row r="5054" spans="13:19" ht="12.75">
      <c r="M5054" s="26"/>
      <c r="N5054" s="113"/>
      <c r="O5054" s="113"/>
      <c r="P5054" s="113"/>
      <c r="Q5054" s="26"/>
      <c r="R5054" s="113"/>
      <c r="S5054" s="26"/>
    </row>
    <row r="5055" spans="13:19" ht="12.75">
      <c r="M5055" s="26"/>
      <c r="N5055" s="113"/>
      <c r="O5055" s="113"/>
      <c r="P5055" s="113"/>
      <c r="Q5055" s="26"/>
      <c r="R5055" s="113"/>
      <c r="S5055" s="26"/>
    </row>
    <row r="5056" spans="13:19" ht="12.75">
      <c r="M5056" s="26"/>
      <c r="N5056" s="113"/>
      <c r="O5056" s="113"/>
      <c r="P5056" s="113"/>
      <c r="Q5056" s="26"/>
      <c r="R5056" s="113"/>
      <c r="S5056" s="26"/>
    </row>
    <row r="5057" spans="13:19" ht="12.75">
      <c r="M5057" s="26"/>
      <c r="N5057" s="113"/>
      <c r="O5057" s="113"/>
      <c r="P5057" s="113"/>
      <c r="Q5057" s="26"/>
      <c r="R5057" s="113"/>
      <c r="S5057" s="26"/>
    </row>
    <row r="5058" spans="13:19" ht="12.75">
      <c r="M5058" s="26"/>
      <c r="N5058" s="113"/>
      <c r="O5058" s="113"/>
      <c r="P5058" s="113"/>
      <c r="Q5058" s="26"/>
      <c r="R5058" s="113"/>
      <c r="S5058" s="26"/>
    </row>
    <row r="5059" spans="13:19" ht="12.75">
      <c r="M5059" s="26"/>
      <c r="N5059" s="113"/>
      <c r="O5059" s="113"/>
      <c r="P5059" s="113"/>
      <c r="Q5059" s="26"/>
      <c r="R5059" s="113"/>
      <c r="S5059" s="26"/>
    </row>
    <row r="5060" spans="13:19" ht="12.75">
      <c r="M5060" s="26"/>
      <c r="N5060" s="113"/>
      <c r="O5060" s="113"/>
      <c r="P5060" s="113"/>
      <c r="Q5060" s="26"/>
      <c r="R5060" s="113"/>
      <c r="S5060" s="26"/>
    </row>
    <row r="5061" spans="13:19" ht="12.75">
      <c r="M5061" s="26"/>
      <c r="N5061" s="113"/>
      <c r="O5061" s="113"/>
      <c r="P5061" s="113"/>
      <c r="Q5061" s="26"/>
      <c r="R5061" s="113"/>
      <c r="S5061" s="26"/>
    </row>
    <row r="5062" spans="13:19" ht="12.75">
      <c r="M5062" s="26"/>
      <c r="N5062" s="113"/>
      <c r="O5062" s="113"/>
      <c r="P5062" s="113"/>
      <c r="Q5062" s="26"/>
      <c r="R5062" s="113"/>
      <c r="S5062" s="26"/>
    </row>
    <row r="5063" spans="13:19" ht="12.75">
      <c r="M5063" s="26"/>
      <c r="N5063" s="113"/>
      <c r="O5063" s="113"/>
      <c r="P5063" s="113"/>
      <c r="Q5063" s="26"/>
      <c r="R5063" s="113"/>
      <c r="S5063" s="26"/>
    </row>
    <row r="5064" spans="13:19" ht="12.75">
      <c r="M5064" s="26"/>
      <c r="N5064" s="113"/>
      <c r="O5064" s="113"/>
      <c r="P5064" s="113"/>
      <c r="Q5064" s="26"/>
      <c r="R5064" s="113"/>
      <c r="S5064" s="26"/>
    </row>
    <row r="5065" spans="13:19" ht="12.75">
      <c r="M5065" s="26"/>
      <c r="N5065" s="113"/>
      <c r="O5065" s="113"/>
      <c r="P5065" s="113"/>
      <c r="Q5065" s="26"/>
      <c r="R5065" s="113"/>
      <c r="S5065" s="26"/>
    </row>
    <row r="5066" spans="13:19" ht="12.75">
      <c r="M5066" s="26"/>
      <c r="N5066" s="113"/>
      <c r="O5066" s="113"/>
      <c r="P5066" s="113"/>
      <c r="Q5066" s="26"/>
      <c r="R5066" s="113"/>
      <c r="S5066" s="26"/>
    </row>
    <row r="5067" spans="13:19" ht="12.75">
      <c r="M5067" s="26"/>
      <c r="N5067" s="113"/>
      <c r="O5067" s="113"/>
      <c r="P5067" s="113"/>
      <c r="Q5067" s="26"/>
      <c r="R5067" s="113"/>
      <c r="S5067" s="26"/>
    </row>
    <row r="5068" spans="13:19" ht="12.75">
      <c r="M5068" s="26"/>
      <c r="N5068" s="113"/>
      <c r="O5068" s="113"/>
      <c r="P5068" s="113"/>
      <c r="Q5068" s="26"/>
      <c r="R5068" s="113"/>
      <c r="S5068" s="26"/>
    </row>
    <row r="5069" spans="13:19" ht="12.75">
      <c r="M5069" s="26"/>
      <c r="N5069" s="113"/>
      <c r="O5069" s="113"/>
      <c r="P5069" s="113"/>
      <c r="Q5069" s="26"/>
      <c r="R5069" s="113"/>
      <c r="S5069" s="26"/>
    </row>
    <row r="5070" spans="13:19" ht="12.75">
      <c r="M5070" s="26"/>
      <c r="N5070" s="113"/>
      <c r="O5070" s="113"/>
      <c r="P5070" s="113"/>
      <c r="Q5070" s="26"/>
      <c r="R5070" s="113"/>
      <c r="S5070" s="26"/>
    </row>
    <row r="5071" spans="13:19" ht="12.75">
      <c r="M5071" s="26"/>
      <c r="N5071" s="113"/>
      <c r="O5071" s="113"/>
      <c r="P5071" s="113"/>
      <c r="Q5071" s="26"/>
      <c r="R5071" s="113"/>
      <c r="S5071" s="26"/>
    </row>
    <row r="5072" spans="13:19" ht="12.75">
      <c r="M5072" s="26"/>
      <c r="N5072" s="113"/>
      <c r="O5072" s="113"/>
      <c r="P5072" s="113"/>
      <c r="Q5072" s="26"/>
      <c r="R5072" s="113"/>
      <c r="S5072" s="26"/>
    </row>
    <row r="5073" spans="13:19" ht="12.75">
      <c r="M5073" s="26"/>
      <c r="N5073" s="113"/>
      <c r="O5073" s="113"/>
      <c r="P5073" s="113"/>
      <c r="Q5073" s="26"/>
      <c r="R5073" s="113"/>
      <c r="S5073" s="26"/>
    </row>
    <row r="5074" spans="13:19" ht="12.75">
      <c r="M5074" s="26"/>
      <c r="N5074" s="113"/>
      <c r="O5074" s="113"/>
      <c r="P5074" s="113"/>
      <c r="Q5074" s="26"/>
      <c r="R5074" s="113"/>
      <c r="S5074" s="26"/>
    </row>
    <row r="5075" spans="13:19" ht="12.75">
      <c r="M5075" s="26"/>
      <c r="N5075" s="113"/>
      <c r="O5075" s="113"/>
      <c r="P5075" s="113"/>
      <c r="Q5075" s="26"/>
      <c r="R5075" s="113"/>
      <c r="S5075" s="26"/>
    </row>
    <row r="5076" spans="13:19" ht="12.75">
      <c r="M5076" s="26"/>
      <c r="N5076" s="113"/>
      <c r="O5076" s="113"/>
      <c r="P5076" s="113"/>
      <c r="Q5076" s="26"/>
      <c r="R5076" s="113"/>
      <c r="S5076" s="26"/>
    </row>
    <row r="5077" spans="13:19" ht="12.75">
      <c r="M5077" s="26"/>
      <c r="N5077" s="113"/>
      <c r="O5077" s="113"/>
      <c r="P5077" s="113"/>
      <c r="Q5077" s="26"/>
      <c r="R5077" s="113"/>
      <c r="S5077" s="26"/>
    </row>
    <row r="5078" spans="13:19" ht="12.75">
      <c r="M5078" s="26"/>
      <c r="N5078" s="113"/>
      <c r="O5078" s="113"/>
      <c r="P5078" s="113"/>
      <c r="Q5078" s="26"/>
      <c r="R5078" s="113"/>
      <c r="S5078" s="26"/>
    </row>
    <row r="5079" spans="13:19" ht="12.75">
      <c r="M5079" s="26"/>
      <c r="N5079" s="113"/>
      <c r="O5079" s="113"/>
      <c r="P5079" s="113"/>
      <c r="Q5079" s="26"/>
      <c r="R5079" s="113"/>
      <c r="S5079" s="26"/>
    </row>
    <row r="5080" spans="13:19" ht="12.75">
      <c r="M5080" s="26"/>
      <c r="N5080" s="113"/>
      <c r="O5080" s="113"/>
      <c r="P5080" s="113"/>
      <c r="Q5080" s="26"/>
      <c r="R5080" s="113"/>
      <c r="S5080" s="26"/>
    </row>
    <row r="5081" spans="13:19" ht="12.75">
      <c r="M5081" s="26"/>
      <c r="N5081" s="113"/>
      <c r="O5081" s="113"/>
      <c r="P5081" s="113"/>
      <c r="Q5081" s="26"/>
      <c r="R5081" s="113"/>
      <c r="S5081" s="26"/>
    </row>
    <row r="5082" spans="13:19" ht="12.75">
      <c r="M5082" s="26"/>
      <c r="N5082" s="113"/>
      <c r="O5082" s="113"/>
      <c r="P5082" s="113"/>
      <c r="Q5082" s="26"/>
      <c r="R5082" s="113"/>
      <c r="S5082" s="26"/>
    </row>
    <row r="5083" spans="13:19" ht="12.75">
      <c r="M5083" s="26"/>
      <c r="N5083" s="113"/>
      <c r="O5083" s="113"/>
      <c r="P5083" s="113"/>
      <c r="Q5083" s="26"/>
      <c r="R5083" s="113"/>
      <c r="S5083" s="26"/>
    </row>
    <row r="5084" spans="13:19" ht="12.75">
      <c r="M5084" s="26"/>
      <c r="N5084" s="113"/>
      <c r="O5084" s="113"/>
      <c r="P5084" s="113"/>
      <c r="Q5084" s="26"/>
      <c r="R5084" s="113"/>
      <c r="S5084" s="26"/>
    </row>
    <row r="5085" spans="13:19" ht="12.75">
      <c r="M5085" s="26"/>
      <c r="N5085" s="113"/>
      <c r="O5085" s="113"/>
      <c r="P5085" s="113"/>
      <c r="Q5085" s="26"/>
      <c r="R5085" s="113"/>
      <c r="S5085" s="26"/>
    </row>
    <row r="5086" spans="13:19" ht="12.75">
      <c r="M5086" s="26"/>
      <c r="N5086" s="113"/>
      <c r="O5086" s="113"/>
      <c r="P5086" s="113"/>
      <c r="Q5086" s="26"/>
      <c r="R5086" s="113"/>
      <c r="S5086" s="26"/>
    </row>
    <row r="5087" spans="13:19" ht="12.75">
      <c r="M5087" s="26"/>
      <c r="N5087" s="113"/>
      <c r="O5087" s="113"/>
      <c r="P5087" s="113"/>
      <c r="Q5087" s="26"/>
      <c r="R5087" s="113"/>
      <c r="S5087" s="26"/>
    </row>
    <row r="5088" spans="13:19" ht="12.75">
      <c r="M5088" s="26"/>
      <c r="N5088" s="113"/>
      <c r="O5088" s="113"/>
      <c r="P5088" s="113"/>
      <c r="Q5088" s="26"/>
      <c r="R5088" s="113"/>
      <c r="S5088" s="26"/>
    </row>
    <row r="5089" spans="13:19" ht="12.75">
      <c r="M5089" s="26"/>
      <c r="N5089" s="113"/>
      <c r="O5089" s="113"/>
      <c r="P5089" s="113"/>
      <c r="Q5089" s="26"/>
      <c r="R5089" s="113"/>
      <c r="S5089" s="26"/>
    </row>
    <row r="5090" spans="13:19" ht="12.75">
      <c r="M5090" s="26"/>
      <c r="N5090" s="113"/>
      <c r="O5090" s="113"/>
      <c r="P5090" s="113"/>
      <c r="Q5090" s="26"/>
      <c r="R5090" s="113"/>
      <c r="S5090" s="26"/>
    </row>
    <row r="5091" spans="13:19" ht="12.75">
      <c r="M5091" s="26"/>
      <c r="N5091" s="113"/>
      <c r="O5091" s="113"/>
      <c r="P5091" s="113"/>
      <c r="Q5091" s="26"/>
      <c r="R5091" s="113"/>
      <c r="S5091" s="26"/>
    </row>
    <row r="5092" spans="13:19" ht="12.75">
      <c r="M5092" s="26"/>
      <c r="N5092" s="113"/>
      <c r="O5092" s="113"/>
      <c r="P5092" s="113"/>
      <c r="Q5092" s="26"/>
      <c r="R5092" s="113"/>
      <c r="S5092" s="26"/>
    </row>
    <row r="5093" spans="13:19" ht="12.75">
      <c r="M5093" s="26"/>
      <c r="N5093" s="113"/>
      <c r="O5093" s="113"/>
      <c r="P5093" s="113"/>
      <c r="Q5093" s="26"/>
      <c r="R5093" s="113"/>
      <c r="S5093" s="26"/>
    </row>
    <row r="5094" spans="13:19" ht="12.75">
      <c r="M5094" s="26"/>
      <c r="N5094" s="113"/>
      <c r="O5094" s="113"/>
      <c r="P5094" s="113"/>
      <c r="Q5094" s="26"/>
      <c r="R5094" s="113"/>
      <c r="S5094" s="26"/>
    </row>
    <row r="5095" spans="13:19" ht="12.75">
      <c r="M5095" s="26"/>
      <c r="N5095" s="113"/>
      <c r="O5095" s="113"/>
      <c r="P5095" s="113"/>
      <c r="Q5095" s="26"/>
      <c r="R5095" s="113"/>
      <c r="S5095" s="26"/>
    </row>
    <row r="5096" spans="13:19" ht="12.75">
      <c r="M5096" s="26"/>
      <c r="N5096" s="113"/>
      <c r="O5096" s="113"/>
      <c r="P5096" s="113"/>
      <c r="Q5096" s="26"/>
      <c r="R5096" s="113"/>
      <c r="S5096" s="26"/>
    </row>
    <row r="5097" spans="13:19" ht="12.75">
      <c r="M5097" s="26"/>
      <c r="N5097" s="113"/>
      <c r="O5097" s="113"/>
      <c r="P5097" s="113"/>
      <c r="Q5097" s="26"/>
      <c r="R5097" s="113"/>
      <c r="S5097" s="26"/>
    </row>
    <row r="5098" spans="13:19" ht="12.75">
      <c r="M5098" s="26"/>
      <c r="N5098" s="113"/>
      <c r="O5098" s="113"/>
      <c r="P5098" s="113"/>
      <c r="Q5098" s="26"/>
      <c r="R5098" s="113"/>
      <c r="S5098" s="26"/>
    </row>
    <row r="5099" spans="13:19" ht="12.75">
      <c r="M5099" s="26"/>
      <c r="N5099" s="113"/>
      <c r="O5099" s="113"/>
      <c r="P5099" s="113"/>
      <c r="Q5099" s="26"/>
      <c r="R5099" s="113"/>
      <c r="S5099" s="26"/>
    </row>
    <row r="5100" spans="13:19" ht="12.75">
      <c r="M5100" s="26"/>
      <c r="N5100" s="113"/>
      <c r="O5100" s="113"/>
      <c r="P5100" s="113"/>
      <c r="Q5100" s="26"/>
      <c r="R5100" s="113"/>
      <c r="S5100" s="26"/>
    </row>
    <row r="5101" spans="13:19" ht="12.75">
      <c r="M5101" s="26"/>
      <c r="N5101" s="113"/>
      <c r="O5101" s="113"/>
      <c r="P5101" s="113"/>
      <c r="Q5101" s="26"/>
      <c r="R5101" s="113"/>
      <c r="S5101" s="26"/>
    </row>
    <row r="5102" spans="13:19" ht="12.75">
      <c r="M5102" s="26"/>
      <c r="N5102" s="113"/>
      <c r="O5102" s="113"/>
      <c r="P5102" s="113"/>
      <c r="Q5102" s="26"/>
      <c r="R5102" s="113"/>
      <c r="S5102" s="26"/>
    </row>
    <row r="5103" spans="13:19" ht="12.75">
      <c r="M5103" s="26"/>
      <c r="N5103" s="113"/>
      <c r="O5103" s="113"/>
      <c r="P5103" s="113"/>
      <c r="Q5103" s="26"/>
      <c r="R5103" s="113"/>
      <c r="S5103" s="26"/>
    </row>
    <row r="5104" spans="13:19" ht="12.75">
      <c r="M5104" s="26"/>
      <c r="N5104" s="113"/>
      <c r="O5104" s="113"/>
      <c r="P5104" s="113"/>
      <c r="Q5104" s="26"/>
      <c r="R5104" s="113"/>
      <c r="S5104" s="26"/>
    </row>
    <row r="5105" spans="13:19" ht="12.75">
      <c r="M5105" s="26"/>
      <c r="N5105" s="113"/>
      <c r="O5105" s="113"/>
      <c r="P5105" s="113"/>
      <c r="Q5105" s="26"/>
      <c r="R5105" s="113"/>
      <c r="S5105" s="26"/>
    </row>
    <row r="5106" spans="13:19" ht="12.75">
      <c r="M5106" s="26"/>
      <c r="N5106" s="113"/>
      <c r="O5106" s="113"/>
      <c r="P5106" s="113"/>
      <c r="Q5106" s="26"/>
      <c r="R5106" s="113"/>
      <c r="S5106" s="26"/>
    </row>
    <row r="5107" spans="13:19" ht="12.75">
      <c r="M5107" s="26"/>
      <c r="N5107" s="113"/>
      <c r="O5107" s="113"/>
      <c r="P5107" s="113"/>
      <c r="Q5107" s="26"/>
      <c r="R5107" s="113"/>
      <c r="S5107" s="26"/>
    </row>
    <row r="5108" spans="13:19" ht="12.75">
      <c r="M5108" s="26"/>
      <c r="N5108" s="113"/>
      <c r="O5108" s="113"/>
      <c r="P5108" s="113"/>
      <c r="Q5108" s="26"/>
      <c r="R5108" s="113"/>
      <c r="S5108" s="26"/>
    </row>
    <row r="5109" spans="13:19" ht="12.75">
      <c r="M5109" s="26"/>
      <c r="N5109" s="113"/>
      <c r="O5109" s="113"/>
      <c r="P5109" s="113"/>
      <c r="Q5109" s="26"/>
      <c r="R5109" s="113"/>
      <c r="S5109" s="26"/>
    </row>
    <row r="5110" spans="13:19" ht="12.75">
      <c r="M5110" s="26"/>
      <c r="N5110" s="113"/>
      <c r="O5110" s="113"/>
      <c r="P5110" s="113"/>
      <c r="Q5110" s="26"/>
      <c r="R5110" s="113"/>
      <c r="S5110" s="26"/>
    </row>
    <row r="5111" spans="13:19" ht="12.75">
      <c r="M5111" s="26"/>
      <c r="N5111" s="113"/>
      <c r="O5111" s="113"/>
      <c r="P5111" s="113"/>
      <c r="Q5111" s="26"/>
      <c r="R5111" s="113"/>
      <c r="S5111" s="26"/>
    </row>
    <row r="5112" spans="13:19" ht="12.75">
      <c r="M5112" s="26"/>
      <c r="N5112" s="113"/>
      <c r="O5112" s="113"/>
      <c r="P5112" s="113"/>
      <c r="Q5112" s="26"/>
      <c r="R5112" s="113"/>
      <c r="S5112" s="26"/>
    </row>
    <row r="5113" spans="13:19" ht="12.75">
      <c r="M5113" s="26"/>
      <c r="N5113" s="113"/>
      <c r="O5113" s="113"/>
      <c r="P5113" s="113"/>
      <c r="Q5113" s="26"/>
      <c r="R5113" s="113"/>
      <c r="S5113" s="26"/>
    </row>
    <row r="5114" spans="13:19" ht="12.75">
      <c r="M5114" s="26"/>
      <c r="N5114" s="113"/>
      <c r="O5114" s="113"/>
      <c r="P5114" s="113"/>
      <c r="Q5114" s="26"/>
      <c r="R5114" s="113"/>
      <c r="S5114" s="26"/>
    </row>
    <row r="5115" spans="13:19" ht="12.75">
      <c r="M5115" s="26"/>
      <c r="N5115" s="113"/>
      <c r="O5115" s="113"/>
      <c r="P5115" s="113"/>
      <c r="Q5115" s="26"/>
      <c r="R5115" s="113"/>
      <c r="S5115" s="26"/>
    </row>
    <row r="5116" spans="13:19" ht="12.75">
      <c r="M5116" s="26"/>
      <c r="N5116" s="113"/>
      <c r="O5116" s="113"/>
      <c r="P5116" s="113"/>
      <c r="Q5116" s="26"/>
      <c r="R5116" s="113"/>
      <c r="S5116" s="26"/>
    </row>
    <row r="5117" spans="13:19" ht="12.75">
      <c r="M5117" s="26"/>
      <c r="N5117" s="113"/>
      <c r="O5117" s="113"/>
      <c r="P5117" s="113"/>
      <c r="Q5117" s="26"/>
      <c r="R5117" s="113"/>
      <c r="S5117" s="26"/>
    </row>
    <row r="5118" spans="13:19" ht="12.75">
      <c r="M5118" s="26"/>
      <c r="N5118" s="113"/>
      <c r="O5118" s="113"/>
      <c r="P5118" s="113"/>
      <c r="Q5118" s="26"/>
      <c r="R5118" s="113"/>
      <c r="S5118" s="26"/>
    </row>
    <row r="5119" spans="13:19" ht="12.75">
      <c r="M5119" s="26"/>
      <c r="N5119" s="113"/>
      <c r="O5119" s="113"/>
      <c r="P5119" s="113"/>
      <c r="Q5119" s="26"/>
      <c r="R5119" s="113"/>
      <c r="S5119" s="26"/>
    </row>
    <row r="5120" spans="13:19" ht="12.75">
      <c r="M5120" s="26"/>
      <c r="N5120" s="113"/>
      <c r="O5120" s="113"/>
      <c r="P5120" s="113"/>
      <c r="Q5120" s="26"/>
      <c r="R5120" s="113"/>
      <c r="S5120" s="26"/>
    </row>
    <row r="5121" spans="13:19" ht="12.75">
      <c r="M5121" s="26"/>
      <c r="N5121" s="113"/>
      <c r="O5121" s="113"/>
      <c r="P5121" s="113"/>
      <c r="Q5121" s="26"/>
      <c r="R5121" s="113"/>
      <c r="S5121" s="26"/>
    </row>
    <row r="5122" spans="13:19" ht="12.75">
      <c r="M5122" s="26"/>
      <c r="N5122" s="113"/>
      <c r="O5122" s="113"/>
      <c r="P5122" s="113"/>
      <c r="Q5122" s="26"/>
      <c r="R5122" s="113"/>
      <c r="S5122" s="26"/>
    </row>
    <row r="5123" spans="13:19" ht="12.75">
      <c r="M5123" s="26"/>
      <c r="N5123" s="113"/>
      <c r="O5123" s="113"/>
      <c r="P5123" s="113"/>
      <c r="Q5123" s="26"/>
      <c r="R5123" s="113"/>
      <c r="S5123" s="26"/>
    </row>
    <row r="5124" spans="13:19" ht="12.75">
      <c r="M5124" s="26"/>
      <c r="N5124" s="113"/>
      <c r="O5124" s="113"/>
      <c r="P5124" s="113"/>
      <c r="Q5124" s="26"/>
      <c r="R5124" s="113"/>
      <c r="S5124" s="26"/>
    </row>
    <row r="5125" spans="13:19" ht="12.75">
      <c r="M5125" s="26"/>
      <c r="N5125" s="113"/>
      <c r="O5125" s="113"/>
      <c r="P5125" s="113"/>
      <c r="Q5125" s="26"/>
      <c r="R5125" s="113"/>
      <c r="S5125" s="26"/>
    </row>
    <row r="5126" spans="13:19" ht="12.75">
      <c r="M5126" s="26"/>
      <c r="N5126" s="113"/>
      <c r="O5126" s="113"/>
      <c r="P5126" s="113"/>
      <c r="Q5126" s="26"/>
      <c r="R5126" s="113"/>
      <c r="S5126" s="26"/>
    </row>
    <row r="5127" spans="13:19" ht="12.75">
      <c r="M5127" s="26"/>
      <c r="N5127" s="113"/>
      <c r="O5127" s="113"/>
      <c r="P5127" s="113"/>
      <c r="Q5127" s="26"/>
      <c r="R5127" s="113"/>
      <c r="S5127" s="26"/>
    </row>
    <row r="5128" spans="13:19" ht="12.75">
      <c r="M5128" s="26"/>
      <c r="N5128" s="113"/>
      <c r="O5128" s="113"/>
      <c r="P5128" s="113"/>
      <c r="Q5128" s="26"/>
      <c r="R5128" s="113"/>
      <c r="S5128" s="26"/>
    </row>
    <row r="5129" spans="13:19" ht="12.75">
      <c r="M5129" s="26"/>
      <c r="N5129" s="113"/>
      <c r="O5129" s="113"/>
      <c r="P5129" s="113"/>
      <c r="Q5129" s="26"/>
      <c r="R5129" s="113"/>
      <c r="S5129" s="26"/>
    </row>
    <row r="5130" spans="13:19" ht="12.75">
      <c r="M5130" s="26"/>
      <c r="N5130" s="113"/>
      <c r="O5130" s="113"/>
      <c r="P5130" s="113"/>
      <c r="Q5130" s="26"/>
      <c r="R5130" s="113"/>
      <c r="S5130" s="26"/>
    </row>
    <row r="5131" spans="13:19" ht="12.75">
      <c r="M5131" s="26"/>
      <c r="N5131" s="113"/>
      <c r="O5131" s="113"/>
      <c r="P5131" s="113"/>
      <c r="Q5131" s="26"/>
      <c r="R5131" s="113"/>
      <c r="S5131" s="26"/>
    </row>
    <row r="5132" spans="13:19" ht="12.75">
      <c r="M5132" s="26"/>
      <c r="N5132" s="113"/>
      <c r="O5132" s="113"/>
      <c r="P5132" s="113"/>
      <c r="Q5132" s="26"/>
      <c r="R5132" s="113"/>
      <c r="S5132" s="26"/>
    </row>
    <row r="5133" spans="13:19" ht="12.75">
      <c r="M5133" s="26"/>
      <c r="N5133" s="113"/>
      <c r="O5133" s="113"/>
      <c r="P5133" s="113"/>
      <c r="Q5133" s="26"/>
      <c r="R5133" s="113"/>
      <c r="S5133" s="26"/>
    </row>
    <row r="5134" spans="13:19" ht="12.75">
      <c r="M5134" s="26"/>
      <c r="N5134" s="113"/>
      <c r="O5134" s="113"/>
      <c r="P5134" s="113"/>
      <c r="Q5134" s="26"/>
      <c r="R5134" s="113"/>
      <c r="S5134" s="26"/>
    </row>
    <row r="5135" spans="13:19" ht="12.75">
      <c r="M5135" s="26"/>
      <c r="N5135" s="113"/>
      <c r="O5135" s="113"/>
      <c r="P5135" s="113"/>
      <c r="Q5135" s="26"/>
      <c r="R5135" s="113"/>
      <c r="S5135" s="26"/>
    </row>
    <row r="5136" spans="13:19" ht="12.75">
      <c r="M5136" s="26"/>
      <c r="N5136" s="113"/>
      <c r="O5136" s="113"/>
      <c r="P5136" s="113"/>
      <c r="Q5136" s="26"/>
      <c r="R5136" s="113"/>
      <c r="S5136" s="26"/>
    </row>
    <row r="5137" spans="13:19" ht="12.75">
      <c r="M5137" s="26"/>
      <c r="N5137" s="113"/>
      <c r="O5137" s="113"/>
      <c r="P5137" s="113"/>
      <c r="Q5137" s="26"/>
      <c r="R5137" s="113"/>
      <c r="S5137" s="26"/>
    </row>
    <row r="5138" spans="13:19" ht="12.75">
      <c r="M5138" s="26"/>
      <c r="N5138" s="113"/>
      <c r="O5138" s="113"/>
      <c r="P5138" s="113"/>
      <c r="Q5138" s="26"/>
      <c r="R5138" s="113"/>
      <c r="S5138" s="26"/>
    </row>
    <row r="5139" spans="13:19" ht="12.75">
      <c r="M5139" s="26"/>
      <c r="N5139" s="113"/>
      <c r="O5139" s="113"/>
      <c r="P5139" s="113"/>
      <c r="Q5139" s="26"/>
      <c r="R5139" s="113"/>
      <c r="S5139" s="26"/>
    </row>
    <row r="5140" spans="13:19" ht="12.75">
      <c r="M5140" s="26"/>
      <c r="N5140" s="113"/>
      <c r="O5140" s="113"/>
      <c r="P5140" s="113"/>
      <c r="Q5140" s="26"/>
      <c r="R5140" s="113"/>
      <c r="S5140" s="26"/>
    </row>
    <row r="5141" spans="13:19" ht="12.75">
      <c r="M5141" s="26"/>
      <c r="N5141" s="113"/>
      <c r="O5141" s="113"/>
      <c r="P5141" s="113"/>
      <c r="Q5141" s="26"/>
      <c r="R5141" s="113"/>
      <c r="S5141" s="26"/>
    </row>
    <row r="5142" spans="13:19" ht="12.75">
      <c r="M5142" s="26"/>
      <c r="N5142" s="113"/>
      <c r="O5142" s="113"/>
      <c r="P5142" s="113"/>
      <c r="Q5142" s="26"/>
      <c r="R5142" s="113"/>
      <c r="S5142" s="26"/>
    </row>
    <row r="5143" spans="13:19" ht="12.75">
      <c r="M5143" s="26"/>
      <c r="N5143" s="113"/>
      <c r="O5143" s="113"/>
      <c r="P5143" s="113"/>
      <c r="Q5143" s="26"/>
      <c r="R5143" s="113"/>
      <c r="S5143" s="26"/>
    </row>
    <row r="5144" spans="13:19" ht="12.75">
      <c r="M5144" s="26"/>
      <c r="N5144" s="113"/>
      <c r="O5144" s="113"/>
      <c r="P5144" s="113"/>
      <c r="Q5144" s="26"/>
      <c r="R5144" s="113"/>
      <c r="S5144" s="26"/>
    </row>
    <row r="5145" spans="13:19" ht="12.75">
      <c r="M5145" s="26"/>
      <c r="N5145" s="113"/>
      <c r="O5145" s="113"/>
      <c r="P5145" s="113"/>
      <c r="Q5145" s="26"/>
      <c r="R5145" s="113"/>
      <c r="S5145" s="26"/>
    </row>
    <row r="5146" spans="13:19" ht="12.75">
      <c r="M5146" s="26"/>
      <c r="N5146" s="113"/>
      <c r="O5146" s="113"/>
      <c r="P5146" s="113"/>
      <c r="Q5146" s="26"/>
      <c r="R5146" s="113"/>
      <c r="S5146" s="26"/>
    </row>
    <row r="5147" spans="13:19" ht="12.75">
      <c r="M5147" s="26"/>
      <c r="N5147" s="113"/>
      <c r="O5147" s="113"/>
      <c r="P5147" s="113"/>
      <c r="Q5147" s="26"/>
      <c r="R5147" s="113"/>
      <c r="S5147" s="26"/>
    </row>
    <row r="5148" spans="13:19" ht="12.75">
      <c r="M5148" s="26"/>
      <c r="N5148" s="113"/>
      <c r="O5148" s="113"/>
      <c r="P5148" s="113"/>
      <c r="Q5148" s="26"/>
      <c r="R5148" s="113"/>
      <c r="S5148" s="26"/>
    </row>
    <row r="5149" spans="13:19" ht="12.75">
      <c r="M5149" s="26"/>
      <c r="N5149" s="113"/>
      <c r="O5149" s="113"/>
      <c r="P5149" s="113"/>
      <c r="Q5149" s="26"/>
      <c r="R5149" s="113"/>
      <c r="S5149" s="26"/>
    </row>
    <row r="5150" spans="13:19" ht="12.75">
      <c r="M5150" s="26"/>
      <c r="N5150" s="113"/>
      <c r="O5150" s="113"/>
      <c r="P5150" s="113"/>
      <c r="Q5150" s="26"/>
      <c r="R5150" s="113"/>
      <c r="S5150" s="26"/>
    </row>
    <row r="5151" spans="13:19" ht="12.75">
      <c r="M5151" s="26"/>
      <c r="N5151" s="113"/>
      <c r="O5151" s="113"/>
      <c r="P5151" s="113"/>
      <c r="Q5151" s="26"/>
      <c r="R5151" s="113"/>
      <c r="S5151" s="26"/>
    </row>
    <row r="5152" spans="13:19" ht="12.75">
      <c r="M5152" s="26"/>
      <c r="N5152" s="113"/>
      <c r="O5152" s="113"/>
      <c r="P5152" s="113"/>
      <c r="Q5152" s="26"/>
      <c r="R5152" s="113"/>
      <c r="S5152" s="26"/>
    </row>
    <row r="5153" spans="13:19" ht="12.75">
      <c r="M5153" s="26"/>
      <c r="N5153" s="113"/>
      <c r="O5153" s="113"/>
      <c r="P5153" s="113"/>
      <c r="Q5153" s="26"/>
      <c r="R5153" s="113"/>
      <c r="S5153" s="26"/>
    </row>
    <row r="5154" spans="13:19" ht="12.75">
      <c r="M5154" s="26"/>
      <c r="N5154" s="113"/>
      <c r="O5154" s="113"/>
      <c r="P5154" s="113"/>
      <c r="Q5154" s="26"/>
      <c r="R5154" s="113"/>
      <c r="S5154" s="26"/>
    </row>
    <row r="5155" spans="13:19" ht="12.75">
      <c r="M5155" s="26"/>
      <c r="N5155" s="113"/>
      <c r="O5155" s="113"/>
      <c r="P5155" s="113"/>
      <c r="Q5155" s="26"/>
      <c r="R5155" s="113"/>
      <c r="S5155" s="26"/>
    </row>
    <row r="5156" spans="13:19" ht="12.75">
      <c r="M5156" s="26"/>
      <c r="N5156" s="113"/>
      <c r="O5156" s="113"/>
      <c r="P5156" s="113"/>
      <c r="Q5156" s="26"/>
      <c r="R5156" s="113"/>
      <c r="S5156" s="26"/>
    </row>
    <row r="5157" spans="13:19" ht="12.75">
      <c r="M5157" s="26"/>
      <c r="N5157" s="113"/>
      <c r="O5157" s="113"/>
      <c r="P5157" s="113"/>
      <c r="Q5157" s="26"/>
      <c r="R5157" s="113"/>
      <c r="S5157" s="26"/>
    </row>
    <row r="5158" spans="13:19" ht="12.75">
      <c r="M5158" s="26"/>
      <c r="N5158" s="113"/>
      <c r="O5158" s="113"/>
      <c r="P5158" s="113"/>
      <c r="Q5158" s="26"/>
      <c r="R5158" s="113"/>
      <c r="S5158" s="26"/>
    </row>
    <row r="5159" spans="13:19" ht="12.75">
      <c r="M5159" s="26"/>
      <c r="N5159" s="113"/>
      <c r="O5159" s="113"/>
      <c r="P5159" s="113"/>
      <c r="Q5159" s="26"/>
      <c r="R5159" s="113"/>
      <c r="S5159" s="26"/>
    </row>
    <row r="5160" spans="13:19" ht="12.75">
      <c r="M5160" s="26"/>
      <c r="N5160" s="113"/>
      <c r="O5160" s="113"/>
      <c r="P5160" s="113"/>
      <c r="Q5160" s="26"/>
      <c r="R5160" s="113"/>
      <c r="S5160" s="26"/>
    </row>
    <row r="5161" spans="13:19" ht="12.75">
      <c r="M5161" s="26"/>
      <c r="N5161" s="113"/>
      <c r="O5161" s="113"/>
      <c r="P5161" s="113"/>
      <c r="Q5161" s="26"/>
      <c r="R5161" s="113"/>
      <c r="S5161" s="26"/>
    </row>
    <row r="5162" spans="13:19" ht="12.75">
      <c r="M5162" s="26"/>
      <c r="N5162" s="113"/>
      <c r="O5162" s="113"/>
      <c r="P5162" s="113"/>
      <c r="Q5162" s="26"/>
      <c r="R5162" s="113"/>
      <c r="S5162" s="26"/>
    </row>
    <row r="5163" spans="13:19" ht="12.75">
      <c r="M5163" s="26"/>
      <c r="N5163" s="113"/>
      <c r="O5163" s="113"/>
      <c r="P5163" s="113"/>
      <c r="Q5163" s="26"/>
      <c r="R5163" s="113"/>
      <c r="S5163" s="26"/>
    </row>
    <row r="5164" spans="13:19" ht="12.75">
      <c r="M5164" s="26"/>
      <c r="N5164" s="113"/>
      <c r="O5164" s="113"/>
      <c r="P5164" s="113"/>
      <c r="Q5164" s="26"/>
      <c r="R5164" s="113"/>
      <c r="S5164" s="26"/>
    </row>
    <row r="5165" spans="13:19" ht="12.75">
      <c r="M5165" s="26"/>
      <c r="N5165" s="113"/>
      <c r="O5165" s="113"/>
      <c r="P5165" s="113"/>
      <c r="Q5165" s="26"/>
      <c r="R5165" s="113"/>
      <c r="S5165" s="26"/>
    </row>
    <row r="5166" spans="13:19" ht="12.75">
      <c r="M5166" s="26"/>
      <c r="N5166" s="113"/>
      <c r="O5166" s="113"/>
      <c r="P5166" s="113"/>
      <c r="Q5166" s="26"/>
      <c r="R5166" s="113"/>
      <c r="S5166" s="26"/>
    </row>
    <row r="5167" spans="13:19" ht="12.75">
      <c r="M5167" s="26"/>
      <c r="N5167" s="113"/>
      <c r="O5167" s="113"/>
      <c r="P5167" s="113"/>
      <c r="Q5167" s="26"/>
      <c r="R5167" s="113"/>
      <c r="S5167" s="26"/>
    </row>
    <row r="5168" spans="13:19" ht="12.75">
      <c r="M5168" s="26"/>
      <c r="N5168" s="113"/>
      <c r="O5168" s="113"/>
      <c r="P5168" s="113"/>
      <c r="Q5168" s="26"/>
      <c r="R5168" s="113"/>
      <c r="S5168" s="26"/>
    </row>
    <row r="5169" spans="13:19" ht="12.75">
      <c r="M5169" s="26"/>
      <c r="N5169" s="113"/>
      <c r="O5169" s="113"/>
      <c r="P5169" s="113"/>
      <c r="Q5169" s="26"/>
      <c r="R5169" s="113"/>
      <c r="S5169" s="26"/>
    </row>
    <row r="5170" spans="13:19" ht="12.75">
      <c r="M5170" s="26"/>
      <c r="N5170" s="113"/>
      <c r="O5170" s="113"/>
      <c r="P5170" s="113"/>
      <c r="Q5170" s="26"/>
      <c r="R5170" s="113"/>
      <c r="S5170" s="26"/>
    </row>
    <row r="5171" spans="13:19" ht="12.75">
      <c r="M5171" s="26"/>
      <c r="N5171" s="113"/>
      <c r="O5171" s="113"/>
      <c r="P5171" s="113"/>
      <c r="Q5171" s="26"/>
      <c r="R5171" s="113"/>
      <c r="S5171" s="26"/>
    </row>
    <row r="5172" spans="13:19" ht="12.75">
      <c r="M5172" s="26"/>
      <c r="N5172" s="113"/>
      <c r="O5172" s="113"/>
      <c r="P5172" s="113"/>
      <c r="Q5172" s="26"/>
      <c r="R5172" s="113"/>
      <c r="S5172" s="26"/>
    </row>
    <row r="5173" spans="13:19" ht="12.75">
      <c r="M5173" s="26"/>
      <c r="N5173" s="113"/>
      <c r="O5173" s="113"/>
      <c r="P5173" s="113"/>
      <c r="Q5173" s="26"/>
      <c r="R5173" s="113"/>
      <c r="S5173" s="26"/>
    </row>
    <row r="5174" spans="13:19" ht="12.75">
      <c r="M5174" s="26"/>
      <c r="N5174" s="113"/>
      <c r="O5174" s="113"/>
      <c r="P5174" s="113"/>
      <c r="Q5174" s="26"/>
      <c r="R5174" s="113"/>
      <c r="S5174" s="26"/>
    </row>
    <row r="5175" spans="13:19" ht="12.75">
      <c r="M5175" s="26"/>
      <c r="N5175" s="113"/>
      <c r="O5175" s="113"/>
      <c r="P5175" s="113"/>
      <c r="Q5175" s="26"/>
      <c r="R5175" s="113"/>
      <c r="S5175" s="26"/>
    </row>
    <row r="5176" spans="13:19" ht="12.75">
      <c r="M5176" s="26"/>
      <c r="N5176" s="113"/>
      <c r="O5176" s="113"/>
      <c r="P5176" s="113"/>
      <c r="Q5176" s="26"/>
      <c r="R5176" s="113"/>
      <c r="S5176" s="26"/>
    </row>
    <row r="5177" spans="13:19" ht="12.75">
      <c r="M5177" s="26"/>
      <c r="N5177" s="113"/>
      <c r="O5177" s="113"/>
      <c r="P5177" s="113"/>
      <c r="Q5177" s="26"/>
      <c r="R5177" s="113"/>
      <c r="S5177" s="26"/>
    </row>
    <row r="5178" spans="13:19" ht="12.75">
      <c r="M5178" s="26"/>
      <c r="N5178" s="113"/>
      <c r="O5178" s="113"/>
      <c r="P5178" s="113"/>
      <c r="Q5178" s="26"/>
      <c r="R5178" s="113"/>
      <c r="S5178" s="26"/>
    </row>
    <row r="5179" spans="13:19" ht="12.75">
      <c r="M5179" s="26"/>
      <c r="N5179" s="113"/>
      <c r="O5179" s="113"/>
      <c r="P5179" s="113"/>
      <c r="Q5179" s="26"/>
      <c r="R5179" s="113"/>
      <c r="S5179" s="26"/>
    </row>
    <row r="5180" spans="13:19" ht="12.75">
      <c r="M5180" s="26"/>
      <c r="N5180" s="113"/>
      <c r="O5180" s="113"/>
      <c r="P5180" s="113"/>
      <c r="Q5180" s="26"/>
      <c r="R5180" s="113"/>
      <c r="S5180" s="26"/>
    </row>
    <row r="5181" spans="13:19" ht="12.75">
      <c r="M5181" s="26"/>
      <c r="N5181" s="113"/>
      <c r="O5181" s="113"/>
      <c r="P5181" s="113"/>
      <c r="Q5181" s="26"/>
      <c r="R5181" s="113"/>
      <c r="S5181" s="26"/>
    </row>
    <row r="5182" spans="13:19" ht="12.75">
      <c r="M5182" s="26"/>
      <c r="N5182" s="113"/>
      <c r="O5182" s="113"/>
      <c r="P5182" s="113"/>
      <c r="Q5182" s="26"/>
      <c r="R5182" s="113"/>
      <c r="S5182" s="26"/>
    </row>
    <row r="5183" spans="13:19" ht="12.75">
      <c r="M5183" s="26"/>
      <c r="N5183" s="113"/>
      <c r="O5183" s="113"/>
      <c r="P5183" s="113"/>
      <c r="Q5183" s="26"/>
      <c r="R5183" s="113"/>
      <c r="S5183" s="26"/>
    </row>
    <row r="5184" spans="13:19" ht="12.75">
      <c r="M5184" s="26"/>
      <c r="N5184" s="113"/>
      <c r="O5184" s="113"/>
      <c r="P5184" s="113"/>
      <c r="Q5184" s="26"/>
      <c r="R5184" s="113"/>
      <c r="S5184" s="26"/>
    </row>
    <row r="5185" spans="13:19" ht="12.75">
      <c r="M5185" s="26"/>
      <c r="N5185" s="113"/>
      <c r="O5185" s="113"/>
      <c r="P5185" s="113"/>
      <c r="Q5185" s="26"/>
      <c r="R5185" s="113"/>
      <c r="S5185" s="26"/>
    </row>
    <row r="5186" spans="13:19" ht="12.75">
      <c r="M5186" s="26"/>
      <c r="N5186" s="113"/>
      <c r="O5186" s="113"/>
      <c r="P5186" s="113"/>
      <c r="Q5186" s="26"/>
      <c r="R5186" s="113"/>
      <c r="S5186" s="26"/>
    </row>
    <row r="5187" spans="13:19" ht="12.75">
      <c r="M5187" s="26"/>
      <c r="N5187" s="113"/>
      <c r="O5187" s="113"/>
      <c r="P5187" s="113"/>
      <c r="Q5187" s="26"/>
      <c r="R5187" s="113"/>
      <c r="S5187" s="26"/>
    </row>
    <row r="5188" spans="13:19" ht="12.75">
      <c r="M5188" s="26"/>
      <c r="N5188" s="113"/>
      <c r="O5188" s="113"/>
      <c r="P5188" s="113"/>
      <c r="Q5188" s="26"/>
      <c r="R5188" s="113"/>
      <c r="S5188" s="26"/>
    </row>
    <row r="5189" spans="13:19" ht="12.75">
      <c r="M5189" s="26"/>
      <c r="N5189" s="113"/>
      <c r="O5189" s="113"/>
      <c r="P5189" s="113"/>
      <c r="Q5189" s="26"/>
      <c r="R5189" s="113"/>
      <c r="S5189" s="26"/>
    </row>
    <row r="5190" spans="13:19" ht="12.75">
      <c r="M5190" s="26"/>
      <c r="N5190" s="113"/>
      <c r="O5190" s="113"/>
      <c r="P5190" s="113"/>
      <c r="Q5190" s="26"/>
      <c r="R5190" s="113"/>
      <c r="S5190" s="26"/>
    </row>
    <row r="5191" spans="13:19" ht="12.75">
      <c r="M5191" s="26"/>
      <c r="N5191" s="113"/>
      <c r="O5191" s="113"/>
      <c r="P5191" s="113"/>
      <c r="Q5191" s="26"/>
      <c r="R5191" s="113"/>
      <c r="S5191" s="26"/>
    </row>
    <row r="5192" spans="13:19" ht="12.75">
      <c r="M5192" s="26"/>
      <c r="N5192" s="113"/>
      <c r="O5192" s="113"/>
      <c r="P5192" s="113"/>
      <c r="Q5192" s="26"/>
      <c r="R5192" s="113"/>
      <c r="S5192" s="26"/>
    </row>
    <row r="5193" spans="13:19" ht="12.75">
      <c r="M5193" s="26"/>
      <c r="N5193" s="113"/>
      <c r="O5193" s="113"/>
      <c r="P5193" s="113"/>
      <c r="Q5193" s="26"/>
      <c r="R5193" s="113"/>
      <c r="S5193" s="26"/>
    </row>
    <row r="5194" spans="13:19" ht="12.75">
      <c r="M5194" s="26"/>
      <c r="N5194" s="113"/>
      <c r="O5194" s="113"/>
      <c r="P5194" s="113"/>
      <c r="Q5194" s="26"/>
      <c r="R5194" s="113"/>
      <c r="S5194" s="26"/>
    </row>
    <row r="5195" spans="13:19" ht="12.75">
      <c r="M5195" s="26"/>
      <c r="N5195" s="113"/>
      <c r="O5195" s="113"/>
      <c r="P5195" s="113"/>
      <c r="Q5195" s="26"/>
      <c r="R5195" s="113"/>
      <c r="S5195" s="26"/>
    </row>
    <row r="5196" spans="13:19" ht="12.75">
      <c r="M5196" s="26"/>
      <c r="N5196" s="113"/>
      <c r="O5196" s="113"/>
      <c r="P5196" s="113"/>
      <c r="Q5196" s="26"/>
      <c r="R5196" s="113"/>
      <c r="S5196" s="26"/>
    </row>
    <row r="5197" spans="13:19" ht="12.75">
      <c r="M5197" s="26"/>
      <c r="N5197" s="113"/>
      <c r="O5197" s="113"/>
      <c r="P5197" s="113"/>
      <c r="Q5197" s="26"/>
      <c r="R5197" s="113"/>
      <c r="S5197" s="26"/>
    </row>
    <row r="5198" spans="13:19" ht="12.75">
      <c r="M5198" s="26"/>
      <c r="N5198" s="113"/>
      <c r="O5198" s="113"/>
      <c r="P5198" s="113"/>
      <c r="Q5198" s="26"/>
      <c r="R5198" s="113"/>
      <c r="S5198" s="26"/>
    </row>
    <row r="5199" spans="13:19" ht="12.75">
      <c r="M5199" s="26"/>
      <c r="N5199" s="113"/>
      <c r="O5199" s="113"/>
      <c r="P5199" s="113"/>
      <c r="Q5199" s="26"/>
      <c r="R5199" s="113"/>
      <c r="S5199" s="26"/>
    </row>
    <row r="5200" spans="13:19" ht="12.75">
      <c r="M5200" s="26"/>
      <c r="N5200" s="113"/>
      <c r="O5200" s="113"/>
      <c r="P5200" s="113"/>
      <c r="Q5200" s="26"/>
      <c r="R5200" s="113"/>
      <c r="S5200" s="26"/>
    </row>
    <row r="5201" spans="13:19" ht="12.75">
      <c r="M5201" s="26"/>
      <c r="N5201" s="113"/>
      <c r="O5201" s="113"/>
      <c r="P5201" s="113"/>
      <c r="Q5201" s="26"/>
      <c r="R5201" s="113"/>
      <c r="S5201" s="26"/>
    </row>
    <row r="5202" spans="13:19" ht="12.75">
      <c r="M5202" s="26"/>
      <c r="N5202" s="113"/>
      <c r="O5202" s="113"/>
      <c r="P5202" s="113"/>
      <c r="Q5202" s="26"/>
      <c r="R5202" s="113"/>
      <c r="S5202" s="26"/>
    </row>
    <row r="5203" spans="13:19" ht="12.75">
      <c r="M5203" s="26"/>
      <c r="N5203" s="113"/>
      <c r="O5203" s="113"/>
      <c r="P5203" s="113"/>
      <c r="Q5203" s="26"/>
      <c r="R5203" s="113"/>
      <c r="S5203" s="26"/>
    </row>
    <row r="5204" spans="13:19" ht="12.75">
      <c r="M5204" s="26"/>
      <c r="N5204" s="113"/>
      <c r="O5204" s="113"/>
      <c r="P5204" s="113"/>
      <c r="Q5204" s="26"/>
      <c r="R5204" s="113"/>
      <c r="S5204" s="26"/>
    </row>
    <row r="5205" spans="13:19" ht="12.75">
      <c r="M5205" s="26"/>
      <c r="N5205" s="113"/>
      <c r="O5205" s="113"/>
      <c r="P5205" s="113"/>
      <c r="Q5205" s="26"/>
      <c r="R5205" s="113"/>
      <c r="S5205" s="26"/>
    </row>
    <row r="5206" spans="13:19" ht="12.75">
      <c r="M5206" s="26"/>
      <c r="N5206" s="113"/>
      <c r="O5206" s="113"/>
      <c r="P5206" s="113"/>
      <c r="Q5206" s="26"/>
      <c r="R5206" s="113"/>
      <c r="S5206" s="26"/>
    </row>
    <row r="5207" spans="13:19" ht="12.75">
      <c r="M5207" s="26"/>
      <c r="N5207" s="113"/>
      <c r="O5207" s="113"/>
      <c r="P5207" s="113"/>
      <c r="Q5207" s="26"/>
      <c r="R5207" s="113"/>
      <c r="S5207" s="26"/>
    </row>
    <row r="5208" spans="13:19" ht="12.75">
      <c r="M5208" s="26"/>
      <c r="N5208" s="113"/>
      <c r="O5208" s="113"/>
      <c r="P5208" s="113"/>
      <c r="Q5208" s="26"/>
      <c r="R5208" s="113"/>
      <c r="S5208" s="26"/>
    </row>
    <row r="5209" spans="13:19" ht="12.75">
      <c r="M5209" s="26"/>
      <c r="N5209" s="113"/>
      <c r="O5209" s="113"/>
      <c r="P5209" s="113"/>
      <c r="Q5209" s="26"/>
      <c r="R5209" s="113"/>
      <c r="S5209" s="26"/>
    </row>
    <row r="5210" spans="13:19" ht="12.75">
      <c r="M5210" s="26"/>
      <c r="N5210" s="113"/>
      <c r="O5210" s="113"/>
      <c r="P5210" s="113"/>
      <c r="Q5210" s="26"/>
      <c r="R5210" s="113"/>
      <c r="S5210" s="26"/>
    </row>
    <row r="5211" spans="13:19" ht="12.75">
      <c r="M5211" s="26"/>
      <c r="N5211" s="113"/>
      <c r="O5211" s="113"/>
      <c r="P5211" s="113"/>
      <c r="Q5211" s="26"/>
      <c r="R5211" s="113"/>
      <c r="S5211" s="26"/>
    </row>
    <row r="5212" spans="13:19" ht="12.75">
      <c r="M5212" s="26"/>
      <c r="N5212" s="113"/>
      <c r="O5212" s="113"/>
      <c r="P5212" s="113"/>
      <c r="Q5212" s="26"/>
      <c r="R5212" s="113"/>
      <c r="S5212" s="26"/>
    </row>
    <row r="5213" spans="13:19" ht="12.75">
      <c r="M5213" s="26"/>
      <c r="N5213" s="113"/>
      <c r="O5213" s="113"/>
      <c r="P5213" s="113"/>
      <c r="Q5213" s="26"/>
      <c r="R5213" s="113"/>
      <c r="S5213" s="26"/>
    </row>
    <row r="5214" spans="13:19" ht="12.75">
      <c r="M5214" s="26"/>
      <c r="N5214" s="113"/>
      <c r="O5214" s="113"/>
      <c r="P5214" s="113"/>
      <c r="Q5214" s="26"/>
      <c r="R5214" s="113"/>
      <c r="S5214" s="26"/>
    </row>
    <row r="5215" spans="13:19" ht="12.75">
      <c r="M5215" s="26"/>
      <c r="N5215" s="113"/>
      <c r="O5215" s="113"/>
      <c r="P5215" s="113"/>
      <c r="Q5215" s="26"/>
      <c r="R5215" s="113"/>
      <c r="S5215" s="26"/>
    </row>
    <row r="5216" spans="13:19" ht="12.75">
      <c r="M5216" s="26"/>
      <c r="N5216" s="113"/>
      <c r="O5216" s="113"/>
      <c r="P5216" s="113"/>
      <c r="Q5216" s="26"/>
      <c r="R5216" s="113"/>
      <c r="S5216" s="26"/>
    </row>
    <row r="5217" spans="13:19" ht="12.75">
      <c r="M5217" s="26"/>
      <c r="N5217" s="113"/>
      <c r="O5217" s="113"/>
      <c r="P5217" s="113"/>
      <c r="Q5217" s="26"/>
      <c r="R5217" s="113"/>
      <c r="S5217" s="26"/>
    </row>
    <row r="5218" spans="13:19" ht="12.75">
      <c r="M5218" s="26"/>
      <c r="N5218" s="113"/>
      <c r="O5218" s="113"/>
      <c r="P5218" s="113"/>
      <c r="Q5218" s="26"/>
      <c r="R5218" s="113"/>
      <c r="S5218" s="26"/>
    </row>
    <row r="5219" spans="13:19" ht="12.75">
      <c r="M5219" s="26"/>
      <c r="N5219" s="113"/>
      <c r="O5219" s="113"/>
      <c r="P5219" s="113"/>
      <c r="Q5219" s="26"/>
      <c r="R5219" s="113"/>
      <c r="S5219" s="26"/>
    </row>
    <row r="5220" spans="13:19" ht="12.75">
      <c r="M5220" s="26"/>
      <c r="N5220" s="113"/>
      <c r="O5220" s="113"/>
      <c r="P5220" s="113"/>
      <c r="Q5220" s="26"/>
      <c r="R5220" s="113"/>
      <c r="S5220" s="26"/>
    </row>
    <row r="5221" spans="13:19" ht="12.75">
      <c r="M5221" s="26"/>
      <c r="N5221" s="113"/>
      <c r="O5221" s="113"/>
      <c r="P5221" s="113"/>
      <c r="Q5221" s="26"/>
      <c r="R5221" s="113"/>
      <c r="S5221" s="26"/>
    </row>
    <row r="5222" spans="13:19" ht="12.75">
      <c r="M5222" s="26"/>
      <c r="N5222" s="113"/>
      <c r="O5222" s="113"/>
      <c r="P5222" s="113"/>
      <c r="Q5222" s="26"/>
      <c r="R5222" s="113"/>
      <c r="S5222" s="26"/>
    </row>
    <row r="5223" spans="13:19" ht="12.75">
      <c r="M5223" s="26"/>
      <c r="N5223" s="113"/>
      <c r="O5223" s="113"/>
      <c r="P5223" s="113"/>
      <c r="Q5223" s="26"/>
      <c r="R5223" s="113"/>
      <c r="S5223" s="26"/>
    </row>
    <row r="5224" spans="13:19" ht="12.75">
      <c r="M5224" s="26"/>
      <c r="N5224" s="113"/>
      <c r="O5224" s="113"/>
      <c r="P5224" s="113"/>
      <c r="Q5224" s="26"/>
      <c r="R5224" s="113"/>
      <c r="S5224" s="26"/>
    </row>
    <row r="5225" spans="13:19" ht="12.75">
      <c r="M5225" s="26"/>
      <c r="N5225" s="113"/>
      <c r="O5225" s="113"/>
      <c r="P5225" s="113"/>
      <c r="Q5225" s="26"/>
      <c r="R5225" s="113"/>
      <c r="S5225" s="26"/>
    </row>
    <row r="5226" spans="13:19" ht="12.75">
      <c r="M5226" s="26"/>
      <c r="N5226" s="113"/>
      <c r="O5226" s="113"/>
      <c r="P5226" s="113"/>
      <c r="Q5226" s="26"/>
      <c r="R5226" s="113"/>
      <c r="S5226" s="26"/>
    </row>
    <row r="5227" spans="13:19" ht="12.75">
      <c r="M5227" s="26"/>
      <c r="N5227" s="113"/>
      <c r="O5227" s="113"/>
      <c r="P5227" s="113"/>
      <c r="Q5227" s="26"/>
      <c r="R5227" s="113"/>
      <c r="S5227" s="26"/>
    </row>
    <row r="5228" spans="13:19" ht="12.75">
      <c r="M5228" s="26"/>
      <c r="N5228" s="113"/>
      <c r="O5228" s="113"/>
      <c r="P5228" s="113"/>
      <c r="Q5228" s="26"/>
      <c r="R5228" s="113"/>
      <c r="S5228" s="26"/>
    </row>
    <row r="5229" spans="13:19" ht="12.75">
      <c r="M5229" s="26"/>
      <c r="N5229" s="113"/>
      <c r="O5229" s="113"/>
      <c r="P5229" s="113"/>
      <c r="Q5229" s="26"/>
      <c r="R5229" s="113"/>
      <c r="S5229" s="26"/>
    </row>
    <row r="5230" spans="13:19" ht="12.75">
      <c r="M5230" s="26"/>
      <c r="N5230" s="113"/>
      <c r="O5230" s="113"/>
      <c r="P5230" s="113"/>
      <c r="Q5230" s="26"/>
      <c r="R5230" s="113"/>
      <c r="S5230" s="26"/>
    </row>
    <row r="5231" spans="13:19" ht="12.75">
      <c r="M5231" s="26"/>
      <c r="N5231" s="113"/>
      <c r="O5231" s="113"/>
      <c r="P5231" s="113"/>
      <c r="Q5231" s="26"/>
      <c r="R5231" s="113"/>
      <c r="S5231" s="26"/>
    </row>
    <row r="5232" spans="13:19" ht="12.75">
      <c r="M5232" s="26"/>
      <c r="N5232" s="113"/>
      <c r="O5232" s="113"/>
      <c r="P5232" s="113"/>
      <c r="Q5232" s="26"/>
      <c r="R5232" s="113"/>
      <c r="S5232" s="26"/>
    </row>
    <row r="5233" spans="13:19" ht="12.75">
      <c r="M5233" s="26"/>
      <c r="N5233" s="113"/>
      <c r="O5233" s="113"/>
      <c r="P5233" s="113"/>
      <c r="Q5233" s="26"/>
      <c r="R5233" s="113"/>
      <c r="S5233" s="26"/>
    </row>
    <row r="5234" spans="13:19" ht="12.75">
      <c r="M5234" s="26"/>
      <c r="N5234" s="113"/>
      <c r="O5234" s="113"/>
      <c r="P5234" s="113"/>
      <c r="Q5234" s="26"/>
      <c r="R5234" s="113"/>
      <c r="S5234" s="26"/>
    </row>
    <row r="5235" spans="13:19" ht="12.75">
      <c r="M5235" s="26"/>
      <c r="N5235" s="113"/>
      <c r="O5235" s="113"/>
      <c r="P5235" s="113"/>
      <c r="Q5235" s="26"/>
      <c r="R5235" s="113"/>
      <c r="S5235" s="26"/>
    </row>
    <row r="5236" spans="13:19" ht="12.75">
      <c r="M5236" s="26"/>
      <c r="N5236" s="113"/>
      <c r="O5236" s="113"/>
      <c r="P5236" s="113"/>
      <c r="Q5236" s="26"/>
      <c r="R5236" s="113"/>
      <c r="S5236" s="26"/>
    </row>
    <row r="5237" spans="13:19" ht="12.75">
      <c r="M5237" s="26"/>
      <c r="N5237" s="113"/>
      <c r="O5237" s="113"/>
      <c r="P5237" s="113"/>
      <c r="Q5237" s="26"/>
      <c r="R5237" s="113"/>
      <c r="S5237" s="26"/>
    </row>
    <row r="5238" spans="13:19" ht="12.75">
      <c r="M5238" s="26"/>
      <c r="N5238" s="113"/>
      <c r="O5238" s="113"/>
      <c r="P5238" s="113"/>
      <c r="Q5238" s="26"/>
      <c r="R5238" s="113"/>
      <c r="S5238" s="26"/>
    </row>
    <row r="5239" spans="13:19" ht="12.75">
      <c r="M5239" s="26"/>
      <c r="N5239" s="113"/>
      <c r="O5239" s="113"/>
      <c r="P5239" s="113"/>
      <c r="Q5239" s="26"/>
      <c r="R5239" s="113"/>
      <c r="S5239" s="26"/>
    </row>
    <row r="5240" spans="13:19" ht="12.75">
      <c r="M5240" s="26"/>
      <c r="N5240" s="113"/>
      <c r="O5240" s="113"/>
      <c r="P5240" s="113"/>
      <c r="Q5240" s="26"/>
      <c r="R5240" s="113"/>
      <c r="S5240" s="26"/>
    </row>
    <row r="5241" spans="13:19" ht="12.75">
      <c r="M5241" s="26"/>
      <c r="N5241" s="113"/>
      <c r="O5241" s="113"/>
      <c r="P5241" s="113"/>
      <c r="Q5241" s="26"/>
      <c r="R5241" s="113"/>
      <c r="S5241" s="26"/>
    </row>
    <row r="5242" spans="13:19" ht="12.75">
      <c r="M5242" s="26"/>
      <c r="N5242" s="113"/>
      <c r="O5242" s="113"/>
      <c r="P5242" s="113"/>
      <c r="Q5242" s="26"/>
      <c r="R5242" s="113"/>
      <c r="S5242" s="26"/>
    </row>
    <row r="5243" spans="13:19" ht="12.75">
      <c r="M5243" s="26"/>
      <c r="N5243" s="113"/>
      <c r="O5243" s="113"/>
      <c r="P5243" s="113"/>
      <c r="Q5243" s="26"/>
      <c r="R5243" s="113"/>
      <c r="S5243" s="26"/>
    </row>
    <row r="5244" spans="13:19" ht="12.75">
      <c r="M5244" s="26"/>
      <c r="N5244" s="113"/>
      <c r="O5244" s="113"/>
      <c r="P5244" s="113"/>
      <c r="Q5244" s="26"/>
      <c r="R5244" s="113"/>
      <c r="S5244" s="26"/>
    </row>
    <row r="5245" spans="13:19" ht="12.75">
      <c r="M5245" s="26"/>
      <c r="N5245" s="113"/>
      <c r="O5245" s="113"/>
      <c r="P5245" s="113"/>
      <c r="Q5245" s="26"/>
      <c r="R5245" s="113"/>
      <c r="S5245" s="26"/>
    </row>
    <row r="5246" spans="13:19" ht="12.75">
      <c r="M5246" s="26"/>
      <c r="N5246" s="113"/>
      <c r="O5246" s="113"/>
      <c r="P5246" s="113"/>
      <c r="Q5246" s="26"/>
      <c r="R5246" s="113"/>
      <c r="S5246" s="26"/>
    </row>
    <row r="5247" spans="13:19" ht="12.75">
      <c r="M5247" s="26"/>
      <c r="N5247" s="113"/>
      <c r="O5247" s="113"/>
      <c r="P5247" s="113"/>
      <c r="Q5247" s="26"/>
      <c r="R5247" s="113"/>
      <c r="S5247" s="26"/>
    </row>
    <row r="5248" spans="13:19" ht="12.75">
      <c r="M5248" s="26"/>
      <c r="N5248" s="113"/>
      <c r="O5248" s="113"/>
      <c r="P5248" s="113"/>
      <c r="Q5248" s="26"/>
      <c r="R5248" s="113"/>
      <c r="S5248" s="26"/>
    </row>
    <row r="5249" spans="13:19" ht="12.75">
      <c r="M5249" s="26"/>
      <c r="N5249" s="113"/>
      <c r="O5249" s="113"/>
      <c r="P5249" s="113"/>
      <c r="Q5249" s="26"/>
      <c r="R5249" s="113"/>
      <c r="S5249" s="26"/>
    </row>
    <row r="5250" spans="13:19" ht="12.75">
      <c r="M5250" s="26"/>
      <c r="N5250" s="113"/>
      <c r="O5250" s="113"/>
      <c r="P5250" s="113"/>
      <c r="Q5250" s="26"/>
      <c r="R5250" s="113"/>
      <c r="S5250" s="26"/>
    </row>
    <row r="5251" spans="13:19" ht="12.75">
      <c r="M5251" s="26"/>
      <c r="N5251" s="113"/>
      <c r="O5251" s="113"/>
      <c r="P5251" s="113"/>
      <c r="Q5251" s="26"/>
      <c r="R5251" s="113"/>
      <c r="S5251" s="26"/>
    </row>
    <row r="5252" spans="13:19" ht="12.75">
      <c r="M5252" s="26"/>
      <c r="N5252" s="113"/>
      <c r="O5252" s="113"/>
      <c r="P5252" s="113"/>
      <c r="Q5252" s="26"/>
      <c r="R5252" s="113"/>
      <c r="S5252" s="26"/>
    </row>
    <row r="5253" spans="13:19" ht="12.75">
      <c r="M5253" s="26"/>
      <c r="N5253" s="113"/>
      <c r="O5253" s="113"/>
      <c r="P5253" s="113"/>
      <c r="Q5253" s="26"/>
      <c r="R5253" s="113"/>
      <c r="S5253" s="26"/>
    </row>
    <row r="5254" spans="13:19" ht="12.75">
      <c r="M5254" s="26"/>
      <c r="N5254" s="113"/>
      <c r="O5254" s="113"/>
      <c r="P5254" s="113"/>
      <c r="Q5254" s="26"/>
      <c r="R5254" s="113"/>
      <c r="S5254" s="26"/>
    </row>
    <row r="5255" spans="13:19" ht="12.75">
      <c r="M5255" s="26"/>
      <c r="N5255" s="113"/>
      <c r="O5255" s="113"/>
      <c r="P5255" s="113"/>
      <c r="Q5255" s="26"/>
      <c r="R5255" s="113"/>
      <c r="S5255" s="26"/>
    </row>
    <row r="5256" spans="13:19" ht="12.75">
      <c r="M5256" s="26"/>
      <c r="N5256" s="113"/>
      <c r="O5256" s="113"/>
      <c r="P5256" s="113"/>
      <c r="Q5256" s="26"/>
      <c r="R5256" s="113"/>
      <c r="S5256" s="26"/>
    </row>
    <row r="5257" spans="13:19" ht="12.75">
      <c r="M5257" s="26"/>
      <c r="N5257" s="113"/>
      <c r="O5257" s="113"/>
      <c r="P5257" s="113"/>
      <c r="Q5257" s="26"/>
      <c r="R5257" s="113"/>
      <c r="S5257" s="26"/>
    </row>
    <row r="5258" spans="13:19" ht="12.75">
      <c r="M5258" s="26"/>
      <c r="N5258" s="113"/>
      <c r="O5258" s="113"/>
      <c r="P5258" s="113"/>
      <c r="Q5258" s="26"/>
      <c r="R5258" s="113"/>
      <c r="S5258" s="26"/>
    </row>
    <row r="5259" spans="13:19" ht="12.75">
      <c r="M5259" s="26"/>
      <c r="N5259" s="113"/>
      <c r="O5259" s="113"/>
      <c r="P5259" s="113"/>
      <c r="Q5259" s="26"/>
      <c r="R5259" s="113"/>
      <c r="S5259" s="26"/>
    </row>
    <row r="5260" spans="13:19" ht="12.75">
      <c r="M5260" s="26"/>
      <c r="N5260" s="113"/>
      <c r="O5260" s="113"/>
      <c r="P5260" s="113"/>
      <c r="Q5260" s="26"/>
      <c r="R5260" s="113"/>
      <c r="S5260" s="26"/>
    </row>
    <row r="5261" spans="13:19" ht="12.75">
      <c r="M5261" s="26"/>
      <c r="N5261" s="113"/>
      <c r="O5261" s="113"/>
      <c r="P5261" s="113"/>
      <c r="Q5261" s="26"/>
      <c r="R5261" s="113"/>
      <c r="S5261" s="26"/>
    </row>
    <row r="5262" spans="13:19" ht="12.75">
      <c r="M5262" s="26"/>
      <c r="N5262" s="113"/>
      <c r="O5262" s="113"/>
      <c r="P5262" s="113"/>
      <c r="Q5262" s="26"/>
      <c r="R5262" s="113"/>
      <c r="S5262" s="26"/>
    </row>
    <row r="5263" spans="13:19" ht="12.75">
      <c r="M5263" s="26"/>
      <c r="N5263" s="113"/>
      <c r="O5263" s="113"/>
      <c r="P5263" s="113"/>
      <c r="Q5263" s="26"/>
      <c r="R5263" s="113"/>
      <c r="S5263" s="26"/>
    </row>
    <row r="5264" spans="13:19" ht="12.75">
      <c r="M5264" s="26"/>
      <c r="N5264" s="113"/>
      <c r="O5264" s="113"/>
      <c r="P5264" s="113"/>
      <c r="Q5264" s="26"/>
      <c r="R5264" s="113"/>
      <c r="S5264" s="26"/>
    </row>
    <row r="5265" spans="13:19" ht="12.75">
      <c r="M5265" s="26"/>
      <c r="N5265" s="113"/>
      <c r="O5265" s="113"/>
      <c r="P5265" s="113"/>
      <c r="Q5265" s="26"/>
      <c r="R5265" s="113"/>
      <c r="S5265" s="26"/>
    </row>
    <row r="5266" spans="13:19" ht="12.75">
      <c r="M5266" s="26"/>
      <c r="N5266" s="113"/>
      <c r="O5266" s="113"/>
      <c r="P5266" s="113"/>
      <c r="Q5266" s="26"/>
      <c r="R5266" s="113"/>
      <c r="S5266" s="26"/>
    </row>
    <row r="5267" spans="13:19" ht="12.75">
      <c r="M5267" s="26"/>
      <c r="N5267" s="113"/>
      <c r="O5267" s="113"/>
      <c r="P5267" s="113"/>
      <c r="Q5267" s="26"/>
      <c r="R5267" s="113"/>
      <c r="S5267" s="26"/>
    </row>
    <row r="5268" spans="13:19" ht="12.75">
      <c r="M5268" s="26"/>
      <c r="N5268" s="113"/>
      <c r="O5268" s="113"/>
      <c r="P5268" s="113"/>
      <c r="Q5268" s="26"/>
      <c r="R5268" s="113"/>
      <c r="S5268" s="26"/>
    </row>
    <row r="5269" spans="13:19" ht="12.75">
      <c r="M5269" s="26"/>
      <c r="N5269" s="113"/>
      <c r="O5269" s="113"/>
      <c r="P5269" s="113"/>
      <c r="Q5269" s="26"/>
      <c r="R5269" s="113"/>
      <c r="S5269" s="26"/>
    </row>
    <row r="5270" spans="13:19" ht="12.75">
      <c r="M5270" s="26"/>
      <c r="N5270" s="113"/>
      <c r="O5270" s="113"/>
      <c r="P5270" s="113"/>
      <c r="Q5270" s="26"/>
      <c r="R5270" s="113"/>
      <c r="S5270" s="26"/>
    </row>
    <row r="5271" spans="13:19" ht="12.75">
      <c r="M5271" s="26"/>
      <c r="N5271" s="113"/>
      <c r="O5271" s="113"/>
      <c r="P5271" s="113"/>
      <c r="Q5271" s="26"/>
      <c r="R5271" s="113"/>
      <c r="S5271" s="26"/>
    </row>
    <row r="5272" spans="13:19" ht="12.75">
      <c r="M5272" s="26"/>
      <c r="N5272" s="113"/>
      <c r="O5272" s="113"/>
      <c r="P5272" s="113"/>
      <c r="Q5272" s="26"/>
      <c r="R5272" s="113"/>
      <c r="S5272" s="26"/>
    </row>
    <row r="5273" spans="13:19" ht="12.75">
      <c r="M5273" s="26"/>
      <c r="N5273" s="113"/>
      <c r="O5273" s="113"/>
      <c r="P5273" s="113"/>
      <c r="Q5273" s="26"/>
      <c r="R5273" s="113"/>
      <c r="S5273" s="26"/>
    </row>
    <row r="5274" spans="13:19" ht="12.75">
      <c r="M5274" s="26"/>
      <c r="N5274" s="113"/>
      <c r="O5274" s="113"/>
      <c r="P5274" s="113"/>
      <c r="Q5274" s="26"/>
      <c r="R5274" s="113"/>
      <c r="S5274" s="26"/>
    </row>
    <row r="5275" spans="13:19" ht="12.75">
      <c r="M5275" s="26"/>
      <c r="N5275" s="113"/>
      <c r="O5275" s="113"/>
      <c r="P5275" s="113"/>
      <c r="Q5275" s="26"/>
      <c r="R5275" s="113"/>
      <c r="S5275" s="26"/>
    </row>
    <row r="5276" spans="13:19" ht="12.75">
      <c r="M5276" s="26"/>
      <c r="N5276" s="113"/>
      <c r="O5276" s="113"/>
      <c r="P5276" s="113"/>
      <c r="Q5276" s="26"/>
      <c r="R5276" s="113"/>
      <c r="S5276" s="26"/>
    </row>
    <row r="5277" spans="13:19" ht="12.75">
      <c r="M5277" s="26"/>
      <c r="N5277" s="113"/>
      <c r="O5277" s="113"/>
      <c r="P5277" s="113"/>
      <c r="Q5277" s="26"/>
      <c r="R5277" s="113"/>
      <c r="S5277" s="26"/>
    </row>
    <row r="5278" spans="13:19" ht="12.75">
      <c r="M5278" s="26"/>
      <c r="N5278" s="113"/>
      <c r="O5278" s="113"/>
      <c r="P5278" s="113"/>
      <c r="Q5278" s="26"/>
      <c r="R5278" s="113"/>
      <c r="S5278" s="26"/>
    </row>
    <row r="5279" spans="13:19" ht="12.75">
      <c r="M5279" s="26"/>
      <c r="N5279" s="113"/>
      <c r="O5279" s="113"/>
      <c r="P5279" s="113"/>
      <c r="Q5279" s="26"/>
      <c r="R5279" s="113"/>
      <c r="S5279" s="26"/>
    </row>
    <row r="5280" spans="13:19" ht="12.75">
      <c r="M5280" s="26"/>
      <c r="N5280" s="113"/>
      <c r="O5280" s="113"/>
      <c r="P5280" s="113"/>
      <c r="Q5280" s="26"/>
      <c r="R5280" s="113"/>
      <c r="S5280" s="26"/>
    </row>
    <row r="5281" spans="13:19" ht="12.75">
      <c r="M5281" s="26"/>
      <c r="N5281" s="113"/>
      <c r="O5281" s="113"/>
      <c r="P5281" s="113"/>
      <c r="Q5281" s="26"/>
      <c r="R5281" s="113"/>
      <c r="S5281" s="26"/>
    </row>
    <row r="5282" spans="13:19" ht="12.75">
      <c r="M5282" s="26"/>
      <c r="N5282" s="113"/>
      <c r="O5282" s="113"/>
      <c r="P5282" s="113"/>
      <c r="Q5282" s="26"/>
      <c r="R5282" s="113"/>
      <c r="S5282" s="26"/>
    </row>
    <row r="5283" spans="13:19" ht="12.75">
      <c r="M5283" s="26"/>
      <c r="N5283" s="113"/>
      <c r="O5283" s="113"/>
      <c r="P5283" s="113"/>
      <c r="Q5283" s="26"/>
      <c r="R5283" s="113"/>
      <c r="S5283" s="26"/>
    </row>
    <row r="5284" spans="13:19" ht="12.75">
      <c r="M5284" s="26"/>
      <c r="N5284" s="113"/>
      <c r="O5284" s="113"/>
      <c r="P5284" s="113"/>
      <c r="Q5284" s="26"/>
      <c r="R5284" s="113"/>
      <c r="S5284" s="26"/>
    </row>
    <row r="5285" spans="13:19" ht="12.75">
      <c r="M5285" s="26"/>
      <c r="N5285" s="113"/>
      <c r="O5285" s="113"/>
      <c r="P5285" s="113"/>
      <c r="Q5285" s="26"/>
      <c r="R5285" s="113"/>
      <c r="S5285" s="26"/>
    </row>
    <row r="5286" spans="13:19" ht="12.75">
      <c r="M5286" s="26"/>
      <c r="N5286" s="113"/>
      <c r="O5286" s="113"/>
      <c r="P5286" s="113"/>
      <c r="Q5286" s="26"/>
      <c r="R5286" s="113"/>
      <c r="S5286" s="26"/>
    </row>
    <row r="5287" spans="13:19" ht="12.75">
      <c r="M5287" s="26"/>
      <c r="N5287" s="113"/>
      <c r="O5287" s="113"/>
      <c r="P5287" s="113"/>
      <c r="Q5287" s="26"/>
      <c r="R5287" s="113"/>
      <c r="S5287" s="26"/>
    </row>
    <row r="5288" spans="13:19" ht="12.75">
      <c r="M5288" s="26"/>
      <c r="N5288" s="113"/>
      <c r="O5288" s="113"/>
      <c r="P5288" s="113"/>
      <c r="Q5288" s="26"/>
      <c r="R5288" s="113"/>
      <c r="S5288" s="26"/>
    </row>
    <row r="5289" spans="13:19" ht="12.75">
      <c r="M5289" s="26"/>
      <c r="N5289" s="113"/>
      <c r="O5289" s="113"/>
      <c r="P5289" s="113"/>
      <c r="Q5289" s="26"/>
      <c r="R5289" s="113"/>
      <c r="S5289" s="26"/>
    </row>
    <row r="5290" spans="13:19" ht="12.75">
      <c r="M5290" s="26"/>
      <c r="N5290" s="113"/>
      <c r="O5290" s="113"/>
      <c r="P5290" s="113"/>
      <c r="Q5290" s="26"/>
      <c r="R5290" s="113"/>
      <c r="S5290" s="26"/>
    </row>
    <row r="5291" spans="13:19" ht="12.75">
      <c r="M5291" s="26"/>
      <c r="N5291" s="113"/>
      <c r="O5291" s="113"/>
      <c r="P5291" s="113"/>
      <c r="Q5291" s="26"/>
      <c r="R5291" s="113"/>
      <c r="S5291" s="26"/>
    </row>
    <row r="5292" spans="13:19" ht="12.75">
      <c r="M5292" s="26"/>
      <c r="N5292" s="113"/>
      <c r="O5292" s="113"/>
      <c r="P5292" s="113"/>
      <c r="Q5292" s="26"/>
      <c r="R5292" s="113"/>
      <c r="S5292" s="26"/>
    </row>
    <row r="5293" spans="13:19" ht="12.75">
      <c r="M5293" s="26"/>
      <c r="N5293" s="113"/>
      <c r="O5293" s="113"/>
      <c r="P5293" s="113"/>
      <c r="Q5293" s="26"/>
      <c r="R5293" s="113"/>
      <c r="S5293" s="26"/>
    </row>
    <row r="5294" spans="13:19" ht="12.75">
      <c r="M5294" s="26"/>
      <c r="N5294" s="113"/>
      <c r="O5294" s="113"/>
      <c r="P5294" s="113"/>
      <c r="Q5294" s="26"/>
      <c r="R5294" s="113"/>
      <c r="S5294" s="26"/>
    </row>
    <row r="5295" spans="13:19" ht="12.75">
      <c r="M5295" s="26"/>
      <c r="N5295" s="113"/>
      <c r="O5295" s="113"/>
      <c r="P5295" s="113"/>
      <c r="Q5295" s="26"/>
      <c r="R5295" s="113"/>
      <c r="S5295" s="26"/>
    </row>
    <row r="5296" spans="13:19" ht="12.75">
      <c r="M5296" s="26"/>
      <c r="N5296" s="113"/>
      <c r="O5296" s="113"/>
      <c r="P5296" s="113"/>
      <c r="Q5296" s="26"/>
      <c r="R5296" s="113"/>
      <c r="S5296" s="26"/>
    </row>
    <row r="5297" spans="13:19" ht="12.75">
      <c r="M5297" s="26"/>
      <c r="N5297" s="113"/>
      <c r="O5297" s="113"/>
      <c r="P5297" s="113"/>
      <c r="Q5297" s="26"/>
      <c r="R5297" s="113"/>
      <c r="S5297" s="26"/>
    </row>
    <row r="5298" spans="13:19" ht="12.75">
      <c r="M5298" s="26"/>
      <c r="N5298" s="113"/>
      <c r="O5298" s="113"/>
      <c r="P5298" s="113"/>
      <c r="Q5298" s="26"/>
      <c r="R5298" s="113"/>
      <c r="S5298" s="26"/>
    </row>
    <row r="5299" spans="13:19" ht="12.75">
      <c r="M5299" s="26"/>
      <c r="N5299" s="113"/>
      <c r="O5299" s="113"/>
      <c r="P5299" s="113"/>
      <c r="Q5299" s="26"/>
      <c r="R5299" s="113"/>
      <c r="S5299" s="26"/>
    </row>
    <row r="5300" spans="13:19" ht="12.75">
      <c r="M5300" s="26"/>
      <c r="N5300" s="113"/>
      <c r="O5300" s="113"/>
      <c r="P5300" s="113"/>
      <c r="Q5300" s="26"/>
      <c r="R5300" s="113"/>
      <c r="S5300" s="26"/>
    </row>
    <row r="5301" spans="13:19" ht="12.75">
      <c r="M5301" s="26"/>
      <c r="N5301" s="113"/>
      <c r="O5301" s="113"/>
      <c r="P5301" s="113"/>
      <c r="Q5301" s="26"/>
      <c r="R5301" s="113"/>
      <c r="S5301" s="26"/>
    </row>
    <row r="5302" spans="13:19" ht="12.75">
      <c r="M5302" s="26"/>
      <c r="N5302" s="113"/>
      <c r="O5302" s="113"/>
      <c r="P5302" s="113"/>
      <c r="Q5302" s="26"/>
      <c r="R5302" s="113"/>
      <c r="S5302" s="26"/>
    </row>
    <row r="5303" spans="13:19" ht="12.75">
      <c r="M5303" s="26"/>
      <c r="N5303" s="113"/>
      <c r="O5303" s="113"/>
      <c r="P5303" s="113"/>
      <c r="Q5303" s="26"/>
      <c r="R5303" s="113"/>
      <c r="S5303" s="26"/>
    </row>
    <row r="5304" spans="13:19" ht="12.75">
      <c r="M5304" s="26"/>
      <c r="N5304" s="113"/>
      <c r="O5304" s="113"/>
      <c r="P5304" s="113"/>
      <c r="Q5304" s="26"/>
      <c r="R5304" s="113"/>
      <c r="S5304" s="26"/>
    </row>
    <row r="5305" spans="13:19" ht="12.75">
      <c r="M5305" s="26"/>
      <c r="N5305" s="113"/>
      <c r="O5305" s="113"/>
      <c r="P5305" s="113"/>
      <c r="Q5305" s="26"/>
      <c r="R5305" s="113"/>
      <c r="S5305" s="26"/>
    </row>
    <row r="5306" spans="13:19" ht="12.75">
      <c r="M5306" s="26"/>
      <c r="N5306" s="113"/>
      <c r="O5306" s="113"/>
      <c r="P5306" s="113"/>
      <c r="Q5306" s="26"/>
      <c r="R5306" s="113"/>
      <c r="S5306" s="26"/>
    </row>
    <row r="5307" spans="13:19" ht="12.75">
      <c r="M5307" s="26"/>
      <c r="N5307" s="113"/>
      <c r="O5307" s="113"/>
      <c r="P5307" s="113"/>
      <c r="Q5307" s="26"/>
      <c r="R5307" s="113"/>
      <c r="S5307" s="26"/>
    </row>
    <row r="5308" spans="13:19" ht="12.75">
      <c r="M5308" s="26"/>
      <c r="N5308" s="113"/>
      <c r="O5308" s="113"/>
      <c r="P5308" s="113"/>
      <c r="Q5308" s="26"/>
      <c r="R5308" s="113"/>
      <c r="S5308" s="26"/>
    </row>
    <row r="5309" spans="13:19" ht="12.75">
      <c r="M5309" s="26"/>
      <c r="N5309" s="113"/>
      <c r="O5309" s="113"/>
      <c r="P5309" s="113"/>
      <c r="Q5309" s="26"/>
      <c r="R5309" s="113"/>
      <c r="S5309" s="26"/>
    </row>
    <row r="5310" spans="13:19" ht="12.75">
      <c r="M5310" s="26"/>
      <c r="N5310" s="113"/>
      <c r="O5310" s="113"/>
      <c r="P5310" s="113"/>
      <c r="Q5310" s="26"/>
      <c r="R5310" s="113"/>
      <c r="S5310" s="26"/>
    </row>
    <row r="5311" spans="13:19" ht="12.75">
      <c r="M5311" s="26"/>
      <c r="N5311" s="113"/>
      <c r="O5311" s="113"/>
      <c r="P5311" s="113"/>
      <c r="Q5311" s="26"/>
      <c r="R5311" s="113"/>
      <c r="S5311" s="26"/>
    </row>
    <row r="5312" spans="13:19" ht="12.75">
      <c r="M5312" s="26"/>
      <c r="N5312" s="113"/>
      <c r="O5312" s="113"/>
      <c r="P5312" s="113"/>
      <c r="Q5312" s="26"/>
      <c r="R5312" s="113"/>
      <c r="S5312" s="26"/>
    </row>
    <row r="5313" spans="13:19" ht="12.75">
      <c r="M5313" s="26"/>
      <c r="N5313" s="113"/>
      <c r="O5313" s="113"/>
      <c r="P5313" s="113"/>
      <c r="Q5313" s="26"/>
      <c r="R5313" s="113"/>
      <c r="S5313" s="26"/>
    </row>
    <row r="5314" spans="13:19" ht="12.75">
      <c r="M5314" s="26"/>
      <c r="N5314" s="113"/>
      <c r="O5314" s="113"/>
      <c r="P5314" s="113"/>
      <c r="Q5314" s="26"/>
      <c r="R5314" s="113"/>
      <c r="S5314" s="26"/>
    </row>
    <row r="5315" spans="13:19" ht="12.75">
      <c r="M5315" s="26"/>
      <c r="N5315" s="113"/>
      <c r="O5315" s="113"/>
      <c r="P5315" s="113"/>
      <c r="Q5315" s="26"/>
      <c r="R5315" s="113"/>
      <c r="S5315" s="26"/>
    </row>
    <row r="5316" spans="13:19" ht="12.75">
      <c r="M5316" s="26"/>
      <c r="N5316" s="113"/>
      <c r="O5316" s="113"/>
      <c r="P5316" s="113"/>
      <c r="Q5316" s="26"/>
      <c r="R5316" s="113"/>
      <c r="S5316" s="26"/>
    </row>
    <row r="5317" spans="13:19" ht="12.75">
      <c r="M5317" s="26"/>
      <c r="N5317" s="113"/>
      <c r="O5317" s="113"/>
      <c r="P5317" s="113"/>
      <c r="Q5317" s="26"/>
      <c r="R5317" s="113"/>
      <c r="S5317" s="26"/>
    </row>
    <row r="5318" spans="13:19" ht="12.75">
      <c r="M5318" s="26"/>
      <c r="N5318" s="113"/>
      <c r="O5318" s="113"/>
      <c r="P5318" s="113"/>
      <c r="Q5318" s="26"/>
      <c r="R5318" s="113"/>
      <c r="S5318" s="26"/>
    </row>
    <row r="5319" spans="13:19" ht="12.75">
      <c r="M5319" s="26"/>
      <c r="N5319" s="113"/>
      <c r="O5319" s="113"/>
      <c r="P5319" s="113"/>
      <c r="Q5319" s="26"/>
      <c r="R5319" s="113"/>
      <c r="S5319" s="26"/>
    </row>
    <row r="5320" spans="13:19" ht="12.75">
      <c r="M5320" s="26"/>
      <c r="N5320" s="113"/>
      <c r="O5320" s="113"/>
      <c r="P5320" s="113"/>
      <c r="Q5320" s="26"/>
      <c r="R5320" s="113"/>
      <c r="S5320" s="26"/>
    </row>
    <row r="5321" spans="13:19" ht="12.75">
      <c r="M5321" s="26"/>
      <c r="N5321" s="113"/>
      <c r="O5321" s="113"/>
      <c r="P5321" s="113"/>
      <c r="Q5321" s="26"/>
      <c r="R5321" s="113"/>
      <c r="S5321" s="26"/>
    </row>
    <row r="5322" spans="13:19" ht="12.75">
      <c r="M5322" s="26"/>
      <c r="N5322" s="113"/>
      <c r="O5322" s="113"/>
      <c r="P5322" s="113"/>
      <c r="Q5322" s="26"/>
      <c r="R5322" s="113"/>
      <c r="S5322" s="26"/>
    </row>
    <row r="5323" spans="13:19" ht="12.75">
      <c r="M5323" s="26"/>
      <c r="N5323" s="113"/>
      <c r="O5323" s="113"/>
      <c r="P5323" s="113"/>
      <c r="Q5323" s="26"/>
      <c r="R5323" s="113"/>
      <c r="S5323" s="26"/>
    </row>
    <row r="5324" spans="13:19" ht="12.75">
      <c r="M5324" s="26"/>
      <c r="N5324" s="113"/>
      <c r="O5324" s="113"/>
      <c r="P5324" s="113"/>
      <c r="Q5324" s="26"/>
      <c r="R5324" s="113"/>
      <c r="S5324" s="26"/>
    </row>
    <row r="5325" spans="13:19" ht="12.75">
      <c r="M5325" s="26"/>
      <c r="N5325" s="113"/>
      <c r="O5325" s="113"/>
      <c r="P5325" s="113"/>
      <c r="Q5325" s="26"/>
      <c r="R5325" s="113"/>
      <c r="S5325" s="26"/>
    </row>
    <row r="5326" spans="13:19" ht="12.75">
      <c r="M5326" s="26"/>
      <c r="N5326" s="113"/>
      <c r="O5326" s="113"/>
      <c r="P5326" s="113"/>
      <c r="Q5326" s="26"/>
      <c r="R5326" s="113"/>
      <c r="S5326" s="26"/>
    </row>
    <row r="5327" spans="13:19" ht="12.75">
      <c r="M5327" s="26"/>
      <c r="N5327" s="113"/>
      <c r="O5327" s="113"/>
      <c r="P5327" s="113"/>
      <c r="Q5327" s="26"/>
      <c r="R5327" s="113"/>
      <c r="S5327" s="26"/>
    </row>
    <row r="5328" spans="13:19" ht="12.75">
      <c r="M5328" s="26"/>
      <c r="N5328" s="113"/>
      <c r="O5328" s="113"/>
      <c r="P5328" s="113"/>
      <c r="Q5328" s="26"/>
      <c r="R5328" s="113"/>
      <c r="S5328" s="26"/>
    </row>
    <row r="5329" spans="13:19" ht="12.75">
      <c r="M5329" s="26"/>
      <c r="N5329" s="113"/>
      <c r="O5329" s="113"/>
      <c r="P5329" s="113"/>
      <c r="Q5329" s="26"/>
      <c r="R5329" s="113"/>
      <c r="S5329" s="26"/>
    </row>
    <row r="5330" spans="13:19" ht="12.75">
      <c r="M5330" s="26"/>
      <c r="N5330" s="113"/>
      <c r="O5330" s="113"/>
      <c r="P5330" s="113"/>
      <c r="Q5330" s="26"/>
      <c r="R5330" s="113"/>
      <c r="S5330" s="26"/>
    </row>
    <row r="5331" spans="13:19" ht="12.75">
      <c r="M5331" s="26"/>
      <c r="N5331" s="113"/>
      <c r="O5331" s="113"/>
      <c r="P5331" s="113"/>
      <c r="Q5331" s="26"/>
      <c r="R5331" s="113"/>
      <c r="S5331" s="26"/>
    </row>
    <row r="5332" spans="13:19" ht="12.75">
      <c r="M5332" s="26"/>
      <c r="N5332" s="113"/>
      <c r="O5332" s="113"/>
      <c r="P5332" s="113"/>
      <c r="Q5332" s="26"/>
      <c r="R5332" s="113"/>
      <c r="S5332" s="26"/>
    </row>
    <row r="5333" spans="13:19" ht="12.75">
      <c r="M5333" s="26"/>
      <c r="N5333" s="113"/>
      <c r="O5333" s="113"/>
      <c r="P5333" s="113"/>
      <c r="Q5333" s="26"/>
      <c r="R5333" s="113"/>
      <c r="S5333" s="26"/>
    </row>
    <row r="5334" spans="13:19" ht="12.75">
      <c r="M5334" s="26"/>
      <c r="N5334" s="113"/>
      <c r="O5334" s="113"/>
      <c r="P5334" s="113"/>
      <c r="Q5334" s="26"/>
      <c r="R5334" s="113"/>
      <c r="S5334" s="26"/>
    </row>
    <row r="5335" spans="13:19" ht="12.75">
      <c r="M5335" s="26"/>
      <c r="N5335" s="113"/>
      <c r="O5335" s="113"/>
      <c r="P5335" s="113"/>
      <c r="Q5335" s="26"/>
      <c r="R5335" s="113"/>
      <c r="S5335" s="26"/>
    </row>
    <row r="5336" spans="13:19" ht="12.75">
      <c r="M5336" s="26"/>
      <c r="N5336" s="113"/>
      <c r="O5336" s="113"/>
      <c r="P5336" s="113"/>
      <c r="Q5336" s="26"/>
      <c r="R5336" s="113"/>
      <c r="S5336" s="26"/>
    </row>
    <row r="5337" spans="13:19" ht="12.75">
      <c r="M5337" s="26"/>
      <c r="N5337" s="113"/>
      <c r="O5337" s="113"/>
      <c r="P5337" s="113"/>
      <c r="Q5337" s="26"/>
      <c r="R5337" s="113"/>
      <c r="S5337" s="26"/>
    </row>
    <row r="5338" spans="13:19" ht="12.75">
      <c r="M5338" s="26"/>
      <c r="N5338" s="113"/>
      <c r="O5338" s="113"/>
      <c r="P5338" s="113"/>
      <c r="Q5338" s="26"/>
      <c r="R5338" s="113"/>
      <c r="S5338" s="26"/>
    </row>
    <row r="5339" spans="13:19" ht="12.75">
      <c r="M5339" s="26"/>
      <c r="N5339" s="113"/>
      <c r="O5339" s="113"/>
      <c r="P5339" s="113"/>
      <c r="Q5339" s="26"/>
      <c r="R5339" s="113"/>
      <c r="S5339" s="26"/>
    </row>
    <row r="5340" spans="13:19" ht="12.75">
      <c r="M5340" s="26"/>
      <c r="N5340" s="113"/>
      <c r="O5340" s="113"/>
      <c r="P5340" s="113"/>
      <c r="Q5340" s="26"/>
      <c r="R5340" s="113"/>
      <c r="S5340" s="26"/>
    </row>
    <row r="5341" spans="13:19" ht="12.75">
      <c r="M5341" s="26"/>
      <c r="N5341" s="113"/>
      <c r="O5341" s="113"/>
      <c r="P5341" s="113"/>
      <c r="Q5341" s="26"/>
      <c r="R5341" s="113"/>
      <c r="S5341" s="26"/>
    </row>
    <row r="5342" spans="13:19" ht="12.75">
      <c r="M5342" s="26"/>
      <c r="N5342" s="113"/>
      <c r="O5342" s="113"/>
      <c r="P5342" s="113"/>
      <c r="Q5342" s="26"/>
      <c r="R5342" s="113"/>
      <c r="S5342" s="26"/>
    </row>
    <row r="5343" spans="13:19" ht="12.75">
      <c r="M5343" s="26"/>
      <c r="N5343" s="113"/>
      <c r="O5343" s="113"/>
      <c r="P5343" s="113"/>
      <c r="Q5343" s="26"/>
      <c r="R5343" s="113"/>
      <c r="S5343" s="26"/>
    </row>
    <row r="5344" spans="13:19" ht="12.75">
      <c r="M5344" s="26"/>
      <c r="N5344" s="113"/>
      <c r="O5344" s="113"/>
      <c r="P5344" s="113"/>
      <c r="Q5344" s="26"/>
      <c r="R5344" s="113"/>
      <c r="S5344" s="26"/>
    </row>
    <row r="5345" spans="13:19" ht="12.75">
      <c r="M5345" s="26"/>
      <c r="N5345" s="113"/>
      <c r="O5345" s="113"/>
      <c r="P5345" s="113"/>
      <c r="Q5345" s="26"/>
      <c r="R5345" s="113"/>
      <c r="S5345" s="26"/>
    </row>
    <row r="5346" spans="13:19" ht="12.75">
      <c r="M5346" s="26"/>
      <c r="N5346" s="113"/>
      <c r="O5346" s="113"/>
      <c r="P5346" s="113"/>
      <c r="Q5346" s="26"/>
      <c r="R5346" s="113"/>
      <c r="S5346" s="26"/>
    </row>
    <row r="5347" spans="13:19" ht="12.75">
      <c r="M5347" s="26"/>
      <c r="N5347" s="113"/>
      <c r="O5347" s="113"/>
      <c r="P5347" s="113"/>
      <c r="Q5347" s="26"/>
      <c r="R5347" s="113"/>
      <c r="S5347" s="26"/>
    </row>
    <row r="5348" spans="13:19" ht="12.75">
      <c r="M5348" s="26"/>
      <c r="N5348" s="113"/>
      <c r="O5348" s="113"/>
      <c r="P5348" s="113"/>
      <c r="Q5348" s="26"/>
      <c r="R5348" s="113"/>
      <c r="S5348" s="26"/>
    </row>
    <row r="5349" spans="13:19" ht="12.75">
      <c r="M5349" s="26"/>
      <c r="N5349" s="113"/>
      <c r="O5349" s="113"/>
      <c r="P5349" s="113"/>
      <c r="Q5349" s="26"/>
      <c r="R5349" s="113"/>
      <c r="S5349" s="26"/>
    </row>
    <row r="5350" spans="13:19" ht="12.75">
      <c r="M5350" s="26"/>
      <c r="N5350" s="113"/>
      <c r="O5350" s="113"/>
      <c r="P5350" s="113"/>
      <c r="Q5350" s="26"/>
      <c r="R5350" s="113"/>
      <c r="S5350" s="26"/>
    </row>
    <row r="5351" spans="13:19" ht="12.75">
      <c r="M5351" s="26"/>
      <c r="N5351" s="113"/>
      <c r="O5351" s="113"/>
      <c r="P5351" s="113"/>
      <c r="Q5351" s="26"/>
      <c r="R5351" s="113"/>
      <c r="S5351" s="26"/>
    </row>
    <row r="5352" spans="13:19" ht="12.75">
      <c r="M5352" s="26"/>
      <c r="N5352" s="113"/>
      <c r="O5352" s="113"/>
      <c r="P5352" s="113"/>
      <c r="Q5352" s="26"/>
      <c r="R5352" s="113"/>
      <c r="S5352" s="26"/>
    </row>
    <row r="5353" spans="13:19" ht="12.75">
      <c r="M5353" s="26"/>
      <c r="N5353" s="113"/>
      <c r="O5353" s="113"/>
      <c r="P5353" s="113"/>
      <c r="Q5353" s="26"/>
      <c r="R5353" s="113"/>
      <c r="S5353" s="26"/>
    </row>
    <row r="5354" spans="13:19" ht="12.75">
      <c r="M5354" s="26"/>
      <c r="N5354" s="113"/>
      <c r="O5354" s="113"/>
      <c r="P5354" s="113"/>
      <c r="Q5354" s="26"/>
      <c r="R5354" s="113"/>
      <c r="S5354" s="26"/>
    </row>
    <row r="5355" spans="13:19" ht="12.75">
      <c r="M5355" s="26"/>
      <c r="N5355" s="113"/>
      <c r="O5355" s="113"/>
      <c r="P5355" s="113"/>
      <c r="Q5355" s="26"/>
      <c r="R5355" s="113"/>
      <c r="S5355" s="26"/>
    </row>
    <row r="5356" spans="13:19" ht="12.75">
      <c r="M5356" s="26"/>
      <c r="N5356" s="113"/>
      <c r="O5356" s="113"/>
      <c r="P5356" s="113"/>
      <c r="Q5356" s="26"/>
      <c r="R5356" s="113"/>
      <c r="S5356" s="26"/>
    </row>
    <row r="5357" spans="13:19" ht="12.75">
      <c r="M5357" s="26"/>
      <c r="N5357" s="113"/>
      <c r="O5357" s="113"/>
      <c r="P5357" s="113"/>
      <c r="Q5357" s="26"/>
      <c r="R5357" s="113"/>
      <c r="S5357" s="26"/>
    </row>
    <row r="5358" spans="13:19" ht="12.75">
      <c r="M5358" s="26"/>
      <c r="N5358" s="113"/>
      <c r="O5358" s="113"/>
      <c r="P5358" s="113"/>
      <c r="Q5358" s="26"/>
      <c r="R5358" s="113"/>
      <c r="S5358" s="26"/>
    </row>
    <row r="5359" spans="13:19" ht="12.75">
      <c r="M5359" s="26"/>
      <c r="N5359" s="113"/>
      <c r="O5359" s="113"/>
      <c r="P5359" s="113"/>
      <c r="Q5359" s="26"/>
      <c r="R5359" s="113"/>
      <c r="S5359" s="26"/>
    </row>
    <row r="5360" spans="13:19" ht="12.75">
      <c r="M5360" s="26"/>
      <c r="N5360" s="113"/>
      <c r="O5360" s="113"/>
      <c r="P5360" s="113"/>
      <c r="Q5360" s="26"/>
      <c r="R5360" s="113"/>
      <c r="S5360" s="26"/>
    </row>
    <row r="5361" spans="13:19" ht="12.75">
      <c r="M5361" s="26"/>
      <c r="N5361" s="113"/>
      <c r="O5361" s="113"/>
      <c r="P5361" s="113"/>
      <c r="Q5361" s="26"/>
      <c r="R5361" s="113"/>
      <c r="S5361" s="26"/>
    </row>
    <row r="5362" spans="13:19" ht="12.75">
      <c r="M5362" s="26"/>
      <c r="N5362" s="113"/>
      <c r="O5362" s="113"/>
      <c r="P5362" s="113"/>
      <c r="Q5362" s="26"/>
      <c r="R5362" s="113"/>
      <c r="S5362" s="26"/>
    </row>
    <row r="5363" spans="13:19" ht="12.75">
      <c r="M5363" s="26"/>
      <c r="N5363" s="113"/>
      <c r="O5363" s="113"/>
      <c r="P5363" s="113"/>
      <c r="Q5363" s="26"/>
      <c r="R5363" s="113"/>
      <c r="S5363" s="26"/>
    </row>
    <row r="5364" spans="13:19" ht="12.75">
      <c r="M5364" s="26"/>
      <c r="N5364" s="113"/>
      <c r="O5364" s="113"/>
      <c r="P5364" s="113"/>
      <c r="Q5364" s="26"/>
      <c r="R5364" s="113"/>
      <c r="S5364" s="26"/>
    </row>
    <row r="5365" spans="13:19" ht="12.75">
      <c r="M5365" s="26"/>
      <c r="N5365" s="113"/>
      <c r="O5365" s="113"/>
      <c r="P5365" s="113"/>
      <c r="Q5365" s="26"/>
      <c r="R5365" s="113"/>
      <c r="S5365" s="26"/>
    </row>
    <row r="5366" spans="13:19" ht="12.75">
      <c r="M5366" s="26"/>
      <c r="N5366" s="113"/>
      <c r="O5366" s="113"/>
      <c r="P5366" s="113"/>
      <c r="Q5366" s="26"/>
      <c r="R5366" s="113"/>
      <c r="S5366" s="26"/>
    </row>
    <row r="5367" spans="13:19" ht="12.75">
      <c r="M5367" s="26"/>
      <c r="N5367" s="113"/>
      <c r="O5367" s="113"/>
      <c r="P5367" s="113"/>
      <c r="Q5367" s="26"/>
      <c r="R5367" s="113"/>
      <c r="S5367" s="26"/>
    </row>
    <row r="5368" spans="13:19" ht="12.75">
      <c r="M5368" s="26"/>
      <c r="N5368" s="113"/>
      <c r="O5368" s="113"/>
      <c r="P5368" s="113"/>
      <c r="Q5368" s="26"/>
      <c r="R5368" s="113"/>
      <c r="S5368" s="26"/>
    </row>
    <row r="5369" spans="13:19" ht="12.75">
      <c r="M5369" s="26"/>
      <c r="N5369" s="113"/>
      <c r="O5369" s="113"/>
      <c r="P5369" s="113"/>
      <c r="Q5369" s="26"/>
      <c r="R5369" s="113"/>
      <c r="S5369" s="26"/>
    </row>
    <row r="5370" spans="13:19" ht="12.75">
      <c r="M5370" s="26"/>
      <c r="N5370" s="113"/>
      <c r="O5370" s="113"/>
      <c r="P5370" s="113"/>
      <c r="Q5370" s="26"/>
      <c r="R5370" s="113"/>
      <c r="S5370" s="26"/>
    </row>
    <row r="5371" spans="13:19" ht="12.75">
      <c r="M5371" s="26"/>
      <c r="N5371" s="113"/>
      <c r="O5371" s="113"/>
      <c r="P5371" s="113"/>
      <c r="Q5371" s="26"/>
      <c r="R5371" s="113"/>
      <c r="S5371" s="26"/>
    </row>
    <row r="5372" spans="13:19" ht="12.75">
      <c r="M5372" s="26"/>
      <c r="N5372" s="113"/>
      <c r="O5372" s="113"/>
      <c r="P5372" s="113"/>
      <c r="Q5372" s="26"/>
      <c r="R5372" s="113"/>
      <c r="S5372" s="26"/>
    </row>
    <row r="5373" spans="13:19" ht="12.75">
      <c r="M5373" s="26"/>
      <c r="N5373" s="113"/>
      <c r="O5373" s="113"/>
      <c r="P5373" s="113"/>
      <c r="Q5373" s="26"/>
      <c r="R5373" s="113"/>
      <c r="S5373" s="26"/>
    </row>
    <row r="5374" spans="13:19" ht="12.75">
      <c r="M5374" s="26"/>
      <c r="N5374" s="113"/>
      <c r="O5374" s="113"/>
      <c r="P5374" s="113"/>
      <c r="Q5374" s="26"/>
      <c r="R5374" s="113"/>
      <c r="S5374" s="26"/>
    </row>
    <row r="5375" spans="13:19" ht="12.75">
      <c r="M5375" s="26"/>
      <c r="N5375" s="113"/>
      <c r="O5375" s="113"/>
      <c r="P5375" s="113"/>
      <c r="Q5375" s="26"/>
      <c r="R5375" s="113"/>
      <c r="S5375" s="26"/>
    </row>
    <row r="5376" spans="13:19" ht="12.75">
      <c r="M5376" s="26"/>
      <c r="N5376" s="113"/>
      <c r="O5376" s="113"/>
      <c r="P5376" s="113"/>
      <c r="Q5376" s="26"/>
      <c r="R5376" s="113"/>
      <c r="S5376" s="26"/>
    </row>
    <row r="5377" spans="13:19" ht="12.75">
      <c r="M5377" s="26"/>
      <c r="N5377" s="113"/>
      <c r="O5377" s="113"/>
      <c r="P5377" s="113"/>
      <c r="Q5377" s="26"/>
      <c r="R5377" s="113"/>
      <c r="S5377" s="26"/>
    </row>
    <row r="5378" spans="13:19" ht="12.75">
      <c r="M5378" s="26"/>
      <c r="N5378" s="113"/>
      <c r="O5378" s="113"/>
      <c r="P5378" s="113"/>
      <c r="Q5378" s="26"/>
      <c r="R5378" s="113"/>
      <c r="S5378" s="26"/>
    </row>
    <row r="5379" spans="13:19" ht="12.75">
      <c r="M5379" s="26"/>
      <c r="N5379" s="113"/>
      <c r="O5379" s="113"/>
      <c r="P5379" s="113"/>
      <c r="Q5379" s="26"/>
      <c r="R5379" s="113"/>
      <c r="S5379" s="26"/>
    </row>
    <row r="5380" spans="13:19" ht="12.75">
      <c r="M5380" s="26"/>
      <c r="N5380" s="113"/>
      <c r="O5380" s="113"/>
      <c r="P5380" s="113"/>
      <c r="Q5380" s="26"/>
      <c r="R5380" s="113"/>
      <c r="S5380" s="26"/>
    </row>
    <row r="5381" spans="13:19" ht="12.75">
      <c r="M5381" s="26"/>
      <c r="N5381" s="113"/>
      <c r="O5381" s="113"/>
      <c r="P5381" s="113"/>
      <c r="Q5381" s="26"/>
      <c r="R5381" s="113"/>
      <c r="S5381" s="26"/>
    </row>
    <row r="5382" spans="13:19" ht="12.75">
      <c r="M5382" s="26"/>
      <c r="N5382" s="113"/>
      <c r="O5382" s="113"/>
      <c r="P5382" s="113"/>
      <c r="Q5382" s="26"/>
      <c r="R5382" s="113"/>
      <c r="S5382" s="26"/>
    </row>
    <row r="5383" spans="13:19" ht="12.75">
      <c r="M5383" s="26"/>
      <c r="N5383" s="113"/>
      <c r="O5383" s="113"/>
      <c r="P5383" s="113"/>
      <c r="Q5383" s="26"/>
      <c r="R5383" s="113"/>
      <c r="S5383" s="26"/>
    </row>
    <row r="5384" spans="13:19" ht="12.75">
      <c r="M5384" s="26"/>
      <c r="N5384" s="113"/>
      <c r="O5384" s="113"/>
      <c r="P5384" s="113"/>
      <c r="Q5384" s="26"/>
      <c r="R5384" s="113"/>
      <c r="S5384" s="26"/>
    </row>
    <row r="5385" spans="13:19" ht="12.75">
      <c r="M5385" s="26"/>
      <c r="N5385" s="113"/>
      <c r="O5385" s="113"/>
      <c r="P5385" s="113"/>
      <c r="Q5385" s="26"/>
      <c r="R5385" s="113"/>
      <c r="S5385" s="26"/>
    </row>
    <row r="5386" spans="13:19" ht="12.75">
      <c r="M5386" s="26"/>
      <c r="N5386" s="113"/>
      <c r="O5386" s="113"/>
      <c r="P5386" s="113"/>
      <c r="Q5386" s="26"/>
      <c r="R5386" s="113"/>
      <c r="S5386" s="26"/>
    </row>
    <row r="5387" spans="13:19" ht="12.75">
      <c r="M5387" s="26"/>
      <c r="N5387" s="113"/>
      <c r="O5387" s="113"/>
      <c r="P5387" s="113"/>
      <c r="Q5387" s="26"/>
      <c r="R5387" s="113"/>
      <c r="S5387" s="26"/>
    </row>
    <row r="5388" spans="13:19" ht="12.75">
      <c r="M5388" s="26"/>
      <c r="N5388" s="113"/>
      <c r="O5388" s="113"/>
      <c r="P5388" s="113"/>
      <c r="Q5388" s="26"/>
      <c r="R5388" s="113"/>
      <c r="S5388" s="26"/>
    </row>
    <row r="5389" spans="13:19" ht="12.75">
      <c r="M5389" s="26"/>
      <c r="N5389" s="113"/>
      <c r="O5389" s="113"/>
      <c r="P5389" s="113"/>
      <c r="Q5389" s="26"/>
      <c r="R5389" s="113"/>
      <c r="S5389" s="26"/>
    </row>
    <row r="5390" spans="13:19" ht="12.75">
      <c r="M5390" s="26"/>
      <c r="N5390" s="113"/>
      <c r="O5390" s="113"/>
      <c r="P5390" s="113"/>
      <c r="Q5390" s="26"/>
      <c r="R5390" s="113"/>
      <c r="S5390" s="26"/>
    </row>
    <row r="5391" spans="13:19" ht="12.75">
      <c r="M5391" s="26"/>
      <c r="N5391" s="113"/>
      <c r="O5391" s="113"/>
      <c r="P5391" s="113"/>
      <c r="Q5391" s="26"/>
      <c r="R5391" s="113"/>
      <c r="S5391" s="26"/>
    </row>
    <row r="5392" spans="13:19" ht="12.75">
      <c r="M5392" s="26"/>
      <c r="N5392" s="113"/>
      <c r="O5392" s="113"/>
      <c r="P5392" s="113"/>
      <c r="Q5392" s="26"/>
      <c r="R5392" s="113"/>
      <c r="S5392" s="26"/>
    </row>
    <row r="5393" spans="13:19" ht="12.75">
      <c r="M5393" s="26"/>
      <c r="N5393" s="113"/>
      <c r="O5393" s="113"/>
      <c r="P5393" s="113"/>
      <c r="Q5393" s="26"/>
      <c r="R5393" s="113"/>
      <c r="S5393" s="26"/>
    </row>
    <row r="5394" spans="13:19" ht="12.75">
      <c r="M5394" s="26"/>
      <c r="N5394" s="113"/>
      <c r="O5394" s="113"/>
      <c r="P5394" s="113"/>
      <c r="Q5394" s="26"/>
      <c r="R5394" s="113"/>
      <c r="S5394" s="26"/>
    </row>
    <row r="5395" spans="13:19" ht="12.75">
      <c r="M5395" s="26"/>
      <c r="N5395" s="113"/>
      <c r="O5395" s="113"/>
      <c r="P5395" s="113"/>
      <c r="Q5395" s="26"/>
      <c r="R5395" s="113"/>
      <c r="S5395" s="26"/>
    </row>
    <row r="5396" spans="13:19" ht="12.75">
      <c r="M5396" s="26"/>
      <c r="N5396" s="113"/>
      <c r="O5396" s="113"/>
      <c r="P5396" s="113"/>
      <c r="Q5396" s="26"/>
      <c r="R5396" s="113"/>
      <c r="S5396" s="26"/>
    </row>
    <row r="5397" spans="13:19" ht="12.75">
      <c r="M5397" s="26"/>
      <c r="N5397" s="113"/>
      <c r="O5397" s="113"/>
      <c r="P5397" s="113"/>
      <c r="Q5397" s="26"/>
      <c r="R5397" s="113"/>
      <c r="S5397" s="26"/>
    </row>
    <row r="5398" spans="13:19" ht="12.75">
      <c r="M5398" s="26"/>
      <c r="N5398" s="113"/>
      <c r="O5398" s="113"/>
      <c r="P5398" s="113"/>
      <c r="Q5398" s="26"/>
      <c r="R5398" s="113"/>
      <c r="S5398" s="26"/>
    </row>
    <row r="5399" spans="13:19" ht="12.75">
      <c r="M5399" s="26"/>
      <c r="N5399" s="113"/>
      <c r="O5399" s="113"/>
      <c r="P5399" s="113"/>
      <c r="Q5399" s="26"/>
      <c r="R5399" s="113"/>
      <c r="S5399" s="26"/>
    </row>
    <row r="5400" spans="13:19" ht="12.75">
      <c r="M5400" s="26"/>
      <c r="N5400" s="113"/>
      <c r="O5400" s="113"/>
      <c r="P5400" s="113"/>
      <c r="Q5400" s="26"/>
      <c r="R5400" s="113"/>
      <c r="S5400" s="26"/>
    </row>
    <row r="5401" spans="13:19" ht="12.75">
      <c r="M5401" s="26"/>
      <c r="N5401" s="113"/>
      <c r="O5401" s="113"/>
      <c r="P5401" s="113"/>
      <c r="Q5401" s="26"/>
      <c r="R5401" s="113"/>
      <c r="S5401" s="26"/>
    </row>
    <row r="5402" spans="13:19" ht="12.75">
      <c r="M5402" s="26"/>
      <c r="N5402" s="113"/>
      <c r="O5402" s="113"/>
      <c r="P5402" s="113"/>
      <c r="Q5402" s="26"/>
      <c r="R5402" s="113"/>
      <c r="S5402" s="26"/>
    </row>
    <row r="5403" spans="13:19" ht="12.75">
      <c r="M5403" s="26"/>
      <c r="N5403" s="113"/>
      <c r="O5403" s="113"/>
      <c r="P5403" s="113"/>
      <c r="Q5403" s="26"/>
      <c r="R5403" s="113"/>
      <c r="S5403" s="26"/>
    </row>
    <row r="5404" spans="13:19" ht="12.75">
      <c r="M5404" s="26"/>
      <c r="N5404" s="113"/>
      <c r="O5404" s="113"/>
      <c r="P5404" s="113"/>
      <c r="Q5404" s="26"/>
      <c r="R5404" s="113"/>
      <c r="S5404" s="26"/>
    </row>
    <row r="5405" spans="13:19" ht="12.75">
      <c r="M5405" s="26"/>
      <c r="N5405" s="113"/>
      <c r="O5405" s="113"/>
      <c r="P5405" s="113"/>
      <c r="Q5405" s="26"/>
      <c r="R5405" s="113"/>
      <c r="S5405" s="26"/>
    </row>
    <row r="5406" spans="13:19" ht="12.75">
      <c r="M5406" s="26"/>
      <c r="N5406" s="113"/>
      <c r="O5406" s="113"/>
      <c r="P5406" s="113"/>
      <c r="Q5406" s="26"/>
      <c r="R5406" s="113"/>
      <c r="S5406" s="26"/>
    </row>
    <row r="5407" spans="13:19" ht="12.75">
      <c r="M5407" s="26"/>
      <c r="N5407" s="113"/>
      <c r="O5407" s="113"/>
      <c r="P5407" s="113"/>
      <c r="Q5407" s="26"/>
      <c r="R5407" s="113"/>
      <c r="S5407" s="26"/>
    </row>
    <row r="5408" spans="13:19" ht="12.75">
      <c r="M5408" s="26"/>
      <c r="N5408" s="113"/>
      <c r="O5408" s="113"/>
      <c r="P5408" s="113"/>
      <c r="Q5408" s="26"/>
      <c r="R5408" s="113"/>
      <c r="S5408" s="26"/>
    </row>
    <row r="5409" spans="13:19" ht="12.75">
      <c r="M5409" s="26"/>
      <c r="N5409" s="113"/>
      <c r="O5409" s="113"/>
      <c r="P5409" s="113"/>
      <c r="Q5409" s="26"/>
      <c r="R5409" s="113"/>
      <c r="S5409" s="26"/>
    </row>
    <row r="5410" spans="13:19" ht="12.75">
      <c r="M5410" s="26"/>
      <c r="N5410" s="113"/>
      <c r="O5410" s="113"/>
      <c r="P5410" s="113"/>
      <c r="Q5410" s="26"/>
      <c r="R5410" s="113"/>
      <c r="S5410" s="26"/>
    </row>
    <row r="5411" spans="13:19" ht="12.75">
      <c r="M5411" s="26"/>
      <c r="N5411" s="113"/>
      <c r="O5411" s="113"/>
      <c r="P5411" s="113"/>
      <c r="Q5411" s="26"/>
      <c r="R5411" s="113"/>
      <c r="S5411" s="26"/>
    </row>
    <row r="5412" spans="13:19" ht="12.75">
      <c r="M5412" s="26"/>
      <c r="N5412" s="113"/>
      <c r="O5412" s="113"/>
      <c r="P5412" s="113"/>
      <c r="Q5412" s="26"/>
      <c r="R5412" s="113"/>
      <c r="S5412" s="26"/>
    </row>
    <row r="5413" spans="13:19" ht="12.75">
      <c r="M5413" s="26"/>
      <c r="N5413" s="113"/>
      <c r="O5413" s="113"/>
      <c r="P5413" s="113"/>
      <c r="Q5413" s="26"/>
      <c r="R5413" s="113"/>
      <c r="S5413" s="26"/>
    </row>
    <row r="5414" spans="13:19" ht="12.75">
      <c r="M5414" s="26"/>
      <c r="N5414" s="113"/>
      <c r="O5414" s="113"/>
      <c r="P5414" s="113"/>
      <c r="Q5414" s="26"/>
      <c r="R5414" s="113"/>
      <c r="S5414" s="26"/>
    </row>
    <row r="5415" spans="13:19" ht="12.75">
      <c r="M5415" s="26"/>
      <c r="N5415" s="113"/>
      <c r="O5415" s="113"/>
      <c r="P5415" s="113"/>
      <c r="Q5415" s="26"/>
      <c r="R5415" s="113"/>
      <c r="S5415" s="26"/>
    </row>
    <row r="5416" spans="13:19" ht="12.75">
      <c r="M5416" s="26"/>
      <c r="N5416" s="113"/>
      <c r="O5416" s="113"/>
      <c r="P5416" s="113"/>
      <c r="Q5416" s="26"/>
      <c r="R5416" s="113"/>
      <c r="S5416" s="26"/>
    </row>
    <row r="5417" spans="13:19" ht="12.75">
      <c r="M5417" s="26"/>
      <c r="N5417" s="113"/>
      <c r="O5417" s="113"/>
      <c r="P5417" s="113"/>
      <c r="Q5417" s="26"/>
      <c r="R5417" s="113"/>
      <c r="S5417" s="26"/>
    </row>
    <row r="5418" spans="13:19" ht="12.75">
      <c r="M5418" s="26"/>
      <c r="N5418" s="113"/>
      <c r="O5418" s="113"/>
      <c r="P5418" s="113"/>
      <c r="Q5418" s="26"/>
      <c r="R5418" s="113"/>
      <c r="S5418" s="26"/>
    </row>
    <row r="5419" spans="13:19" ht="12.75">
      <c r="M5419" s="26"/>
      <c r="N5419" s="113"/>
      <c r="O5419" s="113"/>
      <c r="P5419" s="113"/>
      <c r="Q5419" s="26"/>
      <c r="R5419" s="113"/>
      <c r="S5419" s="26"/>
    </row>
    <row r="5420" spans="13:19" ht="12.75">
      <c r="M5420" s="26"/>
      <c r="N5420" s="113"/>
      <c r="O5420" s="113"/>
      <c r="P5420" s="113"/>
      <c r="Q5420" s="26"/>
      <c r="R5420" s="113"/>
      <c r="S5420" s="26"/>
    </row>
    <row r="5421" spans="13:19" ht="12.75">
      <c r="M5421" s="26"/>
      <c r="N5421" s="113"/>
      <c r="O5421" s="113"/>
      <c r="P5421" s="113"/>
      <c r="Q5421" s="26"/>
      <c r="R5421" s="113"/>
      <c r="S5421" s="26"/>
    </row>
    <row r="5422" spans="13:19" ht="12.75">
      <c r="M5422" s="26"/>
      <c r="N5422" s="113"/>
      <c r="O5422" s="113"/>
      <c r="P5422" s="113"/>
      <c r="Q5422" s="26"/>
      <c r="R5422" s="113"/>
      <c r="S5422" s="26"/>
    </row>
    <row r="5423" spans="13:19" ht="12.75">
      <c r="M5423" s="26"/>
      <c r="N5423" s="113"/>
      <c r="O5423" s="113"/>
      <c r="P5423" s="113"/>
      <c r="Q5423" s="26"/>
      <c r="R5423" s="113"/>
      <c r="S5423" s="26"/>
    </row>
    <row r="5424" spans="13:19" ht="12.75">
      <c r="M5424" s="26"/>
      <c r="N5424" s="113"/>
      <c r="O5424" s="113"/>
      <c r="P5424" s="113"/>
      <c r="Q5424" s="26"/>
      <c r="R5424" s="113"/>
      <c r="S5424" s="26"/>
    </row>
    <row r="5425" spans="13:19" ht="12.75">
      <c r="M5425" s="26"/>
      <c r="N5425" s="113"/>
      <c r="O5425" s="113"/>
      <c r="P5425" s="113"/>
      <c r="Q5425" s="26"/>
      <c r="R5425" s="113"/>
      <c r="S5425" s="26"/>
    </row>
    <row r="5426" spans="13:19" ht="12.75">
      <c r="M5426" s="26"/>
      <c r="N5426" s="113"/>
      <c r="O5426" s="113"/>
      <c r="P5426" s="113"/>
      <c r="Q5426" s="26"/>
      <c r="R5426" s="113"/>
      <c r="S5426" s="26"/>
    </row>
    <row r="5427" spans="13:19" ht="12.75">
      <c r="M5427" s="26"/>
      <c r="N5427" s="113"/>
      <c r="O5427" s="113"/>
      <c r="P5427" s="113"/>
      <c r="Q5427" s="26"/>
      <c r="R5427" s="113"/>
      <c r="S5427" s="26"/>
    </row>
    <row r="5428" spans="13:19" ht="12.75">
      <c r="M5428" s="26"/>
      <c r="N5428" s="113"/>
      <c r="O5428" s="113"/>
      <c r="P5428" s="113"/>
      <c r="Q5428" s="26"/>
      <c r="R5428" s="113"/>
      <c r="S5428" s="26"/>
    </row>
    <row r="5429" spans="13:19" ht="12.75">
      <c r="M5429" s="26"/>
      <c r="N5429" s="113"/>
      <c r="O5429" s="113"/>
      <c r="P5429" s="113"/>
      <c r="Q5429" s="26"/>
      <c r="R5429" s="113"/>
      <c r="S5429" s="26"/>
    </row>
    <row r="5430" spans="13:19" ht="12.75">
      <c r="M5430" s="26"/>
      <c r="N5430" s="113"/>
      <c r="O5430" s="113"/>
      <c r="P5430" s="113"/>
      <c r="Q5430" s="26"/>
      <c r="R5430" s="113"/>
      <c r="S5430" s="26"/>
    </row>
    <row r="5431" spans="13:19" ht="12.75">
      <c r="M5431" s="26"/>
      <c r="N5431" s="113"/>
      <c r="O5431" s="113"/>
      <c r="P5431" s="113"/>
      <c r="Q5431" s="26"/>
      <c r="R5431" s="113"/>
      <c r="S5431" s="26"/>
    </row>
    <row r="5432" spans="13:19" ht="12.75">
      <c r="M5432" s="26"/>
      <c r="N5432" s="113"/>
      <c r="O5432" s="113"/>
      <c r="P5432" s="113"/>
      <c r="Q5432" s="26"/>
      <c r="R5432" s="113"/>
      <c r="S5432" s="26"/>
    </row>
    <row r="5433" spans="13:19" ht="12.75">
      <c r="M5433" s="26"/>
      <c r="N5433" s="113"/>
      <c r="O5433" s="113"/>
      <c r="P5433" s="113"/>
      <c r="Q5433" s="26"/>
      <c r="R5433" s="113"/>
      <c r="S5433" s="26"/>
    </row>
    <row r="5434" spans="13:19" ht="12.75">
      <c r="M5434" s="26"/>
      <c r="N5434" s="113"/>
      <c r="O5434" s="113"/>
      <c r="P5434" s="113"/>
      <c r="Q5434" s="26"/>
      <c r="R5434" s="113"/>
      <c r="S5434" s="26"/>
    </row>
    <row r="5435" spans="13:19" ht="12.75">
      <c r="M5435" s="26"/>
      <c r="N5435" s="113"/>
      <c r="O5435" s="113"/>
      <c r="P5435" s="113"/>
      <c r="Q5435" s="26"/>
      <c r="R5435" s="113"/>
      <c r="S5435" s="26"/>
    </row>
    <row r="5436" spans="13:19" ht="12.75">
      <c r="M5436" s="26"/>
      <c r="N5436" s="113"/>
      <c r="O5436" s="113"/>
      <c r="P5436" s="113"/>
      <c r="Q5436" s="26"/>
      <c r="R5436" s="113"/>
      <c r="S5436" s="26"/>
    </row>
    <row r="5437" spans="13:19" ht="12.75">
      <c r="M5437" s="26"/>
      <c r="N5437" s="113"/>
      <c r="O5437" s="113"/>
      <c r="P5437" s="113"/>
      <c r="Q5437" s="26"/>
      <c r="R5437" s="113"/>
      <c r="S5437" s="26"/>
    </row>
    <row r="5438" spans="13:19" ht="12.75">
      <c r="M5438" s="26"/>
      <c r="N5438" s="113"/>
      <c r="O5438" s="113"/>
      <c r="P5438" s="113"/>
      <c r="Q5438" s="26"/>
      <c r="R5438" s="113"/>
      <c r="S5438" s="26"/>
    </row>
    <row r="5439" spans="13:19" ht="12.75">
      <c r="M5439" s="26"/>
      <c r="N5439" s="113"/>
      <c r="O5439" s="113"/>
      <c r="P5439" s="113"/>
      <c r="Q5439" s="26"/>
      <c r="R5439" s="113"/>
      <c r="S5439" s="26"/>
    </row>
    <row r="5440" spans="13:19" ht="12.75">
      <c r="M5440" s="26"/>
      <c r="N5440" s="113"/>
      <c r="O5440" s="113"/>
      <c r="P5440" s="113"/>
      <c r="Q5440" s="26"/>
      <c r="R5440" s="113"/>
      <c r="S5440" s="26"/>
    </row>
    <row r="5441" spans="13:19" ht="12.75">
      <c r="M5441" s="26"/>
      <c r="N5441" s="113"/>
      <c r="O5441" s="113"/>
      <c r="P5441" s="113"/>
      <c r="Q5441" s="26"/>
      <c r="R5441" s="113"/>
      <c r="S5441" s="26"/>
    </row>
    <row r="5442" spans="13:19" ht="12.75">
      <c r="M5442" s="26"/>
      <c r="N5442" s="113"/>
      <c r="O5442" s="113"/>
      <c r="P5442" s="113"/>
      <c r="Q5442" s="26"/>
      <c r="R5442" s="113"/>
      <c r="S5442" s="26"/>
    </row>
    <row r="5443" spans="13:19" ht="12.75">
      <c r="M5443" s="26"/>
      <c r="N5443" s="113"/>
      <c r="O5443" s="113"/>
      <c r="P5443" s="113"/>
      <c r="Q5443" s="26"/>
      <c r="R5443" s="113"/>
      <c r="S5443" s="26"/>
    </row>
    <row r="5444" spans="13:19" ht="12.75">
      <c r="M5444" s="26"/>
      <c r="N5444" s="113"/>
      <c r="O5444" s="113"/>
      <c r="P5444" s="113"/>
      <c r="Q5444" s="26"/>
      <c r="R5444" s="113"/>
      <c r="S5444" s="26"/>
    </row>
    <row r="5445" spans="13:19" ht="12.75">
      <c r="M5445" s="26"/>
      <c r="N5445" s="113"/>
      <c r="O5445" s="113"/>
      <c r="P5445" s="113"/>
      <c r="Q5445" s="26"/>
      <c r="R5445" s="113"/>
      <c r="S5445" s="26"/>
    </row>
    <row r="5446" spans="13:19" ht="12.75">
      <c r="M5446" s="26"/>
      <c r="N5446" s="113"/>
      <c r="O5446" s="113"/>
      <c r="P5446" s="113"/>
      <c r="Q5446" s="26"/>
      <c r="R5446" s="113"/>
      <c r="S5446" s="26"/>
    </row>
    <row r="5447" spans="13:19" ht="12.75">
      <c r="M5447" s="26"/>
      <c r="N5447" s="113"/>
      <c r="O5447" s="113"/>
      <c r="P5447" s="113"/>
      <c r="Q5447" s="26"/>
      <c r="R5447" s="113"/>
      <c r="S5447" s="26"/>
    </row>
    <row r="5448" spans="13:19" ht="12.75">
      <c r="M5448" s="26"/>
      <c r="N5448" s="113"/>
      <c r="O5448" s="113"/>
      <c r="P5448" s="113"/>
      <c r="Q5448" s="26"/>
      <c r="R5448" s="113"/>
      <c r="S5448" s="26"/>
    </row>
    <row r="5449" spans="13:19" ht="12.75">
      <c r="M5449" s="26"/>
      <c r="N5449" s="113"/>
      <c r="O5449" s="113"/>
      <c r="P5449" s="113"/>
      <c r="Q5449" s="26"/>
      <c r="R5449" s="113"/>
      <c r="S5449" s="26"/>
    </row>
    <row r="5450" spans="13:19" ht="12.75">
      <c r="M5450" s="26"/>
      <c r="N5450" s="113"/>
      <c r="O5450" s="113"/>
      <c r="P5450" s="113"/>
      <c r="Q5450" s="26"/>
      <c r="R5450" s="113"/>
      <c r="S5450" s="26"/>
    </row>
    <row r="5451" spans="13:19" ht="12.75">
      <c r="M5451" s="26"/>
      <c r="N5451" s="113"/>
      <c r="O5451" s="113"/>
      <c r="P5451" s="113"/>
      <c r="Q5451" s="26"/>
      <c r="R5451" s="113"/>
      <c r="S5451" s="26"/>
    </row>
    <row r="5452" spans="13:19" ht="12.75">
      <c r="M5452" s="26"/>
      <c r="N5452" s="113"/>
      <c r="O5452" s="113"/>
      <c r="P5452" s="113"/>
      <c r="Q5452" s="26"/>
      <c r="R5452" s="113"/>
      <c r="S5452" s="26"/>
    </row>
    <row r="5453" spans="13:19" ht="12.75">
      <c r="M5453" s="26"/>
      <c r="N5453" s="113"/>
      <c r="O5453" s="113"/>
      <c r="P5453" s="113"/>
      <c r="Q5453" s="26"/>
      <c r="R5453" s="113"/>
      <c r="S5453" s="26"/>
    </row>
    <row r="5454" spans="13:19" ht="12.75">
      <c r="M5454" s="26"/>
      <c r="N5454" s="113"/>
      <c r="O5454" s="113"/>
      <c r="P5454" s="113"/>
      <c r="Q5454" s="26"/>
      <c r="R5454" s="113"/>
      <c r="S5454" s="26"/>
    </row>
    <row r="5455" spans="13:19" ht="12.75">
      <c r="M5455" s="26"/>
      <c r="N5455" s="113"/>
      <c r="O5455" s="113"/>
      <c r="P5455" s="113"/>
      <c r="Q5455" s="26"/>
      <c r="R5455" s="113"/>
      <c r="S5455" s="26"/>
    </row>
    <row r="5456" spans="13:19" ht="12.75">
      <c r="M5456" s="26"/>
      <c r="N5456" s="113"/>
      <c r="O5456" s="113"/>
      <c r="P5456" s="113"/>
      <c r="Q5456" s="26"/>
      <c r="R5456" s="113"/>
      <c r="S5456" s="26"/>
    </row>
    <row r="5457" spans="13:19" ht="12.75">
      <c r="M5457" s="26"/>
      <c r="N5457" s="113"/>
      <c r="O5457" s="113"/>
      <c r="P5457" s="113"/>
      <c r="Q5457" s="26"/>
      <c r="R5457" s="113"/>
      <c r="S5457" s="26"/>
    </row>
    <row r="5458" spans="13:19" ht="12.75">
      <c r="M5458" s="26"/>
      <c r="N5458" s="113"/>
      <c r="O5458" s="113"/>
      <c r="P5458" s="113"/>
      <c r="Q5458" s="26"/>
      <c r="R5458" s="113"/>
      <c r="S5458" s="26"/>
    </row>
    <row r="5459" spans="13:19" ht="12.75">
      <c r="M5459" s="26"/>
      <c r="N5459" s="113"/>
      <c r="O5459" s="113"/>
      <c r="P5459" s="113"/>
      <c r="Q5459" s="26"/>
      <c r="R5459" s="113"/>
      <c r="S5459" s="26"/>
    </row>
    <row r="5460" spans="13:19" ht="12.75">
      <c r="M5460" s="26"/>
      <c r="N5460" s="113"/>
      <c r="O5460" s="113"/>
      <c r="P5460" s="113"/>
      <c r="Q5460" s="26"/>
      <c r="R5460" s="113"/>
      <c r="S5460" s="26"/>
    </row>
    <row r="5461" spans="13:19" ht="12.75">
      <c r="M5461" s="26"/>
      <c r="N5461" s="113"/>
      <c r="O5461" s="113"/>
      <c r="P5461" s="113"/>
      <c r="Q5461" s="26"/>
      <c r="R5461" s="113"/>
      <c r="S5461" s="26"/>
    </row>
    <row r="5462" spans="13:19" ht="12.75">
      <c r="M5462" s="26"/>
      <c r="N5462" s="113"/>
      <c r="O5462" s="113"/>
      <c r="P5462" s="113"/>
      <c r="Q5462" s="26"/>
      <c r="R5462" s="113"/>
      <c r="S5462" s="26"/>
    </row>
    <row r="5463" spans="13:19" ht="12.75">
      <c r="M5463" s="26"/>
      <c r="N5463" s="113"/>
      <c r="O5463" s="113"/>
      <c r="P5463" s="113"/>
      <c r="Q5463" s="26"/>
      <c r="R5463" s="113"/>
      <c r="S5463" s="26"/>
    </row>
    <row r="5464" spans="13:19" ht="12.75">
      <c r="M5464" s="26"/>
      <c r="N5464" s="113"/>
      <c r="O5464" s="113"/>
      <c r="P5464" s="113"/>
      <c r="Q5464" s="26"/>
      <c r="R5464" s="113"/>
      <c r="S5464" s="26"/>
    </row>
    <row r="5465" spans="13:19" ht="12.75">
      <c r="M5465" s="26"/>
      <c r="N5465" s="113"/>
      <c r="O5465" s="113"/>
      <c r="P5465" s="113"/>
      <c r="Q5465" s="26"/>
      <c r="R5465" s="113"/>
      <c r="S5465" s="26"/>
    </row>
    <row r="5466" spans="13:19" ht="12.75">
      <c r="M5466" s="26"/>
      <c r="N5466" s="113"/>
      <c r="O5466" s="113"/>
      <c r="P5466" s="113"/>
      <c r="Q5466" s="26"/>
      <c r="R5466" s="113"/>
      <c r="S5466" s="26"/>
    </row>
    <row r="5467" spans="13:19" ht="12.75">
      <c r="M5467" s="26"/>
      <c r="N5467" s="113"/>
      <c r="O5467" s="113"/>
      <c r="P5467" s="113"/>
      <c r="Q5467" s="26"/>
      <c r="R5467" s="113"/>
      <c r="S5467" s="26"/>
    </row>
    <row r="5468" spans="13:19" ht="12.75">
      <c r="M5468" s="26"/>
      <c r="N5468" s="113"/>
      <c r="O5468" s="113"/>
      <c r="P5468" s="113"/>
      <c r="Q5468" s="26"/>
      <c r="R5468" s="113"/>
      <c r="S5468" s="26"/>
    </row>
    <row r="5469" spans="13:19" ht="12.75">
      <c r="M5469" s="26"/>
      <c r="N5469" s="113"/>
      <c r="O5469" s="113"/>
      <c r="P5469" s="113"/>
      <c r="Q5469" s="26"/>
      <c r="R5469" s="113"/>
      <c r="S5469" s="26"/>
    </row>
    <row r="5470" spans="13:19" ht="12.75">
      <c r="M5470" s="26"/>
      <c r="N5470" s="113"/>
      <c r="O5470" s="113"/>
      <c r="P5470" s="113"/>
      <c r="Q5470" s="26"/>
      <c r="R5470" s="113"/>
      <c r="S5470" s="26"/>
    </row>
    <row r="5471" spans="13:19" ht="12.75">
      <c r="M5471" s="26"/>
      <c r="N5471" s="113"/>
      <c r="O5471" s="113"/>
      <c r="P5471" s="113"/>
      <c r="Q5471" s="26"/>
      <c r="R5471" s="113"/>
      <c r="S5471" s="26"/>
    </row>
    <row r="5472" spans="13:19" ht="12.75">
      <c r="M5472" s="26"/>
      <c r="N5472" s="113"/>
      <c r="O5472" s="113"/>
      <c r="P5472" s="113"/>
      <c r="Q5472" s="26"/>
      <c r="R5472" s="113"/>
      <c r="S5472" s="26"/>
    </row>
    <row r="5473" spans="13:19" ht="12.75">
      <c r="M5473" s="26"/>
      <c r="N5473" s="113"/>
      <c r="O5473" s="113"/>
      <c r="P5473" s="113"/>
      <c r="Q5473" s="26"/>
      <c r="R5473" s="113"/>
      <c r="S5473" s="26"/>
    </row>
    <row r="5474" spans="13:19" ht="12.75">
      <c r="M5474" s="26"/>
      <c r="N5474" s="113"/>
      <c r="O5474" s="113"/>
      <c r="P5474" s="113"/>
      <c r="Q5474" s="26"/>
      <c r="R5474" s="113"/>
      <c r="S5474" s="26"/>
    </row>
    <row r="5475" spans="13:19" ht="12.75">
      <c r="M5475" s="26"/>
      <c r="N5475" s="113"/>
      <c r="O5475" s="113"/>
      <c r="P5475" s="113"/>
      <c r="Q5475" s="26"/>
      <c r="R5475" s="113"/>
      <c r="S5475" s="26"/>
    </row>
    <row r="5476" spans="13:19" ht="12.75">
      <c r="M5476" s="26"/>
      <c r="N5476" s="113"/>
      <c r="O5476" s="113"/>
      <c r="P5476" s="113"/>
      <c r="Q5476" s="26"/>
      <c r="R5476" s="113"/>
      <c r="S5476" s="26"/>
    </row>
    <row r="5477" spans="13:19" ht="12.75">
      <c r="M5477" s="26"/>
      <c r="N5477" s="113"/>
      <c r="O5477" s="113"/>
      <c r="P5477" s="113"/>
      <c r="Q5477" s="26"/>
      <c r="R5477" s="113"/>
      <c r="S5477" s="26"/>
    </row>
    <row r="5478" spans="13:19" ht="12.75">
      <c r="M5478" s="26"/>
      <c r="N5478" s="113"/>
      <c r="O5478" s="113"/>
      <c r="P5478" s="113"/>
      <c r="Q5478" s="26"/>
      <c r="R5478" s="113"/>
      <c r="S5478" s="26"/>
    </row>
    <row r="5479" spans="13:19" ht="12.75">
      <c r="M5479" s="26"/>
      <c r="N5479" s="113"/>
      <c r="O5479" s="113"/>
      <c r="P5479" s="113"/>
      <c r="Q5479" s="26"/>
      <c r="R5479" s="113"/>
      <c r="S5479" s="26"/>
    </row>
    <row r="5480" spans="13:19" ht="12.75">
      <c r="M5480" s="26"/>
      <c r="N5480" s="113"/>
      <c r="O5480" s="113"/>
      <c r="P5480" s="113"/>
      <c r="Q5480" s="26"/>
      <c r="R5480" s="113"/>
      <c r="S5480" s="26"/>
    </row>
    <row r="5481" spans="13:19" ht="12.75">
      <c r="M5481" s="26"/>
      <c r="N5481" s="113"/>
      <c r="O5481" s="113"/>
      <c r="P5481" s="113"/>
      <c r="Q5481" s="26"/>
      <c r="R5481" s="113"/>
      <c r="S5481" s="26"/>
    </row>
    <row r="5482" spans="13:19" ht="12.75">
      <c r="M5482" s="26"/>
      <c r="N5482" s="113"/>
      <c r="O5482" s="113"/>
      <c r="P5482" s="113"/>
      <c r="Q5482" s="26"/>
      <c r="R5482" s="113"/>
      <c r="S5482" s="26"/>
    </row>
    <row r="5483" spans="13:19" ht="12.75">
      <c r="M5483" s="26"/>
      <c r="N5483" s="113"/>
      <c r="O5483" s="113"/>
      <c r="P5483" s="113"/>
      <c r="Q5483" s="26"/>
      <c r="R5483" s="113"/>
      <c r="S5483" s="26"/>
    </row>
    <row r="5484" spans="13:19" ht="12.75">
      <c r="M5484" s="26"/>
      <c r="N5484" s="113"/>
      <c r="O5484" s="113"/>
      <c r="P5484" s="113"/>
      <c r="Q5484" s="26"/>
      <c r="R5484" s="113"/>
      <c r="S5484" s="26"/>
    </row>
    <row r="5485" spans="13:19" ht="12.75">
      <c r="M5485" s="26"/>
      <c r="N5485" s="113"/>
      <c r="O5485" s="113"/>
      <c r="P5485" s="113"/>
      <c r="Q5485" s="26"/>
      <c r="R5485" s="113"/>
      <c r="S5485" s="26"/>
    </row>
    <row r="5486" spans="13:19" ht="12.75">
      <c r="M5486" s="26"/>
      <c r="N5486" s="113"/>
      <c r="O5486" s="113"/>
      <c r="P5486" s="113"/>
      <c r="Q5486" s="26"/>
      <c r="R5486" s="113"/>
      <c r="S5486" s="26"/>
    </row>
    <row r="5487" spans="13:19" ht="12.75">
      <c r="M5487" s="26"/>
      <c r="N5487" s="113"/>
      <c r="O5487" s="113"/>
      <c r="P5487" s="113"/>
      <c r="Q5487" s="26"/>
      <c r="R5487" s="113"/>
      <c r="S5487" s="26"/>
    </row>
    <row r="5488" spans="13:19" ht="12.75">
      <c r="M5488" s="26"/>
      <c r="N5488" s="113"/>
      <c r="O5488" s="113"/>
      <c r="P5488" s="113"/>
      <c r="Q5488" s="26"/>
      <c r="R5488" s="113"/>
      <c r="S5488" s="26"/>
    </row>
    <row r="5489" spans="13:19" ht="12.75">
      <c r="M5489" s="26"/>
      <c r="N5489" s="113"/>
      <c r="O5489" s="113"/>
      <c r="P5489" s="113"/>
      <c r="Q5489" s="26"/>
      <c r="R5489" s="113"/>
      <c r="S5489" s="26"/>
    </row>
    <row r="5490" spans="13:19" ht="12.75">
      <c r="M5490" s="26"/>
      <c r="N5490" s="113"/>
      <c r="O5490" s="113"/>
      <c r="P5490" s="113"/>
      <c r="Q5490" s="26"/>
      <c r="R5490" s="113"/>
      <c r="S5490" s="26"/>
    </row>
    <row r="5491" spans="13:19" ht="12.75">
      <c r="M5491" s="26"/>
      <c r="N5491" s="113"/>
      <c r="O5491" s="113"/>
      <c r="P5491" s="113"/>
      <c r="Q5491" s="26"/>
      <c r="R5491" s="113"/>
      <c r="S5491" s="26"/>
    </row>
    <row r="5492" spans="13:19" ht="12.75">
      <c r="M5492" s="26"/>
      <c r="N5492" s="113"/>
      <c r="O5492" s="113"/>
      <c r="P5492" s="113"/>
      <c r="Q5492" s="26"/>
      <c r="R5492" s="113"/>
      <c r="S5492" s="26"/>
    </row>
    <row r="5493" spans="13:19" ht="12.75">
      <c r="M5493" s="26"/>
      <c r="N5493" s="113"/>
      <c r="O5493" s="113"/>
      <c r="P5493" s="113"/>
      <c r="Q5493" s="26"/>
      <c r="R5493" s="113"/>
      <c r="S5493" s="26"/>
    </row>
    <row r="5494" spans="13:19" ht="12.75">
      <c r="M5494" s="26"/>
      <c r="N5494" s="113"/>
      <c r="O5494" s="113"/>
      <c r="P5494" s="113"/>
      <c r="Q5494" s="26"/>
      <c r="R5494" s="113"/>
      <c r="S5494" s="26"/>
    </row>
    <row r="5495" spans="13:19" ht="12.75">
      <c r="M5495" s="26"/>
      <c r="N5495" s="113"/>
      <c r="O5495" s="113"/>
      <c r="P5495" s="113"/>
      <c r="Q5495" s="26"/>
      <c r="R5495" s="113"/>
      <c r="S5495" s="26"/>
    </row>
    <row r="5496" spans="13:19" ht="12.75">
      <c r="M5496" s="26"/>
      <c r="N5496" s="113"/>
      <c r="O5496" s="113"/>
      <c r="P5496" s="113"/>
      <c r="Q5496" s="26"/>
      <c r="R5496" s="113"/>
      <c r="S5496" s="26"/>
    </row>
    <row r="5497" spans="13:19" ht="12.75">
      <c r="M5497" s="26"/>
      <c r="N5497" s="113"/>
      <c r="O5497" s="113"/>
      <c r="P5497" s="113"/>
      <c r="Q5497" s="26"/>
      <c r="R5497" s="113"/>
      <c r="S5497" s="26"/>
    </row>
    <row r="5498" spans="13:19" ht="12.75">
      <c r="M5498" s="26"/>
      <c r="N5498" s="113"/>
      <c r="O5498" s="113"/>
      <c r="P5498" s="113"/>
      <c r="Q5498" s="26"/>
      <c r="R5498" s="113"/>
      <c r="S5498" s="26"/>
    </row>
    <row r="5499" spans="13:19" ht="12.75">
      <c r="M5499" s="26"/>
      <c r="N5499" s="113"/>
      <c r="O5499" s="113"/>
      <c r="P5499" s="113"/>
      <c r="Q5499" s="26"/>
      <c r="R5499" s="113"/>
      <c r="S5499" s="26"/>
    </row>
    <row r="5500" spans="13:19" ht="12.75">
      <c r="M5500" s="26"/>
      <c r="N5500" s="113"/>
      <c r="O5500" s="113"/>
      <c r="P5500" s="113"/>
      <c r="Q5500" s="26"/>
      <c r="R5500" s="113"/>
      <c r="S5500" s="26"/>
    </row>
    <row r="5501" spans="13:19" ht="12.75">
      <c r="M5501" s="26"/>
      <c r="N5501" s="113"/>
      <c r="O5501" s="113"/>
      <c r="P5501" s="113"/>
      <c r="Q5501" s="26"/>
      <c r="R5501" s="113"/>
      <c r="S5501" s="26"/>
    </row>
    <row r="5502" spans="13:19" ht="12.75">
      <c r="M5502" s="26"/>
      <c r="N5502" s="113"/>
      <c r="O5502" s="113"/>
      <c r="P5502" s="113"/>
      <c r="Q5502" s="26"/>
      <c r="R5502" s="113"/>
      <c r="S5502" s="26"/>
    </row>
    <row r="5503" spans="13:19" ht="12.75">
      <c r="M5503" s="26"/>
      <c r="N5503" s="113"/>
      <c r="O5503" s="113"/>
      <c r="P5503" s="113"/>
      <c r="Q5503" s="26"/>
      <c r="R5503" s="113"/>
      <c r="S5503" s="26"/>
    </row>
    <row r="5504" spans="13:19" ht="12.75">
      <c r="M5504" s="26"/>
      <c r="N5504" s="113"/>
      <c r="O5504" s="113"/>
      <c r="P5504" s="113"/>
      <c r="Q5504" s="26"/>
      <c r="R5504" s="113"/>
      <c r="S5504" s="26"/>
    </row>
    <row r="5505" spans="13:19" ht="12.75">
      <c r="M5505" s="26"/>
      <c r="N5505" s="113"/>
      <c r="O5505" s="113"/>
      <c r="P5505" s="113"/>
      <c r="Q5505" s="26"/>
      <c r="R5505" s="113"/>
      <c r="S5505" s="26"/>
    </row>
    <row r="5506" spans="13:19" ht="12.75">
      <c r="M5506" s="26"/>
      <c r="N5506" s="113"/>
      <c r="O5506" s="113"/>
      <c r="P5506" s="113"/>
      <c r="Q5506" s="26"/>
      <c r="R5506" s="113"/>
      <c r="S5506" s="26"/>
    </row>
    <row r="5507" spans="13:19" ht="12.75">
      <c r="M5507" s="26"/>
      <c r="N5507" s="113"/>
      <c r="O5507" s="113"/>
      <c r="P5507" s="113"/>
      <c r="Q5507" s="26"/>
      <c r="R5507" s="113"/>
      <c r="S5507" s="26"/>
    </row>
    <row r="5508" spans="13:19" ht="12.75">
      <c r="M5508" s="26"/>
      <c r="N5508" s="113"/>
      <c r="O5508" s="113"/>
      <c r="P5508" s="113"/>
      <c r="Q5508" s="26"/>
      <c r="R5508" s="113"/>
      <c r="S5508" s="26"/>
    </row>
    <row r="5509" spans="13:19" ht="12.75">
      <c r="M5509" s="26"/>
      <c r="N5509" s="113"/>
      <c r="O5509" s="113"/>
      <c r="P5509" s="113"/>
      <c r="Q5509" s="26"/>
      <c r="R5509" s="113"/>
      <c r="S5509" s="26"/>
    </row>
    <row r="5510" spans="13:19" ht="12.75">
      <c r="M5510" s="26"/>
      <c r="N5510" s="113"/>
      <c r="O5510" s="113"/>
      <c r="P5510" s="113"/>
      <c r="Q5510" s="26"/>
      <c r="R5510" s="113"/>
      <c r="S5510" s="26"/>
    </row>
    <row r="5511" spans="13:19" ht="12.75">
      <c r="M5511" s="26"/>
      <c r="N5511" s="113"/>
      <c r="O5511" s="113"/>
      <c r="P5511" s="113"/>
      <c r="Q5511" s="26"/>
      <c r="R5511" s="113"/>
      <c r="S5511" s="26"/>
    </row>
    <row r="5512" spans="13:19" ht="12.75">
      <c r="M5512" s="26"/>
      <c r="N5512" s="113"/>
      <c r="O5512" s="113"/>
      <c r="P5512" s="113"/>
      <c r="Q5512" s="26"/>
      <c r="R5512" s="113"/>
      <c r="S5512" s="26"/>
    </row>
    <row r="5513" spans="13:19" ht="12.75">
      <c r="M5513" s="26"/>
      <c r="N5513" s="113"/>
      <c r="O5513" s="113"/>
      <c r="P5513" s="113"/>
      <c r="Q5513" s="26"/>
      <c r="R5513" s="113"/>
      <c r="S5513" s="26"/>
    </row>
    <row r="5514" spans="13:19" ht="12.75">
      <c r="M5514" s="26"/>
      <c r="N5514" s="113"/>
      <c r="O5514" s="113"/>
      <c r="P5514" s="113"/>
      <c r="Q5514" s="26"/>
      <c r="R5514" s="113"/>
      <c r="S5514" s="26"/>
    </row>
    <row r="5515" spans="13:19" ht="12.75">
      <c r="M5515" s="26"/>
      <c r="N5515" s="113"/>
      <c r="O5515" s="113"/>
      <c r="P5515" s="113"/>
      <c r="Q5515" s="26"/>
      <c r="R5515" s="113"/>
      <c r="S5515" s="26"/>
    </row>
    <row r="5516" spans="13:19" ht="12.75">
      <c r="M5516" s="26"/>
      <c r="N5516" s="113"/>
      <c r="O5516" s="113"/>
      <c r="P5516" s="113"/>
      <c r="Q5516" s="26"/>
      <c r="R5516" s="113"/>
      <c r="S5516" s="26"/>
    </row>
    <row r="5517" spans="13:19" ht="12.75">
      <c r="M5517" s="26"/>
      <c r="N5517" s="113"/>
      <c r="O5517" s="113"/>
      <c r="P5517" s="113"/>
      <c r="Q5517" s="26"/>
      <c r="R5517" s="113"/>
      <c r="S5517" s="26"/>
    </row>
    <row r="5518" spans="13:19" ht="12.75">
      <c r="M5518" s="26"/>
      <c r="N5518" s="113"/>
      <c r="O5518" s="113"/>
      <c r="P5518" s="113"/>
      <c r="Q5518" s="26"/>
      <c r="R5518" s="113"/>
      <c r="S5518" s="26"/>
    </row>
    <row r="5519" spans="13:19" ht="12.75">
      <c r="M5519" s="26"/>
      <c r="N5519" s="113"/>
      <c r="O5519" s="113"/>
      <c r="P5519" s="113"/>
      <c r="Q5519" s="26"/>
      <c r="R5519" s="113"/>
      <c r="S5519" s="26"/>
    </row>
    <row r="5520" spans="13:19" ht="12.75">
      <c r="M5520" s="26"/>
      <c r="N5520" s="113"/>
      <c r="O5520" s="113"/>
      <c r="P5520" s="113"/>
      <c r="Q5520" s="26"/>
      <c r="R5520" s="113"/>
      <c r="S5520" s="26"/>
    </row>
    <row r="5521" spans="13:19" ht="12.75">
      <c r="M5521" s="26"/>
      <c r="N5521" s="113"/>
      <c r="O5521" s="113"/>
      <c r="P5521" s="113"/>
      <c r="Q5521" s="26"/>
      <c r="R5521" s="113"/>
      <c r="S5521" s="26"/>
    </row>
    <row r="5522" spans="13:19" ht="12.75">
      <c r="M5522" s="26"/>
      <c r="N5522" s="113"/>
      <c r="O5522" s="113"/>
      <c r="P5522" s="113"/>
      <c r="Q5522" s="26"/>
      <c r="R5522" s="113"/>
      <c r="S5522" s="26"/>
    </row>
    <row r="5523" spans="13:19" ht="12.75">
      <c r="M5523" s="26"/>
      <c r="N5523" s="113"/>
      <c r="O5523" s="113"/>
      <c r="P5523" s="113"/>
      <c r="Q5523" s="26"/>
      <c r="R5523" s="113"/>
      <c r="S5523" s="26"/>
    </row>
    <row r="5524" spans="13:19" ht="12.75">
      <c r="M5524" s="26"/>
      <c r="N5524" s="113"/>
      <c r="O5524" s="113"/>
      <c r="P5524" s="113"/>
      <c r="Q5524" s="26"/>
      <c r="R5524" s="113"/>
      <c r="S5524" s="26"/>
    </row>
    <row r="5525" spans="13:19" ht="12.75">
      <c r="M5525" s="26"/>
      <c r="N5525" s="113"/>
      <c r="O5525" s="113"/>
      <c r="P5525" s="113"/>
      <c r="Q5525" s="26"/>
      <c r="R5525" s="113"/>
      <c r="S5525" s="26"/>
    </row>
    <row r="5526" spans="13:19" ht="12.75">
      <c r="M5526" s="26"/>
      <c r="N5526" s="113"/>
      <c r="O5526" s="113"/>
      <c r="P5526" s="113"/>
      <c r="Q5526" s="26"/>
      <c r="R5526" s="113"/>
      <c r="S5526" s="26"/>
    </row>
    <row r="5527" spans="13:19" ht="12.75">
      <c r="M5527" s="26"/>
      <c r="N5527" s="113"/>
      <c r="O5527" s="113"/>
      <c r="P5527" s="113"/>
      <c r="Q5527" s="26"/>
      <c r="R5527" s="113"/>
      <c r="S5527" s="26"/>
    </row>
    <row r="5528" spans="13:19" ht="12.75">
      <c r="M5528" s="26"/>
      <c r="N5528" s="113"/>
      <c r="O5528" s="113"/>
      <c r="P5528" s="113"/>
      <c r="Q5528" s="26"/>
      <c r="R5528" s="113"/>
      <c r="S5528" s="26"/>
    </row>
    <row r="5529" spans="13:19" ht="12.75">
      <c r="M5529" s="26"/>
      <c r="N5529" s="113"/>
      <c r="O5529" s="113"/>
      <c r="P5529" s="113"/>
      <c r="Q5529" s="26"/>
      <c r="R5529" s="113"/>
      <c r="S5529" s="26"/>
    </row>
    <row r="5530" spans="13:19" ht="12.75">
      <c r="M5530" s="26"/>
      <c r="N5530" s="113"/>
      <c r="O5530" s="113"/>
      <c r="P5530" s="113"/>
      <c r="Q5530" s="26"/>
      <c r="R5530" s="113"/>
      <c r="S5530" s="26"/>
    </row>
    <row r="5531" spans="13:19" ht="12.75">
      <c r="M5531" s="26"/>
      <c r="N5531" s="113"/>
      <c r="O5531" s="113"/>
      <c r="P5531" s="113"/>
      <c r="Q5531" s="26"/>
      <c r="R5531" s="113"/>
      <c r="S5531" s="26"/>
    </row>
    <row r="5532" spans="13:19" ht="12.75">
      <c r="M5532" s="26"/>
      <c r="N5532" s="113"/>
      <c r="O5532" s="113"/>
      <c r="P5532" s="113"/>
      <c r="Q5532" s="26"/>
      <c r="R5532" s="113"/>
      <c r="S5532" s="26"/>
    </row>
    <row r="5533" spans="13:19" ht="12.75">
      <c r="M5533" s="26"/>
      <c r="N5533" s="113"/>
      <c r="O5533" s="113"/>
      <c r="P5533" s="113"/>
      <c r="Q5533" s="26"/>
      <c r="R5533" s="113"/>
      <c r="S5533" s="26"/>
    </row>
    <row r="5534" spans="13:19" ht="12.75">
      <c r="M5534" s="26"/>
      <c r="N5534" s="113"/>
      <c r="O5534" s="113"/>
      <c r="P5534" s="113"/>
      <c r="Q5534" s="26"/>
      <c r="R5534" s="113"/>
      <c r="S5534" s="26"/>
    </row>
    <row r="5535" spans="13:19" ht="12.75">
      <c r="M5535" s="26"/>
      <c r="N5535" s="113"/>
      <c r="O5535" s="113"/>
      <c r="P5535" s="113"/>
      <c r="Q5535" s="26"/>
      <c r="R5535" s="113"/>
      <c r="S5535" s="26"/>
    </row>
    <row r="5536" spans="13:19" ht="12.75">
      <c r="M5536" s="26"/>
      <c r="N5536" s="113"/>
      <c r="O5536" s="113"/>
      <c r="P5536" s="113"/>
      <c r="Q5536" s="26"/>
      <c r="R5536" s="113"/>
      <c r="S5536" s="26"/>
    </row>
    <row r="5537" spans="13:19" ht="12.75">
      <c r="M5537" s="26"/>
      <c r="N5537" s="113"/>
      <c r="O5537" s="113"/>
      <c r="P5537" s="113"/>
      <c r="Q5537" s="26"/>
      <c r="R5537" s="113"/>
      <c r="S5537" s="26"/>
    </row>
    <row r="5538" spans="13:19" ht="12.75">
      <c r="M5538" s="26"/>
      <c r="N5538" s="113"/>
      <c r="O5538" s="113"/>
      <c r="P5538" s="113"/>
      <c r="Q5538" s="26"/>
      <c r="R5538" s="113"/>
      <c r="S5538" s="26"/>
    </row>
    <row r="5539" spans="13:19" ht="12.75">
      <c r="M5539" s="26"/>
      <c r="N5539" s="113"/>
      <c r="O5539" s="113"/>
      <c r="P5539" s="113"/>
      <c r="Q5539" s="26"/>
      <c r="R5539" s="113"/>
      <c r="S5539" s="26"/>
    </row>
    <row r="5540" spans="13:19" ht="12.75">
      <c r="M5540" s="26"/>
      <c r="N5540" s="113"/>
      <c r="O5540" s="113"/>
      <c r="P5540" s="113"/>
      <c r="Q5540" s="26"/>
      <c r="R5540" s="113"/>
      <c r="S5540" s="26"/>
    </row>
    <row r="5541" spans="13:19" ht="12.75">
      <c r="M5541" s="26"/>
      <c r="N5541" s="113"/>
      <c r="O5541" s="113"/>
      <c r="P5541" s="113"/>
      <c r="Q5541" s="26"/>
      <c r="R5541" s="113"/>
      <c r="S5541" s="26"/>
    </row>
    <row r="5542" spans="13:19" ht="12.75">
      <c r="M5542" s="26"/>
      <c r="N5542" s="113"/>
      <c r="O5542" s="113"/>
      <c r="P5542" s="113"/>
      <c r="Q5542" s="26"/>
      <c r="R5542" s="113"/>
      <c r="S5542" s="26"/>
    </row>
    <row r="5543" spans="13:19" ht="12.75">
      <c r="M5543" s="26"/>
      <c r="N5543" s="113"/>
      <c r="O5543" s="113"/>
      <c r="P5543" s="113"/>
      <c r="Q5543" s="26"/>
      <c r="R5543" s="113"/>
      <c r="S5543" s="26"/>
    </row>
    <row r="5544" spans="13:19" ht="12.75">
      <c r="M5544" s="26"/>
      <c r="N5544" s="113"/>
      <c r="O5544" s="113"/>
      <c r="P5544" s="113"/>
      <c r="Q5544" s="26"/>
      <c r="R5544" s="113"/>
      <c r="S5544" s="26"/>
    </row>
    <row r="5545" spans="13:19" ht="12.75">
      <c r="M5545" s="26"/>
      <c r="N5545" s="113"/>
      <c r="O5545" s="113"/>
      <c r="P5545" s="113"/>
      <c r="Q5545" s="26"/>
      <c r="R5545" s="113"/>
      <c r="S5545" s="26"/>
    </row>
    <row r="5546" spans="13:19" ht="12.75">
      <c r="M5546" s="26"/>
      <c r="N5546" s="113"/>
      <c r="O5546" s="113"/>
      <c r="P5546" s="113"/>
      <c r="Q5546" s="26"/>
      <c r="R5546" s="113"/>
      <c r="S5546" s="26"/>
    </row>
    <row r="5547" spans="13:19" ht="12.75">
      <c r="M5547" s="26"/>
      <c r="N5547" s="113"/>
      <c r="O5547" s="113"/>
      <c r="P5547" s="113"/>
      <c r="Q5547" s="26"/>
      <c r="R5547" s="113"/>
      <c r="S5547" s="26"/>
    </row>
    <row r="5548" spans="13:19" ht="12.75">
      <c r="M5548" s="26"/>
      <c r="N5548" s="113"/>
      <c r="O5548" s="113"/>
      <c r="P5548" s="113"/>
      <c r="Q5548" s="26"/>
      <c r="R5548" s="113"/>
      <c r="S5548" s="26"/>
    </row>
    <row r="5549" spans="13:19" ht="12.75">
      <c r="M5549" s="26"/>
      <c r="N5549" s="113"/>
      <c r="O5549" s="113"/>
      <c r="P5549" s="113"/>
      <c r="Q5549" s="26"/>
      <c r="R5549" s="113"/>
      <c r="S5549" s="26"/>
    </row>
    <row r="5550" spans="13:19" ht="12.75">
      <c r="M5550" s="26"/>
      <c r="N5550" s="113"/>
      <c r="O5550" s="113"/>
      <c r="P5550" s="113"/>
      <c r="Q5550" s="26"/>
      <c r="R5550" s="113"/>
      <c r="S5550" s="26"/>
    </row>
    <row r="5551" spans="13:19" ht="12.75">
      <c r="M5551" s="26"/>
      <c r="N5551" s="113"/>
      <c r="O5551" s="113"/>
      <c r="P5551" s="113"/>
      <c r="Q5551" s="26"/>
      <c r="R5551" s="113"/>
      <c r="S5551" s="26"/>
    </row>
    <row r="5552" spans="13:19" ht="12.75">
      <c r="M5552" s="26"/>
      <c r="N5552" s="113"/>
      <c r="O5552" s="113"/>
      <c r="P5552" s="113"/>
      <c r="Q5552" s="26"/>
      <c r="R5552" s="113"/>
      <c r="S5552" s="26"/>
    </row>
    <row r="5553" spans="13:19" ht="12.75">
      <c r="M5553" s="26"/>
      <c r="N5553" s="113"/>
      <c r="O5553" s="113"/>
      <c r="P5553" s="113"/>
      <c r="Q5553" s="26"/>
      <c r="R5553" s="113"/>
      <c r="S5553" s="26"/>
    </row>
    <row r="5554" spans="13:19" ht="12.75">
      <c r="M5554" s="26"/>
      <c r="N5554" s="113"/>
      <c r="O5554" s="113"/>
      <c r="P5554" s="113"/>
      <c r="Q5554" s="26"/>
      <c r="R5554" s="113"/>
      <c r="S5554" s="26"/>
    </row>
    <row r="5555" spans="13:19" ht="12.75">
      <c r="M5555" s="26"/>
      <c r="N5555" s="113"/>
      <c r="O5555" s="113"/>
      <c r="P5555" s="113"/>
      <c r="Q5555" s="26"/>
      <c r="R5555" s="113"/>
      <c r="S5555" s="26"/>
    </row>
    <row r="5556" spans="13:19" ht="12.75">
      <c r="M5556" s="26"/>
      <c r="N5556" s="113"/>
      <c r="O5556" s="113"/>
      <c r="P5556" s="113"/>
      <c r="Q5556" s="26"/>
      <c r="R5556" s="113"/>
      <c r="S5556" s="26"/>
    </row>
    <row r="5557" spans="13:19" ht="12.75">
      <c r="M5557" s="26"/>
      <c r="N5557" s="113"/>
      <c r="O5557" s="113"/>
      <c r="P5557" s="113"/>
      <c r="Q5557" s="26"/>
      <c r="R5557" s="113"/>
      <c r="S5557" s="26"/>
    </row>
    <row r="5558" spans="13:19" ht="12.75">
      <c r="M5558" s="26"/>
      <c r="N5558" s="113"/>
      <c r="O5558" s="113"/>
      <c r="P5558" s="113"/>
      <c r="Q5558" s="26"/>
      <c r="R5558" s="113"/>
      <c r="S5558" s="26"/>
    </row>
    <row r="5559" spans="13:19" ht="12.75">
      <c r="M5559" s="26"/>
      <c r="N5559" s="113"/>
      <c r="O5559" s="113"/>
      <c r="P5559" s="113"/>
      <c r="Q5559" s="26"/>
      <c r="R5559" s="113"/>
      <c r="S5559" s="26"/>
    </row>
    <row r="5560" spans="13:19" ht="12.75">
      <c r="M5560" s="26"/>
      <c r="N5560" s="113"/>
      <c r="O5560" s="113"/>
      <c r="P5560" s="113"/>
      <c r="Q5560" s="26"/>
      <c r="R5560" s="113"/>
      <c r="S5560" s="26"/>
    </row>
    <row r="5561" spans="13:19" ht="12.75">
      <c r="M5561" s="26"/>
      <c r="N5561" s="113"/>
      <c r="O5561" s="113"/>
      <c r="P5561" s="113"/>
      <c r="Q5561" s="26"/>
      <c r="R5561" s="113"/>
      <c r="S5561" s="26"/>
    </row>
    <row r="5562" spans="13:19" ht="12.75">
      <c r="M5562" s="26"/>
      <c r="N5562" s="113"/>
      <c r="O5562" s="113"/>
      <c r="P5562" s="113"/>
      <c r="Q5562" s="26"/>
      <c r="R5562" s="113"/>
      <c r="S5562" s="26"/>
    </row>
    <row r="5563" spans="13:19" ht="12.75">
      <c r="M5563" s="26"/>
      <c r="N5563" s="113"/>
      <c r="O5563" s="113"/>
      <c r="P5563" s="113"/>
      <c r="Q5563" s="26"/>
      <c r="R5563" s="113"/>
      <c r="S5563" s="26"/>
    </row>
    <row r="5564" spans="13:19" ht="12.75">
      <c r="M5564" s="26"/>
      <c r="N5564" s="113"/>
      <c r="O5564" s="113"/>
      <c r="P5564" s="113"/>
      <c r="Q5564" s="26"/>
      <c r="R5564" s="113"/>
      <c r="S5564" s="26"/>
    </row>
    <row r="5565" spans="13:19" ht="12.75">
      <c r="M5565" s="26"/>
      <c r="N5565" s="113"/>
      <c r="O5565" s="113"/>
      <c r="P5565" s="113"/>
      <c r="Q5565" s="26"/>
      <c r="R5565" s="113"/>
      <c r="S5565" s="26"/>
    </row>
    <row r="5566" spans="13:19" ht="12.75">
      <c r="M5566" s="26"/>
      <c r="N5566" s="113"/>
      <c r="O5566" s="113"/>
      <c r="P5566" s="113"/>
      <c r="Q5566" s="26"/>
      <c r="R5566" s="113"/>
      <c r="S5566" s="26"/>
    </row>
    <row r="5567" spans="13:19" ht="12.75">
      <c r="M5567" s="26"/>
      <c r="N5567" s="113"/>
      <c r="O5567" s="113"/>
      <c r="P5567" s="113"/>
      <c r="Q5567" s="26"/>
      <c r="R5567" s="113"/>
      <c r="S5567" s="26"/>
    </row>
    <row r="5568" spans="13:19" ht="12.75">
      <c r="M5568" s="26"/>
      <c r="N5568" s="113"/>
      <c r="O5568" s="113"/>
      <c r="P5568" s="113"/>
      <c r="Q5568" s="26"/>
      <c r="R5568" s="113"/>
      <c r="S5568" s="26"/>
    </row>
    <row r="5569" spans="13:19" ht="12.75">
      <c r="M5569" s="26"/>
      <c r="N5569" s="113"/>
      <c r="O5569" s="113"/>
      <c r="P5569" s="113"/>
      <c r="Q5569" s="26"/>
      <c r="R5569" s="113"/>
      <c r="S5569" s="26"/>
    </row>
    <row r="5570" spans="13:19" ht="12.75">
      <c r="M5570" s="26"/>
      <c r="N5570" s="113"/>
      <c r="O5570" s="113"/>
      <c r="P5570" s="113"/>
      <c r="Q5570" s="26"/>
      <c r="R5570" s="113"/>
      <c r="S5570" s="26"/>
    </row>
    <row r="5571" spans="13:19" ht="12.75">
      <c r="M5571" s="26"/>
      <c r="N5571" s="113"/>
      <c r="O5571" s="113"/>
      <c r="P5571" s="113"/>
      <c r="Q5571" s="26"/>
      <c r="R5571" s="113"/>
      <c r="S5571" s="26"/>
    </row>
    <row r="5572" spans="13:19" ht="12.75">
      <c r="M5572" s="26"/>
      <c r="N5572" s="113"/>
      <c r="O5572" s="113"/>
      <c r="P5572" s="113"/>
      <c r="Q5572" s="26"/>
      <c r="R5572" s="113"/>
      <c r="S5572" s="26"/>
    </row>
    <row r="5573" spans="13:19" ht="12.75">
      <c r="M5573" s="26"/>
      <c r="N5573" s="113"/>
      <c r="O5573" s="113"/>
      <c r="P5573" s="113"/>
      <c r="Q5573" s="26"/>
      <c r="R5573" s="113"/>
      <c r="S5573" s="26"/>
    </row>
    <row r="5574" spans="13:19" ht="12.75">
      <c r="M5574" s="26"/>
      <c r="N5574" s="113"/>
      <c r="O5574" s="113"/>
      <c r="P5574" s="113"/>
      <c r="Q5574" s="26"/>
      <c r="R5574" s="113"/>
      <c r="S5574" s="26"/>
    </row>
    <row r="5575" spans="13:19" ht="12.75">
      <c r="M5575" s="26"/>
      <c r="N5575" s="113"/>
      <c r="O5575" s="113"/>
      <c r="P5575" s="113"/>
      <c r="Q5575" s="26"/>
      <c r="R5575" s="113"/>
      <c r="S5575" s="26"/>
    </row>
    <row r="5576" spans="13:19" ht="12.75">
      <c r="M5576" s="26"/>
      <c r="N5576" s="113"/>
      <c r="O5576" s="113"/>
      <c r="P5576" s="113"/>
      <c r="Q5576" s="26"/>
      <c r="R5576" s="113"/>
      <c r="S5576" s="26"/>
    </row>
    <row r="5577" spans="13:19" ht="12.75">
      <c r="M5577" s="26"/>
      <c r="N5577" s="113"/>
      <c r="O5577" s="113"/>
      <c r="P5577" s="113"/>
      <c r="Q5577" s="26"/>
      <c r="R5577" s="113"/>
      <c r="S5577" s="26"/>
    </row>
    <row r="5578" spans="13:19" ht="12.75">
      <c r="M5578" s="26"/>
      <c r="N5578" s="113"/>
      <c r="O5578" s="113"/>
      <c r="P5578" s="113"/>
      <c r="Q5578" s="26"/>
      <c r="R5578" s="113"/>
      <c r="S5578" s="26"/>
    </row>
    <row r="5579" spans="13:19" ht="12.75">
      <c r="M5579" s="26"/>
      <c r="N5579" s="113"/>
      <c r="O5579" s="113"/>
      <c r="P5579" s="113"/>
      <c r="Q5579" s="26"/>
      <c r="R5579" s="113"/>
      <c r="S5579" s="26"/>
    </row>
    <row r="5580" spans="13:19" ht="12.75">
      <c r="M5580" s="26"/>
      <c r="N5580" s="113"/>
      <c r="O5580" s="113"/>
      <c r="P5580" s="113"/>
      <c r="Q5580" s="26"/>
      <c r="R5580" s="113"/>
      <c r="S5580" s="26"/>
    </row>
    <row r="5581" spans="13:19" ht="12.75">
      <c r="M5581" s="26"/>
      <c r="N5581" s="113"/>
      <c r="O5581" s="113"/>
      <c r="P5581" s="113"/>
      <c r="Q5581" s="26"/>
      <c r="R5581" s="113"/>
      <c r="S5581" s="26"/>
    </row>
    <row r="5582" spans="13:19" ht="12.75">
      <c r="M5582" s="26"/>
      <c r="N5582" s="113"/>
      <c r="O5582" s="113"/>
      <c r="P5582" s="113"/>
      <c r="Q5582" s="26"/>
      <c r="R5582" s="113"/>
      <c r="S5582" s="26"/>
    </row>
    <row r="5583" spans="13:19" ht="12.75">
      <c r="M5583" s="26"/>
      <c r="N5583" s="113"/>
      <c r="O5583" s="113"/>
      <c r="P5583" s="113"/>
      <c r="Q5583" s="26"/>
      <c r="R5583" s="113"/>
      <c r="S5583" s="26"/>
    </row>
    <row r="5584" spans="13:19" ht="12.75">
      <c r="M5584" s="26"/>
      <c r="N5584" s="113"/>
      <c r="O5584" s="113"/>
      <c r="P5584" s="113"/>
      <c r="Q5584" s="26"/>
      <c r="R5584" s="113"/>
      <c r="S5584" s="26"/>
    </row>
    <row r="5585" spans="13:19" ht="12.75">
      <c r="M5585" s="26"/>
      <c r="N5585" s="113"/>
      <c r="O5585" s="113"/>
      <c r="P5585" s="113"/>
      <c r="Q5585" s="26"/>
      <c r="R5585" s="113"/>
      <c r="S5585" s="26"/>
    </row>
    <row r="5586" spans="13:19" ht="12.75">
      <c r="M5586" s="26"/>
      <c r="N5586" s="113"/>
      <c r="O5586" s="113"/>
      <c r="P5586" s="113"/>
      <c r="Q5586" s="26"/>
      <c r="R5586" s="113"/>
      <c r="S5586" s="26"/>
    </row>
    <row r="5587" spans="13:19" ht="12.75">
      <c r="M5587" s="26"/>
      <c r="N5587" s="113"/>
      <c r="O5587" s="113"/>
      <c r="P5587" s="113"/>
      <c r="Q5587" s="26"/>
      <c r="R5587" s="113"/>
      <c r="S5587" s="26"/>
    </row>
    <row r="5588" spans="13:19" ht="12.75">
      <c r="M5588" s="26"/>
      <c r="N5588" s="113"/>
      <c r="O5588" s="113"/>
      <c r="P5588" s="113"/>
      <c r="Q5588" s="26"/>
      <c r="R5588" s="113"/>
      <c r="S5588" s="26"/>
    </row>
    <row r="5589" spans="13:19" ht="12.75">
      <c r="M5589" s="26"/>
      <c r="N5589" s="113"/>
      <c r="O5589" s="113"/>
      <c r="P5589" s="113"/>
      <c r="Q5589" s="26"/>
      <c r="R5589" s="113"/>
      <c r="S5589" s="26"/>
    </row>
    <row r="5590" spans="13:19" ht="12.75">
      <c r="M5590" s="26"/>
      <c r="N5590" s="113"/>
      <c r="O5590" s="113"/>
      <c r="P5590" s="113"/>
      <c r="Q5590" s="26"/>
      <c r="R5590" s="113"/>
      <c r="S5590" s="26"/>
    </row>
    <row r="5591" spans="13:19" ht="12.75">
      <c r="M5591" s="26"/>
      <c r="N5591" s="113"/>
      <c r="O5591" s="113"/>
      <c r="P5591" s="113"/>
      <c r="Q5591" s="26"/>
      <c r="R5591" s="113"/>
      <c r="S5591" s="26"/>
    </row>
    <row r="5592" spans="13:19" ht="12.75">
      <c r="M5592" s="26"/>
      <c r="N5592" s="113"/>
      <c r="O5592" s="113"/>
      <c r="P5592" s="113"/>
      <c r="Q5592" s="26"/>
      <c r="R5592" s="113"/>
      <c r="S5592" s="26"/>
    </row>
    <row r="5593" spans="13:19" ht="12.75">
      <c r="M5593" s="26"/>
      <c r="N5593" s="113"/>
      <c r="O5593" s="113"/>
      <c r="P5593" s="113"/>
      <c r="Q5593" s="26"/>
      <c r="R5593" s="113"/>
      <c r="S5593" s="26"/>
    </row>
    <row r="5594" spans="13:19" ht="12.75">
      <c r="M5594" s="26"/>
      <c r="N5594" s="113"/>
      <c r="O5594" s="113"/>
      <c r="P5594" s="113"/>
      <c r="Q5594" s="26"/>
      <c r="R5594" s="113"/>
      <c r="S5594" s="26"/>
    </row>
    <row r="5595" spans="13:19" ht="12.75">
      <c r="M5595" s="26"/>
      <c r="N5595" s="113"/>
      <c r="O5595" s="113"/>
      <c r="P5595" s="113"/>
      <c r="Q5595" s="26"/>
      <c r="R5595" s="113"/>
      <c r="S5595" s="26"/>
    </row>
    <row r="5596" spans="13:19" ht="12.75">
      <c r="M5596" s="26"/>
      <c r="N5596" s="113"/>
      <c r="O5596" s="113"/>
      <c r="P5596" s="113"/>
      <c r="Q5596" s="26"/>
      <c r="R5596" s="113"/>
      <c r="S5596" s="26"/>
    </row>
    <row r="5597" spans="13:19" ht="12.75">
      <c r="M5597" s="26"/>
      <c r="N5597" s="113"/>
      <c r="O5597" s="113"/>
      <c r="P5597" s="113"/>
      <c r="Q5597" s="26"/>
      <c r="R5597" s="113"/>
      <c r="S5597" s="26"/>
    </row>
    <row r="5598" spans="13:19" ht="12.75">
      <c r="M5598" s="26"/>
      <c r="N5598" s="113"/>
      <c r="O5598" s="113"/>
      <c r="P5598" s="113"/>
      <c r="Q5598" s="26"/>
      <c r="R5598" s="113"/>
      <c r="S5598" s="26"/>
    </row>
    <row r="5599" spans="13:19" ht="12.75">
      <c r="M5599" s="26"/>
      <c r="N5599" s="113"/>
      <c r="O5599" s="113"/>
      <c r="P5599" s="113"/>
      <c r="Q5599" s="26"/>
      <c r="R5599" s="113"/>
      <c r="S5599" s="26"/>
    </row>
    <row r="5600" spans="13:19" ht="12.75">
      <c r="M5600" s="26"/>
      <c r="N5600" s="113"/>
      <c r="O5600" s="113"/>
      <c r="P5600" s="113"/>
      <c r="Q5600" s="26"/>
      <c r="R5600" s="113"/>
      <c r="S5600" s="26"/>
    </row>
    <row r="5601" spans="13:19" ht="12.75">
      <c r="M5601" s="26"/>
      <c r="N5601" s="113"/>
      <c r="O5601" s="113"/>
      <c r="P5601" s="113"/>
      <c r="Q5601" s="26"/>
      <c r="R5601" s="113"/>
      <c r="S5601" s="26"/>
    </row>
    <row r="5602" spans="13:19" ht="12.75">
      <c r="M5602" s="26"/>
      <c r="N5602" s="113"/>
      <c r="O5602" s="113"/>
      <c r="P5602" s="113"/>
      <c r="Q5602" s="26"/>
      <c r="R5602" s="113"/>
      <c r="S5602" s="26"/>
    </row>
    <row r="5603" spans="13:19" ht="12.75">
      <c r="M5603" s="26"/>
      <c r="N5603" s="113"/>
      <c r="O5603" s="113"/>
      <c r="P5603" s="113"/>
      <c r="Q5603" s="26"/>
      <c r="R5603" s="113"/>
      <c r="S5603" s="26"/>
    </row>
    <row r="5604" spans="13:19" ht="12.75">
      <c r="M5604" s="26"/>
      <c r="N5604" s="113"/>
      <c r="O5604" s="113"/>
      <c r="P5604" s="113"/>
      <c r="Q5604" s="26"/>
      <c r="R5604" s="113"/>
      <c r="S5604" s="26"/>
    </row>
    <row r="5605" spans="13:19" ht="12.75">
      <c r="M5605" s="26"/>
      <c r="N5605" s="113"/>
      <c r="O5605" s="113"/>
      <c r="P5605" s="113"/>
      <c r="Q5605" s="26"/>
      <c r="R5605" s="113"/>
      <c r="S5605" s="26"/>
    </row>
    <row r="5606" spans="13:19" ht="12.75">
      <c r="M5606" s="26"/>
      <c r="N5606" s="113"/>
      <c r="O5606" s="113"/>
      <c r="P5606" s="113"/>
      <c r="Q5606" s="26"/>
      <c r="R5606" s="113"/>
      <c r="S5606" s="26"/>
    </row>
    <row r="5607" spans="13:19" ht="12.75">
      <c r="M5607" s="26"/>
      <c r="N5607" s="113"/>
      <c r="O5607" s="113"/>
      <c r="P5607" s="113"/>
      <c r="Q5607" s="26"/>
      <c r="R5607" s="113"/>
      <c r="S5607" s="26"/>
    </row>
    <row r="5608" spans="13:19" ht="12.75">
      <c r="M5608" s="26"/>
      <c r="N5608" s="113"/>
      <c r="O5608" s="113"/>
      <c r="P5608" s="113"/>
      <c r="Q5608" s="26"/>
      <c r="R5608" s="113"/>
      <c r="S5608" s="26"/>
    </row>
    <row r="5609" spans="13:19" ht="12.75">
      <c r="M5609" s="26"/>
      <c r="N5609" s="113"/>
      <c r="O5609" s="113"/>
      <c r="P5609" s="113"/>
      <c r="Q5609" s="26"/>
      <c r="R5609" s="113"/>
      <c r="S5609" s="26"/>
    </row>
    <row r="5610" spans="13:19" ht="12.75">
      <c r="M5610" s="26"/>
      <c r="N5610" s="113"/>
      <c r="O5610" s="113"/>
      <c r="P5610" s="113"/>
      <c r="Q5610" s="26"/>
      <c r="R5610" s="113"/>
      <c r="S5610" s="26"/>
    </row>
    <row r="5611" spans="13:19" ht="12.75">
      <c r="M5611" s="26"/>
      <c r="N5611" s="113"/>
      <c r="O5611" s="113"/>
      <c r="P5611" s="113"/>
      <c r="Q5611" s="26"/>
      <c r="R5611" s="113"/>
      <c r="S5611" s="26"/>
    </row>
    <row r="5612" spans="13:19" ht="12.75">
      <c r="M5612" s="26"/>
      <c r="N5612" s="113"/>
      <c r="O5612" s="113"/>
      <c r="P5612" s="113"/>
      <c r="Q5612" s="26"/>
      <c r="R5612" s="113"/>
      <c r="S5612" s="26"/>
    </row>
    <row r="5613" spans="13:19" ht="12.75">
      <c r="M5613" s="26"/>
      <c r="N5613" s="113"/>
      <c r="O5613" s="113"/>
      <c r="P5613" s="113"/>
      <c r="Q5613" s="26"/>
      <c r="R5613" s="113"/>
      <c r="S5613" s="26"/>
    </row>
    <row r="5614" spans="13:19" ht="12.75">
      <c r="M5614" s="26"/>
      <c r="N5614" s="113"/>
      <c r="O5614" s="113"/>
      <c r="P5614" s="113"/>
      <c r="Q5614" s="26"/>
      <c r="R5614" s="113"/>
      <c r="S5614" s="26"/>
    </row>
    <row r="5615" spans="13:19" ht="12.75">
      <c r="M5615" s="26"/>
      <c r="N5615" s="113"/>
      <c r="O5615" s="113"/>
      <c r="P5615" s="113"/>
      <c r="Q5615" s="26"/>
      <c r="R5615" s="113"/>
      <c r="S5615" s="26"/>
    </row>
    <row r="5616" spans="13:19" ht="12.75">
      <c r="M5616" s="26"/>
      <c r="N5616" s="113"/>
      <c r="O5616" s="113"/>
      <c r="P5616" s="113"/>
      <c r="Q5616" s="26"/>
      <c r="R5616" s="113"/>
      <c r="S5616" s="26"/>
    </row>
    <row r="5617" spans="13:19" ht="12.75">
      <c r="M5617" s="26"/>
      <c r="N5617" s="113"/>
      <c r="O5617" s="113"/>
      <c r="P5617" s="113"/>
      <c r="Q5617" s="26"/>
      <c r="R5617" s="113"/>
      <c r="S5617" s="26"/>
    </row>
    <row r="5618" spans="13:19" ht="12.75">
      <c r="M5618" s="26"/>
      <c r="N5618" s="113"/>
      <c r="O5618" s="113"/>
      <c r="P5618" s="113"/>
      <c r="Q5618" s="26"/>
      <c r="R5618" s="113"/>
      <c r="S5618" s="26"/>
    </row>
    <row r="5619" spans="13:19" ht="12.75">
      <c r="M5619" s="26"/>
      <c r="N5619" s="113"/>
      <c r="O5619" s="113"/>
      <c r="P5619" s="113"/>
      <c r="Q5619" s="26"/>
      <c r="R5619" s="113"/>
      <c r="S5619" s="26"/>
    </row>
    <row r="5620" spans="13:19" ht="12.75">
      <c r="M5620" s="26"/>
      <c r="N5620" s="113"/>
      <c r="O5620" s="113"/>
      <c r="P5620" s="113"/>
      <c r="Q5620" s="26"/>
      <c r="R5620" s="113"/>
      <c r="S5620" s="26"/>
    </row>
    <row r="5621" spans="13:19" ht="12.75">
      <c r="M5621" s="26"/>
      <c r="N5621" s="113"/>
      <c r="O5621" s="113"/>
      <c r="P5621" s="113"/>
      <c r="Q5621" s="26"/>
      <c r="R5621" s="113"/>
      <c r="S5621" s="26"/>
    </row>
    <row r="5622" spans="13:19" ht="12.75">
      <c r="M5622" s="26"/>
      <c r="N5622" s="113"/>
      <c r="O5622" s="113"/>
      <c r="P5622" s="113"/>
      <c r="Q5622" s="26"/>
      <c r="R5622" s="113"/>
      <c r="S5622" s="26"/>
    </row>
    <row r="5623" spans="13:19" ht="12.75">
      <c r="M5623" s="26"/>
      <c r="N5623" s="113"/>
      <c r="O5623" s="113"/>
      <c r="P5623" s="113"/>
      <c r="Q5623" s="26"/>
      <c r="R5623" s="113"/>
      <c r="S5623" s="26"/>
    </row>
    <row r="5624" spans="13:19" ht="12.75">
      <c r="M5624" s="26"/>
      <c r="N5624" s="113"/>
      <c r="O5624" s="113"/>
      <c r="P5624" s="113"/>
      <c r="Q5624" s="26"/>
      <c r="R5624" s="113"/>
      <c r="S5624" s="26"/>
    </row>
    <row r="5625" spans="13:19" ht="12.75">
      <c r="M5625" s="26"/>
      <c r="N5625" s="113"/>
      <c r="O5625" s="113"/>
      <c r="P5625" s="113"/>
      <c r="Q5625" s="26"/>
      <c r="R5625" s="113"/>
      <c r="S5625" s="26"/>
    </row>
    <row r="5626" spans="13:19" ht="12.75">
      <c r="M5626" s="26"/>
      <c r="N5626" s="113"/>
      <c r="O5626" s="113"/>
      <c r="P5626" s="113"/>
      <c r="Q5626" s="26"/>
      <c r="R5626" s="113"/>
      <c r="S5626" s="26"/>
    </row>
    <row r="5627" spans="13:19" ht="12.75">
      <c r="M5627" s="26"/>
      <c r="N5627" s="113"/>
      <c r="O5627" s="113"/>
      <c r="P5627" s="113"/>
      <c r="Q5627" s="26"/>
      <c r="R5627" s="113"/>
      <c r="S5627" s="26"/>
    </row>
    <row r="5628" spans="13:19" ht="12.75">
      <c r="M5628" s="26"/>
      <c r="N5628" s="113"/>
      <c r="O5628" s="113"/>
      <c r="P5628" s="113"/>
      <c r="Q5628" s="26"/>
      <c r="R5628" s="113"/>
      <c r="S5628" s="26"/>
    </row>
    <row r="5629" spans="13:19" ht="12.75">
      <c r="M5629" s="26"/>
      <c r="N5629" s="113"/>
      <c r="O5629" s="113"/>
      <c r="P5629" s="113"/>
      <c r="Q5629" s="26"/>
      <c r="R5629" s="113"/>
      <c r="S5629" s="26"/>
    </row>
    <row r="5630" spans="13:19" ht="12.75">
      <c r="M5630" s="26"/>
      <c r="N5630" s="113"/>
      <c r="O5630" s="113"/>
      <c r="P5630" s="113"/>
      <c r="Q5630" s="26"/>
      <c r="R5630" s="113"/>
      <c r="S5630" s="26"/>
    </row>
    <row r="5631" spans="13:19" ht="12.75">
      <c r="M5631" s="26"/>
      <c r="N5631" s="113"/>
      <c r="O5631" s="113"/>
      <c r="P5631" s="113"/>
      <c r="Q5631" s="26"/>
      <c r="R5631" s="113"/>
      <c r="S5631" s="26"/>
    </row>
    <row r="5632" spans="13:19" ht="12.75">
      <c r="M5632" s="26"/>
      <c r="N5632" s="113"/>
      <c r="O5632" s="113"/>
      <c r="P5632" s="113"/>
      <c r="Q5632" s="26"/>
      <c r="R5632" s="113"/>
      <c r="S5632" s="26"/>
    </row>
    <row r="5633" spans="13:19" ht="12.75">
      <c r="M5633" s="26"/>
      <c r="N5633" s="113"/>
      <c r="O5633" s="113"/>
      <c r="P5633" s="113"/>
      <c r="Q5633" s="26"/>
      <c r="R5633" s="113"/>
      <c r="S5633" s="26"/>
    </row>
    <row r="5634" spans="13:19" ht="12.75">
      <c r="M5634" s="26"/>
      <c r="N5634" s="113"/>
      <c r="O5634" s="113"/>
      <c r="P5634" s="113"/>
      <c r="Q5634" s="26"/>
      <c r="R5634" s="113"/>
      <c r="S5634" s="26"/>
    </row>
    <row r="5635" spans="13:19" ht="12.75">
      <c r="M5635" s="26"/>
      <c r="N5635" s="113"/>
      <c r="O5635" s="113"/>
      <c r="P5635" s="113"/>
      <c r="Q5635" s="26"/>
      <c r="R5635" s="113"/>
      <c r="S5635" s="26"/>
    </row>
    <row r="5636" spans="13:19" ht="12.75">
      <c r="M5636" s="26"/>
      <c r="N5636" s="113"/>
      <c r="O5636" s="113"/>
      <c r="P5636" s="113"/>
      <c r="Q5636" s="26"/>
      <c r="R5636" s="113"/>
      <c r="S5636" s="26"/>
    </row>
    <row r="5637" spans="13:19" ht="12.75">
      <c r="M5637" s="26"/>
      <c r="N5637" s="113"/>
      <c r="O5637" s="113"/>
      <c r="P5637" s="113"/>
      <c r="Q5637" s="26"/>
      <c r="R5637" s="113"/>
      <c r="S5637" s="26"/>
    </row>
    <row r="5638" spans="13:19" ht="12.75">
      <c r="M5638" s="26"/>
      <c r="N5638" s="113"/>
      <c r="O5638" s="113"/>
      <c r="P5638" s="113"/>
      <c r="Q5638" s="26"/>
      <c r="R5638" s="113"/>
      <c r="S5638" s="26"/>
    </row>
    <row r="5639" spans="13:19" ht="12.75">
      <c r="M5639" s="26"/>
      <c r="N5639" s="113"/>
      <c r="O5639" s="113"/>
      <c r="P5639" s="113"/>
      <c r="Q5639" s="26"/>
      <c r="R5639" s="113"/>
      <c r="S5639" s="26"/>
    </row>
    <row r="5640" spans="13:19" ht="12.75">
      <c r="M5640" s="26"/>
      <c r="N5640" s="113"/>
      <c r="O5640" s="113"/>
      <c r="P5640" s="113"/>
      <c r="Q5640" s="26"/>
      <c r="R5640" s="113"/>
      <c r="S5640" s="26"/>
    </row>
    <row r="5641" spans="13:19" ht="12.75">
      <c r="M5641" s="26"/>
      <c r="N5641" s="113"/>
      <c r="O5641" s="113"/>
      <c r="P5641" s="113"/>
      <c r="Q5641" s="26"/>
      <c r="R5641" s="113"/>
      <c r="S5641" s="26"/>
    </row>
    <row r="5642" spans="13:19" ht="12.75">
      <c r="M5642" s="26"/>
      <c r="N5642" s="113"/>
      <c r="O5642" s="113"/>
      <c r="P5642" s="113"/>
      <c r="Q5642" s="26"/>
      <c r="R5642" s="113"/>
      <c r="S5642" s="26"/>
    </row>
    <row r="5643" spans="13:19" ht="12.75">
      <c r="M5643" s="26"/>
      <c r="N5643" s="113"/>
      <c r="O5643" s="113"/>
      <c r="P5643" s="113"/>
      <c r="Q5643" s="26"/>
      <c r="R5643" s="113"/>
      <c r="S5643" s="26"/>
    </row>
    <row r="5644" spans="13:19" ht="12.75">
      <c r="M5644" s="26"/>
      <c r="N5644" s="113"/>
      <c r="O5644" s="113"/>
      <c r="P5644" s="113"/>
      <c r="Q5644" s="26"/>
      <c r="R5644" s="113"/>
      <c r="S5644" s="26"/>
    </row>
    <row r="5645" spans="13:19" ht="12.75">
      <c r="M5645" s="26"/>
      <c r="N5645" s="113"/>
      <c r="O5645" s="113"/>
      <c r="P5645" s="113"/>
      <c r="Q5645" s="26"/>
      <c r="R5645" s="113"/>
      <c r="S5645" s="26"/>
    </row>
    <row r="5646" spans="13:19" ht="12.75">
      <c r="M5646" s="26"/>
      <c r="N5646" s="113"/>
      <c r="O5646" s="113"/>
      <c r="P5646" s="113"/>
      <c r="Q5646" s="26"/>
      <c r="R5646" s="113"/>
      <c r="S5646" s="26"/>
    </row>
    <row r="5647" spans="13:19" ht="12.75">
      <c r="M5647" s="26"/>
      <c r="N5647" s="113"/>
      <c r="O5647" s="113"/>
      <c r="P5647" s="113"/>
      <c r="Q5647" s="26"/>
      <c r="R5647" s="113"/>
      <c r="S5647" s="26"/>
    </row>
    <row r="5648" spans="13:19" ht="12.75">
      <c r="M5648" s="26"/>
      <c r="N5648" s="113"/>
      <c r="O5648" s="113"/>
      <c r="P5648" s="113"/>
      <c r="Q5648" s="26"/>
      <c r="R5648" s="113"/>
      <c r="S5648" s="26"/>
    </row>
    <row r="5649" spans="13:19" ht="12.75">
      <c r="M5649" s="26"/>
      <c r="N5649" s="113"/>
      <c r="O5649" s="113"/>
      <c r="P5649" s="113"/>
      <c r="Q5649" s="26"/>
      <c r="R5649" s="113"/>
      <c r="S5649" s="26"/>
    </row>
    <row r="5650" spans="13:19" ht="12.75">
      <c r="M5650" s="26"/>
      <c r="N5650" s="113"/>
      <c r="O5650" s="113"/>
      <c r="P5650" s="113"/>
      <c r="Q5650" s="26"/>
      <c r="R5650" s="113"/>
      <c r="S5650" s="26"/>
    </row>
    <row r="5651" spans="13:19" ht="12.75">
      <c r="M5651" s="26"/>
      <c r="N5651" s="113"/>
      <c r="O5651" s="113"/>
      <c r="P5651" s="113"/>
      <c r="Q5651" s="26"/>
      <c r="R5651" s="113"/>
      <c r="S5651" s="26"/>
    </row>
    <row r="5652" spans="13:19" ht="12.75">
      <c r="M5652" s="26"/>
      <c r="N5652" s="113"/>
      <c r="O5652" s="113"/>
      <c r="P5652" s="113"/>
      <c r="Q5652" s="26"/>
      <c r="R5652" s="113"/>
      <c r="S5652" s="26"/>
    </row>
    <row r="5653" spans="13:19" ht="12.75">
      <c r="M5653" s="26"/>
      <c r="N5653" s="113"/>
      <c r="O5653" s="113"/>
      <c r="P5653" s="113"/>
      <c r="Q5653" s="26"/>
      <c r="R5653" s="113"/>
      <c r="S5653" s="26"/>
    </row>
    <row r="5654" spans="13:19" ht="12.75">
      <c r="M5654" s="26"/>
      <c r="N5654" s="113"/>
      <c r="O5654" s="113"/>
      <c r="P5654" s="113"/>
      <c r="Q5654" s="26"/>
      <c r="R5654" s="113"/>
      <c r="S5654" s="26"/>
    </row>
    <row r="5655" spans="13:19" ht="12.75">
      <c r="M5655" s="26"/>
      <c r="N5655" s="113"/>
      <c r="O5655" s="113"/>
      <c r="P5655" s="113"/>
      <c r="Q5655" s="26"/>
      <c r="R5655" s="113"/>
      <c r="S5655" s="26"/>
    </row>
    <row r="5656" spans="13:19" ht="12.75">
      <c r="M5656" s="26"/>
      <c r="N5656" s="113"/>
      <c r="O5656" s="113"/>
      <c r="P5656" s="113"/>
      <c r="Q5656" s="26"/>
      <c r="R5656" s="113"/>
      <c r="S5656" s="26"/>
    </row>
    <row r="5657" spans="13:19" ht="12.75">
      <c r="M5657" s="26"/>
      <c r="N5657" s="113"/>
      <c r="O5657" s="113"/>
      <c r="P5657" s="113"/>
      <c r="Q5657" s="26"/>
      <c r="R5657" s="113"/>
      <c r="S5657" s="26"/>
    </row>
    <row r="5658" spans="13:19" ht="12.75">
      <c r="M5658" s="26"/>
      <c r="N5658" s="113"/>
      <c r="O5658" s="113"/>
      <c r="P5658" s="113"/>
      <c r="Q5658" s="26"/>
      <c r="R5658" s="113"/>
      <c r="S5658" s="26"/>
    </row>
    <row r="5659" spans="13:19" ht="12.75">
      <c r="M5659" s="26"/>
      <c r="N5659" s="113"/>
      <c r="O5659" s="113"/>
      <c r="P5659" s="113"/>
      <c r="Q5659" s="26"/>
      <c r="R5659" s="113"/>
      <c r="S5659" s="26"/>
    </row>
    <row r="5660" spans="13:19" ht="12.75">
      <c r="M5660" s="26"/>
      <c r="N5660" s="113"/>
      <c r="O5660" s="113"/>
      <c r="P5660" s="113"/>
      <c r="Q5660" s="26"/>
      <c r="R5660" s="113"/>
      <c r="S5660" s="26"/>
    </row>
    <row r="5661" spans="13:19" ht="12.75">
      <c r="M5661" s="26"/>
      <c r="N5661" s="113"/>
      <c r="O5661" s="113"/>
      <c r="P5661" s="113"/>
      <c r="Q5661" s="26"/>
      <c r="R5661" s="113"/>
      <c r="S5661" s="26"/>
    </row>
    <row r="5662" spans="13:19" ht="12.75">
      <c r="M5662" s="26"/>
      <c r="N5662" s="113"/>
      <c r="O5662" s="113"/>
      <c r="P5662" s="113"/>
      <c r="Q5662" s="26"/>
      <c r="R5662" s="113"/>
      <c r="S5662" s="26"/>
    </row>
    <row r="5663" spans="13:19" ht="12.75">
      <c r="M5663" s="26"/>
      <c r="N5663" s="113"/>
      <c r="O5663" s="113"/>
      <c r="P5663" s="113"/>
      <c r="Q5663" s="26"/>
      <c r="R5663" s="113"/>
      <c r="S5663" s="26"/>
    </row>
    <row r="5664" spans="13:19" ht="12.75">
      <c r="M5664" s="26"/>
      <c r="N5664" s="113"/>
      <c r="O5664" s="113"/>
      <c r="P5664" s="113"/>
      <c r="Q5664" s="26"/>
      <c r="R5664" s="113"/>
      <c r="S5664" s="26"/>
    </row>
    <row r="5665" spans="13:19" ht="12.75">
      <c r="M5665" s="26"/>
      <c r="N5665" s="113"/>
      <c r="O5665" s="113"/>
      <c r="P5665" s="113"/>
      <c r="Q5665" s="26"/>
      <c r="R5665" s="113"/>
      <c r="S5665" s="26"/>
    </row>
    <row r="5666" spans="13:19" ht="12.75">
      <c r="M5666" s="26"/>
      <c r="N5666" s="113"/>
      <c r="O5666" s="113"/>
      <c r="P5666" s="113"/>
      <c r="Q5666" s="26"/>
      <c r="R5666" s="113"/>
      <c r="S5666" s="26"/>
    </row>
    <row r="5667" spans="13:19" ht="12.75">
      <c r="M5667" s="26"/>
      <c r="N5667" s="113"/>
      <c r="O5667" s="113"/>
      <c r="P5667" s="113"/>
      <c r="Q5667" s="26"/>
      <c r="R5667" s="113"/>
      <c r="S5667" s="26"/>
    </row>
    <row r="5668" spans="13:19" ht="12.75">
      <c r="M5668" s="26"/>
      <c r="N5668" s="113"/>
      <c r="O5668" s="113"/>
      <c r="P5668" s="113"/>
      <c r="Q5668" s="26"/>
      <c r="R5668" s="113"/>
      <c r="S5668" s="26"/>
    </row>
    <row r="5669" spans="13:19" ht="12.75">
      <c r="M5669" s="26"/>
      <c r="N5669" s="113"/>
      <c r="O5669" s="113"/>
      <c r="P5669" s="113"/>
      <c r="Q5669" s="26"/>
      <c r="R5669" s="113"/>
      <c r="S5669" s="26"/>
    </row>
    <row r="5670" spans="13:19" ht="12.75">
      <c r="M5670" s="26"/>
      <c r="N5670" s="113"/>
      <c r="O5670" s="113"/>
      <c r="P5670" s="113"/>
      <c r="Q5670" s="26"/>
      <c r="R5670" s="113"/>
      <c r="S5670" s="26"/>
    </row>
    <row r="5671" spans="13:19" ht="12.75">
      <c r="M5671" s="26"/>
      <c r="N5671" s="113"/>
      <c r="O5671" s="113"/>
      <c r="P5671" s="113"/>
      <c r="Q5671" s="26"/>
      <c r="R5671" s="113"/>
      <c r="S5671" s="26"/>
    </row>
    <row r="5672" spans="13:19" ht="12.75">
      <c r="M5672" s="26"/>
      <c r="N5672" s="113"/>
      <c r="O5672" s="113"/>
      <c r="P5672" s="113"/>
      <c r="Q5672" s="26"/>
      <c r="R5672" s="113"/>
      <c r="S5672" s="26"/>
    </row>
    <row r="5673" spans="13:19" ht="12.75">
      <c r="M5673" s="26"/>
      <c r="N5673" s="113"/>
      <c r="O5673" s="113"/>
      <c r="P5673" s="113"/>
      <c r="Q5673" s="26"/>
      <c r="R5673" s="113"/>
      <c r="S5673" s="26"/>
    </row>
    <row r="5674" spans="13:19" ht="12.75">
      <c r="M5674" s="26"/>
      <c r="N5674" s="113"/>
      <c r="O5674" s="113"/>
      <c r="P5674" s="113"/>
      <c r="Q5674" s="26"/>
      <c r="R5674" s="113"/>
      <c r="S5674" s="26"/>
    </row>
    <row r="5675" spans="13:19" ht="12.75">
      <c r="M5675" s="26"/>
      <c r="N5675" s="113"/>
      <c r="O5675" s="113"/>
      <c r="P5675" s="113"/>
      <c r="Q5675" s="26"/>
      <c r="R5675" s="113"/>
      <c r="S5675" s="26"/>
    </row>
    <row r="5676" spans="13:19" ht="12.75">
      <c r="M5676" s="26"/>
      <c r="N5676" s="113"/>
      <c r="O5676" s="113"/>
      <c r="P5676" s="113"/>
      <c r="Q5676" s="26"/>
      <c r="R5676" s="113"/>
      <c r="S5676" s="26"/>
    </row>
    <row r="5677" spans="13:19" ht="12.75">
      <c r="M5677" s="26"/>
      <c r="N5677" s="113"/>
      <c r="O5677" s="113"/>
      <c r="P5677" s="113"/>
      <c r="Q5677" s="26"/>
      <c r="R5677" s="113"/>
      <c r="S5677" s="26"/>
    </row>
    <row r="5678" spans="13:19" ht="12.75">
      <c r="M5678" s="26"/>
      <c r="N5678" s="113"/>
      <c r="O5678" s="113"/>
      <c r="P5678" s="113"/>
      <c r="Q5678" s="26"/>
      <c r="R5678" s="113"/>
      <c r="S5678" s="26"/>
    </row>
    <row r="5679" spans="13:19" ht="12.75">
      <c r="M5679" s="26"/>
      <c r="N5679" s="113"/>
      <c r="O5679" s="113"/>
      <c r="P5679" s="113"/>
      <c r="Q5679" s="26"/>
      <c r="R5679" s="113"/>
      <c r="S5679" s="26"/>
    </row>
    <row r="5680" spans="13:19" ht="12.75">
      <c r="M5680" s="26"/>
      <c r="N5680" s="113"/>
      <c r="O5680" s="113"/>
      <c r="P5680" s="113"/>
      <c r="Q5680" s="26"/>
      <c r="R5680" s="113"/>
      <c r="S5680" s="26"/>
    </row>
    <row r="5681" spans="13:19" ht="12.75">
      <c r="M5681" s="26"/>
      <c r="N5681" s="113"/>
      <c r="O5681" s="113"/>
      <c r="P5681" s="113"/>
      <c r="Q5681" s="26"/>
      <c r="R5681" s="113"/>
      <c r="S5681" s="26"/>
    </row>
    <row r="5682" spans="13:19" ht="12.75">
      <c r="M5682" s="26"/>
      <c r="N5682" s="113"/>
      <c r="O5682" s="113"/>
      <c r="P5682" s="113"/>
      <c r="Q5682" s="26"/>
      <c r="R5682" s="113"/>
      <c r="S5682" s="26"/>
    </row>
    <row r="5683" spans="13:19" ht="12.75">
      <c r="M5683" s="26"/>
      <c r="N5683" s="113"/>
      <c r="O5683" s="113"/>
      <c r="P5683" s="113"/>
      <c r="Q5683" s="26"/>
      <c r="R5683" s="113"/>
      <c r="S5683" s="26"/>
    </row>
    <row r="5684" spans="13:19" ht="12.75">
      <c r="M5684" s="26"/>
      <c r="N5684" s="113"/>
      <c r="O5684" s="113"/>
      <c r="P5684" s="113"/>
      <c r="Q5684" s="26"/>
      <c r="R5684" s="113"/>
      <c r="S5684" s="26"/>
    </row>
    <row r="5685" spans="13:19" ht="12.75">
      <c r="M5685" s="26"/>
      <c r="N5685" s="113"/>
      <c r="O5685" s="113"/>
      <c r="P5685" s="113"/>
      <c r="Q5685" s="26"/>
      <c r="R5685" s="113"/>
      <c r="S5685" s="26"/>
    </row>
    <row r="5686" spans="13:19" ht="12.75">
      <c r="M5686" s="26"/>
      <c r="N5686" s="113"/>
      <c r="O5686" s="113"/>
      <c r="P5686" s="113"/>
      <c r="Q5686" s="26"/>
      <c r="R5686" s="113"/>
      <c r="S5686" s="26"/>
    </row>
    <row r="5687" spans="13:19" ht="12.75">
      <c r="M5687" s="26"/>
      <c r="N5687" s="113"/>
      <c r="O5687" s="113"/>
      <c r="P5687" s="113"/>
      <c r="Q5687" s="26"/>
      <c r="R5687" s="113"/>
      <c r="S5687" s="26"/>
    </row>
    <row r="5688" spans="13:19" ht="12.75">
      <c r="M5688" s="26"/>
      <c r="N5688" s="113"/>
      <c r="O5688" s="113"/>
      <c r="P5688" s="113"/>
      <c r="Q5688" s="26"/>
      <c r="R5688" s="113"/>
      <c r="S5688" s="26"/>
    </row>
    <row r="5689" spans="13:19" ht="12.75">
      <c r="M5689" s="26"/>
      <c r="N5689" s="113"/>
      <c r="O5689" s="113"/>
      <c r="P5689" s="113"/>
      <c r="Q5689" s="26"/>
      <c r="R5689" s="113"/>
      <c r="S5689" s="26"/>
    </row>
    <row r="5690" spans="13:19" ht="12.75">
      <c r="M5690" s="26"/>
      <c r="N5690" s="113"/>
      <c r="O5690" s="113"/>
      <c r="P5690" s="113"/>
      <c r="Q5690" s="26"/>
      <c r="R5690" s="113"/>
      <c r="S5690" s="26"/>
    </row>
    <row r="5691" spans="13:19" ht="12.75">
      <c r="M5691" s="26"/>
      <c r="N5691" s="113"/>
      <c r="O5691" s="113"/>
      <c r="P5691" s="113"/>
      <c r="Q5691" s="26"/>
      <c r="R5691" s="113"/>
      <c r="S5691" s="26"/>
    </row>
    <row r="5692" spans="13:19" ht="12.75">
      <c r="M5692" s="26"/>
      <c r="N5692" s="113"/>
      <c r="O5692" s="113"/>
      <c r="P5692" s="113"/>
      <c r="Q5692" s="26"/>
      <c r="R5692" s="113"/>
      <c r="S5692" s="26"/>
    </row>
    <row r="5693" spans="13:19" ht="12.75">
      <c r="M5693" s="26"/>
      <c r="N5693" s="113"/>
      <c r="O5693" s="113"/>
      <c r="P5693" s="113"/>
      <c r="Q5693" s="26"/>
      <c r="R5693" s="113"/>
      <c r="S5693" s="26"/>
    </row>
    <row r="5694" spans="13:19" ht="12.75">
      <c r="M5694" s="26"/>
      <c r="N5694" s="113"/>
      <c r="O5694" s="113"/>
      <c r="P5694" s="113"/>
      <c r="Q5694" s="26"/>
      <c r="R5694" s="113"/>
      <c r="S5694" s="26"/>
    </row>
    <row r="5695" spans="13:19" ht="12.75">
      <c r="M5695" s="26"/>
      <c r="N5695" s="113"/>
      <c r="O5695" s="113"/>
      <c r="P5695" s="113"/>
      <c r="Q5695" s="26"/>
      <c r="R5695" s="113"/>
      <c r="S5695" s="26"/>
    </row>
    <row r="5696" spans="13:19" ht="12.75">
      <c r="M5696" s="26"/>
      <c r="N5696" s="113"/>
      <c r="O5696" s="113"/>
      <c r="P5696" s="113"/>
      <c r="Q5696" s="26"/>
      <c r="R5696" s="113"/>
      <c r="S5696" s="26"/>
    </row>
    <row r="5697" spans="13:19" ht="12.75">
      <c r="M5697" s="26"/>
      <c r="N5697" s="113"/>
      <c r="O5697" s="113"/>
      <c r="P5697" s="113"/>
      <c r="Q5697" s="26"/>
      <c r="R5697" s="113"/>
      <c r="S5697" s="26"/>
    </row>
    <row r="5698" spans="13:19" ht="12.75">
      <c r="M5698" s="26"/>
      <c r="N5698" s="113"/>
      <c r="O5698" s="113"/>
      <c r="P5698" s="113"/>
      <c r="Q5698" s="26"/>
      <c r="R5698" s="113"/>
      <c r="S5698" s="26"/>
    </row>
    <row r="5699" spans="13:19" ht="12.75">
      <c r="M5699" s="26"/>
      <c r="N5699" s="113"/>
      <c r="O5699" s="113"/>
      <c r="P5699" s="113"/>
      <c r="Q5699" s="26"/>
      <c r="R5699" s="113"/>
      <c r="S5699" s="26"/>
    </row>
    <row r="5700" spans="13:19" ht="12.75">
      <c r="M5700" s="26"/>
      <c r="N5700" s="113"/>
      <c r="O5700" s="113"/>
      <c r="P5700" s="113"/>
      <c r="Q5700" s="26"/>
      <c r="R5700" s="113"/>
      <c r="S5700" s="26"/>
    </row>
    <row r="5701" spans="13:19" ht="12.75">
      <c r="M5701" s="26"/>
      <c r="N5701" s="113"/>
      <c r="O5701" s="113"/>
      <c r="P5701" s="113"/>
      <c r="Q5701" s="26"/>
      <c r="R5701" s="113"/>
      <c r="S5701" s="26"/>
    </row>
    <row r="5702" spans="13:19" ht="12.75">
      <c r="M5702" s="26"/>
      <c r="N5702" s="113"/>
      <c r="O5702" s="113"/>
      <c r="P5702" s="113"/>
      <c r="Q5702" s="26"/>
      <c r="R5702" s="113"/>
      <c r="S5702" s="26"/>
    </row>
    <row r="5703" spans="13:19" ht="12.75">
      <c r="M5703" s="26"/>
      <c r="N5703" s="113"/>
      <c r="O5703" s="113"/>
      <c r="P5703" s="113"/>
      <c r="Q5703" s="26"/>
      <c r="R5703" s="113"/>
      <c r="S5703" s="26"/>
    </row>
    <row r="5704" spans="13:19" ht="12.75">
      <c r="M5704" s="26"/>
      <c r="N5704" s="113"/>
      <c r="O5704" s="113"/>
      <c r="P5704" s="113"/>
      <c r="Q5704" s="26"/>
      <c r="R5704" s="113"/>
      <c r="S5704" s="26"/>
    </row>
    <row r="5705" spans="13:19" ht="12.75">
      <c r="M5705" s="26"/>
      <c r="N5705" s="113"/>
      <c r="O5705" s="113"/>
      <c r="P5705" s="113"/>
      <c r="Q5705" s="26"/>
      <c r="R5705" s="113"/>
      <c r="S5705" s="26"/>
    </row>
    <row r="5706" spans="13:19" ht="12.75">
      <c r="M5706" s="26"/>
      <c r="N5706" s="113"/>
      <c r="O5706" s="113"/>
      <c r="P5706" s="113"/>
      <c r="Q5706" s="26"/>
      <c r="R5706" s="113"/>
      <c r="S5706" s="26"/>
    </row>
    <row r="5707" spans="13:19" ht="12.75">
      <c r="M5707" s="26"/>
      <c r="N5707" s="113"/>
      <c r="O5707" s="113"/>
      <c r="P5707" s="113"/>
      <c r="Q5707" s="26"/>
      <c r="R5707" s="113"/>
      <c r="S5707" s="26"/>
    </row>
    <row r="5708" spans="13:19" ht="12.75">
      <c r="M5708" s="26"/>
      <c r="N5708" s="113"/>
      <c r="O5708" s="113"/>
      <c r="P5708" s="113"/>
      <c r="Q5708" s="26"/>
      <c r="R5708" s="113"/>
      <c r="S5708" s="26"/>
    </row>
    <row r="5709" spans="13:19" ht="12.75">
      <c r="M5709" s="26"/>
      <c r="N5709" s="113"/>
      <c r="O5709" s="113"/>
      <c r="P5709" s="113"/>
      <c r="Q5709" s="26"/>
      <c r="R5709" s="113"/>
      <c r="S5709" s="26"/>
    </row>
    <row r="5710" spans="13:19" ht="12.75">
      <c r="M5710" s="26"/>
      <c r="N5710" s="113"/>
      <c r="O5710" s="113"/>
      <c r="P5710" s="113"/>
      <c r="Q5710" s="26"/>
      <c r="R5710" s="113"/>
      <c r="S5710" s="26"/>
    </row>
    <row r="5711" spans="13:19" ht="12.75">
      <c r="M5711" s="26"/>
      <c r="N5711" s="113"/>
      <c r="O5711" s="113"/>
      <c r="P5711" s="113"/>
      <c r="Q5711" s="26"/>
      <c r="R5711" s="113"/>
      <c r="S5711" s="26"/>
    </row>
    <row r="5712" spans="13:19" ht="12.75">
      <c r="M5712" s="26"/>
      <c r="N5712" s="113"/>
      <c r="O5712" s="113"/>
      <c r="P5712" s="113"/>
      <c r="Q5712" s="26"/>
      <c r="R5712" s="113"/>
      <c r="S5712" s="26"/>
    </row>
    <row r="5713" spans="13:19" ht="12.75">
      <c r="M5713" s="26"/>
      <c r="N5713" s="113"/>
      <c r="O5713" s="113"/>
      <c r="P5713" s="113"/>
      <c r="Q5713" s="26"/>
      <c r="R5713" s="113"/>
      <c r="S5713" s="26"/>
    </row>
    <row r="5714" spans="13:19" ht="12.75">
      <c r="M5714" s="26"/>
      <c r="N5714" s="113"/>
      <c r="O5714" s="113"/>
      <c r="P5714" s="113"/>
      <c r="Q5714" s="26"/>
      <c r="R5714" s="113"/>
      <c r="S5714" s="26"/>
    </row>
    <row r="5715" spans="13:19" ht="12.75">
      <c r="M5715" s="26"/>
      <c r="N5715" s="113"/>
      <c r="O5715" s="113"/>
      <c r="P5715" s="113"/>
      <c r="Q5715" s="26"/>
      <c r="R5715" s="113"/>
      <c r="S5715" s="26"/>
    </row>
    <row r="5716" spans="13:19" ht="12.75">
      <c r="M5716" s="26"/>
      <c r="N5716" s="113"/>
      <c r="O5716" s="113"/>
      <c r="P5716" s="113"/>
      <c r="Q5716" s="26"/>
      <c r="R5716" s="113"/>
      <c r="S5716" s="26"/>
    </row>
    <row r="5717" spans="13:19" ht="12.75">
      <c r="M5717" s="26"/>
      <c r="N5717" s="113"/>
      <c r="O5717" s="113"/>
      <c r="P5717" s="113"/>
      <c r="Q5717" s="26"/>
      <c r="R5717" s="113"/>
      <c r="S5717" s="26"/>
    </row>
    <row r="5718" spans="13:19" ht="12.75">
      <c r="M5718" s="26"/>
      <c r="N5718" s="113"/>
      <c r="O5718" s="113"/>
      <c r="P5718" s="113"/>
      <c r="Q5718" s="26"/>
      <c r="R5718" s="113"/>
      <c r="S5718" s="26"/>
    </row>
    <row r="5719" spans="13:19" ht="12.75">
      <c r="M5719" s="26"/>
      <c r="N5719" s="113"/>
      <c r="O5719" s="113"/>
      <c r="P5719" s="113"/>
      <c r="Q5719" s="26"/>
      <c r="R5719" s="113"/>
      <c r="S5719" s="26"/>
    </row>
    <row r="5720" spans="13:19" ht="12.75">
      <c r="M5720" s="26"/>
      <c r="N5720" s="113"/>
      <c r="O5720" s="113"/>
      <c r="P5720" s="113"/>
      <c r="Q5720" s="26"/>
      <c r="R5720" s="113"/>
      <c r="S5720" s="26"/>
    </row>
    <row r="5721" spans="13:19" ht="12.75">
      <c r="M5721" s="26"/>
      <c r="N5721" s="113"/>
      <c r="O5721" s="113"/>
      <c r="P5721" s="113"/>
      <c r="Q5721" s="26"/>
      <c r="R5721" s="113"/>
      <c r="S5721" s="26"/>
    </row>
    <row r="5722" spans="13:19" ht="12.75">
      <c r="M5722" s="26"/>
      <c r="N5722" s="113"/>
      <c r="O5722" s="113"/>
      <c r="P5722" s="113"/>
      <c r="Q5722" s="26"/>
      <c r="R5722" s="113"/>
      <c r="S5722" s="26"/>
    </row>
    <row r="5723" spans="13:19" ht="12.75">
      <c r="M5723" s="26"/>
      <c r="N5723" s="113"/>
      <c r="O5723" s="113"/>
      <c r="P5723" s="113"/>
      <c r="Q5723" s="26"/>
      <c r="R5723" s="113"/>
      <c r="S5723" s="26"/>
    </row>
    <row r="5724" spans="13:19" ht="12.75">
      <c r="M5724" s="26"/>
      <c r="N5724" s="113"/>
      <c r="O5724" s="113"/>
      <c r="P5724" s="113"/>
      <c r="Q5724" s="26"/>
      <c r="R5724" s="113"/>
      <c r="S5724" s="26"/>
    </row>
    <row r="5725" spans="13:19" ht="12.75">
      <c r="M5725" s="26"/>
      <c r="N5725" s="113"/>
      <c r="O5725" s="113"/>
      <c r="P5725" s="113"/>
      <c r="Q5725" s="26"/>
      <c r="R5725" s="113"/>
      <c r="S5725" s="26"/>
    </row>
    <row r="5726" spans="13:19" ht="12.75">
      <c r="M5726" s="26"/>
      <c r="N5726" s="113"/>
      <c r="O5726" s="113"/>
      <c r="P5726" s="113"/>
      <c r="Q5726" s="26"/>
      <c r="R5726" s="113"/>
      <c r="S5726" s="26"/>
    </row>
    <row r="5727" spans="13:19" ht="12.75">
      <c r="M5727" s="26"/>
      <c r="N5727" s="113"/>
      <c r="O5727" s="113"/>
      <c r="P5727" s="113"/>
      <c r="Q5727" s="26"/>
      <c r="R5727" s="113"/>
      <c r="S5727" s="26"/>
    </row>
    <row r="5728" spans="13:19" ht="12.75">
      <c r="M5728" s="26"/>
      <c r="N5728" s="113"/>
      <c r="O5728" s="113"/>
      <c r="P5728" s="113"/>
      <c r="Q5728" s="26"/>
      <c r="R5728" s="113"/>
      <c r="S5728" s="26"/>
    </row>
    <row r="5729" spans="13:19" ht="12.75">
      <c r="M5729" s="26"/>
      <c r="N5729" s="113"/>
      <c r="O5729" s="113"/>
      <c r="P5729" s="113"/>
      <c r="Q5729" s="26"/>
      <c r="R5729" s="113"/>
      <c r="S5729" s="26"/>
    </row>
    <row r="5730" spans="13:19" ht="12.75">
      <c r="M5730" s="26"/>
      <c r="N5730" s="113"/>
      <c r="O5730" s="113"/>
      <c r="P5730" s="113"/>
      <c r="Q5730" s="26"/>
      <c r="R5730" s="113"/>
      <c r="S5730" s="26"/>
    </row>
    <row r="5731" spans="13:19" ht="12.75">
      <c r="M5731" s="26"/>
      <c r="N5731" s="113"/>
      <c r="O5731" s="113"/>
      <c r="P5731" s="113"/>
      <c r="Q5731" s="26"/>
      <c r="R5731" s="113"/>
      <c r="S5731" s="26"/>
    </row>
    <row r="5732" spans="13:19" ht="12.75">
      <c r="M5732" s="26"/>
      <c r="N5732" s="113"/>
      <c r="O5732" s="113"/>
      <c r="P5732" s="113"/>
      <c r="Q5732" s="26"/>
      <c r="R5732" s="113"/>
      <c r="S5732" s="26"/>
    </row>
    <row r="5733" spans="13:19" ht="12.75">
      <c r="M5733" s="26"/>
      <c r="N5733" s="113"/>
      <c r="O5733" s="113"/>
      <c r="P5733" s="113"/>
      <c r="Q5733" s="26"/>
      <c r="R5733" s="113"/>
      <c r="S5733" s="26"/>
    </row>
    <row r="5734" spans="13:19" ht="12.75">
      <c r="M5734" s="26"/>
      <c r="N5734" s="113"/>
      <c r="O5734" s="113"/>
      <c r="P5734" s="113"/>
      <c r="Q5734" s="26"/>
      <c r="R5734" s="113"/>
      <c r="S5734" s="26"/>
    </row>
    <row r="5735" spans="13:19" ht="12.75">
      <c r="M5735" s="26"/>
      <c r="N5735" s="113"/>
      <c r="O5735" s="113"/>
      <c r="P5735" s="113"/>
      <c r="Q5735" s="26"/>
      <c r="R5735" s="113"/>
      <c r="S5735" s="26"/>
    </row>
    <row r="5736" spans="13:19" ht="12.75">
      <c r="M5736" s="26"/>
      <c r="N5736" s="113"/>
      <c r="O5736" s="113"/>
      <c r="P5736" s="113"/>
      <c r="Q5736" s="26"/>
      <c r="R5736" s="113"/>
      <c r="S5736" s="26"/>
    </row>
    <row r="5737" spans="13:19" ht="12.75">
      <c r="M5737" s="26"/>
      <c r="N5737" s="113"/>
      <c r="O5737" s="113"/>
      <c r="P5737" s="113"/>
      <c r="Q5737" s="26"/>
      <c r="R5737" s="113"/>
      <c r="S5737" s="26"/>
    </row>
    <row r="5738" spans="13:19" ht="12.75">
      <c r="M5738" s="26"/>
      <c r="N5738" s="113"/>
      <c r="O5738" s="113"/>
      <c r="P5738" s="113"/>
      <c r="Q5738" s="26"/>
      <c r="R5738" s="113"/>
      <c r="S5738" s="26"/>
    </row>
    <row r="5739" spans="13:19" ht="12.75">
      <c r="M5739" s="26"/>
      <c r="N5739" s="113"/>
      <c r="O5739" s="113"/>
      <c r="P5739" s="113"/>
      <c r="Q5739" s="26"/>
      <c r="R5739" s="113"/>
      <c r="S5739" s="26"/>
    </row>
    <row r="5740" spans="13:19" ht="12.75">
      <c r="M5740" s="26"/>
      <c r="N5740" s="113"/>
      <c r="O5740" s="113"/>
      <c r="P5740" s="113"/>
      <c r="Q5740" s="26"/>
      <c r="R5740" s="113"/>
      <c r="S5740" s="26"/>
    </row>
    <row r="5741" spans="13:19" ht="12.75">
      <c r="M5741" s="26"/>
      <c r="N5741" s="113"/>
      <c r="O5741" s="113"/>
      <c r="P5741" s="113"/>
      <c r="Q5741" s="26"/>
      <c r="R5741" s="113"/>
      <c r="S5741" s="26"/>
    </row>
    <row r="5742" spans="13:19" ht="12.75">
      <c r="M5742" s="26"/>
      <c r="N5742" s="113"/>
      <c r="O5742" s="113"/>
      <c r="P5742" s="113"/>
      <c r="Q5742" s="26"/>
      <c r="R5742" s="113"/>
      <c r="S5742" s="26"/>
    </row>
    <row r="5743" spans="13:19" ht="12.75">
      <c r="M5743" s="26"/>
      <c r="N5743" s="113"/>
      <c r="O5743" s="113"/>
      <c r="P5743" s="113"/>
      <c r="Q5743" s="26"/>
      <c r="R5743" s="113"/>
      <c r="S5743" s="26"/>
    </row>
    <row r="5744" spans="13:19" ht="12.75">
      <c r="M5744" s="26"/>
      <c r="N5744" s="113"/>
      <c r="O5744" s="113"/>
      <c r="P5744" s="113"/>
      <c r="Q5744" s="26"/>
      <c r="R5744" s="113"/>
      <c r="S5744" s="26"/>
    </row>
    <row r="5745" spans="13:19" ht="12.75">
      <c r="M5745" s="26"/>
      <c r="N5745" s="113"/>
      <c r="O5745" s="113"/>
      <c r="P5745" s="113"/>
      <c r="Q5745" s="26"/>
      <c r="R5745" s="113"/>
      <c r="S5745" s="26"/>
    </row>
    <row r="5746" spans="13:19" ht="12.75">
      <c r="M5746" s="26"/>
      <c r="N5746" s="113"/>
      <c r="O5746" s="113"/>
      <c r="P5746" s="113"/>
      <c r="Q5746" s="26"/>
      <c r="R5746" s="113"/>
      <c r="S5746" s="26"/>
    </row>
    <row r="5747" spans="13:19" ht="12.75">
      <c r="M5747" s="26"/>
      <c r="N5747" s="113"/>
      <c r="O5747" s="113"/>
      <c r="P5747" s="113"/>
      <c r="Q5747" s="26"/>
      <c r="R5747" s="113"/>
      <c r="S5747" s="26"/>
    </row>
    <row r="5748" spans="13:19" ht="12.75">
      <c r="M5748" s="26"/>
      <c r="N5748" s="113"/>
      <c r="O5748" s="113"/>
      <c r="P5748" s="113"/>
      <c r="Q5748" s="26"/>
      <c r="R5748" s="113"/>
      <c r="S5748" s="26"/>
    </row>
    <row r="5749" spans="13:19" ht="12.75">
      <c r="M5749" s="26"/>
      <c r="N5749" s="113"/>
      <c r="O5749" s="113"/>
      <c r="P5749" s="113"/>
      <c r="Q5749" s="26"/>
      <c r="R5749" s="113"/>
      <c r="S5749" s="26"/>
    </row>
    <row r="5750" spans="13:19" ht="12.75">
      <c r="M5750" s="26"/>
      <c r="N5750" s="113"/>
      <c r="O5750" s="113"/>
      <c r="P5750" s="113"/>
      <c r="Q5750" s="26"/>
      <c r="R5750" s="113"/>
      <c r="S5750" s="26"/>
    </row>
    <row r="5751" spans="13:19" ht="12.75">
      <c r="M5751" s="26"/>
      <c r="N5751" s="113"/>
      <c r="O5751" s="113"/>
      <c r="P5751" s="113"/>
      <c r="Q5751" s="26"/>
      <c r="R5751" s="113"/>
      <c r="S5751" s="26"/>
    </row>
    <row r="5752" spans="13:19" ht="12.75">
      <c r="M5752" s="26"/>
      <c r="N5752" s="113"/>
      <c r="O5752" s="113"/>
      <c r="P5752" s="113"/>
      <c r="Q5752" s="26"/>
      <c r="R5752" s="113"/>
      <c r="S5752" s="26"/>
    </row>
    <row r="5753" spans="13:19" ht="12.75">
      <c r="M5753" s="26"/>
      <c r="N5753" s="113"/>
      <c r="O5753" s="113"/>
      <c r="P5753" s="113"/>
      <c r="Q5753" s="26"/>
      <c r="R5753" s="113"/>
      <c r="S5753" s="26"/>
    </row>
    <row r="5754" spans="13:19" ht="12.75">
      <c r="M5754" s="26"/>
      <c r="N5754" s="113"/>
      <c r="O5754" s="113"/>
      <c r="P5754" s="113"/>
      <c r="Q5754" s="26"/>
      <c r="R5754" s="113"/>
      <c r="S5754" s="26"/>
    </row>
    <row r="5755" spans="13:19" ht="12.75">
      <c r="M5755" s="26"/>
      <c r="N5755" s="113"/>
      <c r="O5755" s="113"/>
      <c r="P5755" s="113"/>
      <c r="Q5755" s="26"/>
      <c r="R5755" s="113"/>
      <c r="S5755" s="26"/>
    </row>
    <row r="5756" spans="13:19" ht="12.75">
      <c r="M5756" s="26"/>
      <c r="N5756" s="113"/>
      <c r="O5756" s="113"/>
      <c r="P5756" s="113"/>
      <c r="Q5756" s="26"/>
      <c r="R5756" s="113"/>
      <c r="S5756" s="26"/>
    </row>
    <row r="5757" spans="13:19" ht="12.75">
      <c r="M5757" s="26"/>
      <c r="N5757" s="113"/>
      <c r="O5757" s="113"/>
      <c r="P5757" s="113"/>
      <c r="Q5757" s="26"/>
      <c r="R5757" s="113"/>
      <c r="S5757" s="26"/>
    </row>
    <row r="5758" spans="13:19" ht="12.75">
      <c r="M5758" s="26"/>
      <c r="N5758" s="113"/>
      <c r="O5758" s="113"/>
      <c r="P5758" s="113"/>
      <c r="Q5758" s="26"/>
      <c r="R5758" s="113"/>
      <c r="S5758" s="26"/>
    </row>
    <row r="5759" spans="13:19" ht="12.75">
      <c r="M5759" s="26"/>
      <c r="N5759" s="113"/>
      <c r="O5759" s="113"/>
      <c r="P5759" s="113"/>
      <c r="Q5759" s="26"/>
      <c r="R5759" s="113"/>
      <c r="S5759" s="26"/>
    </row>
    <row r="5760" spans="13:19" ht="12.75">
      <c r="M5760" s="26"/>
      <c r="N5760" s="113"/>
      <c r="O5760" s="113"/>
      <c r="P5760" s="113"/>
      <c r="Q5760" s="26"/>
      <c r="R5760" s="113"/>
      <c r="S5760" s="26"/>
    </row>
    <row r="5761" spans="13:19" ht="12.75">
      <c r="M5761" s="26"/>
      <c r="N5761" s="113"/>
      <c r="O5761" s="113"/>
      <c r="P5761" s="113"/>
      <c r="Q5761" s="26"/>
      <c r="R5761" s="113"/>
      <c r="S5761" s="26"/>
    </row>
    <row r="5762" spans="13:19" ht="12.75">
      <c r="M5762" s="26"/>
      <c r="N5762" s="113"/>
      <c r="O5762" s="113"/>
      <c r="P5762" s="113"/>
      <c r="Q5762" s="26"/>
      <c r="R5762" s="113"/>
      <c r="S5762" s="26"/>
    </row>
    <row r="5763" spans="13:19" ht="12.75">
      <c r="M5763" s="26"/>
      <c r="N5763" s="113"/>
      <c r="O5763" s="113"/>
      <c r="P5763" s="113"/>
      <c r="Q5763" s="26"/>
      <c r="R5763" s="113"/>
      <c r="S5763" s="26"/>
    </row>
    <row r="5764" spans="13:19" ht="12.75">
      <c r="M5764" s="26"/>
      <c r="N5764" s="113"/>
      <c r="O5764" s="113"/>
      <c r="P5764" s="113"/>
      <c r="Q5764" s="26"/>
      <c r="R5764" s="113"/>
      <c r="S5764" s="26"/>
    </row>
    <row r="5765" spans="13:19" ht="12.75">
      <c r="M5765" s="26"/>
      <c r="N5765" s="113"/>
      <c r="O5765" s="113"/>
      <c r="P5765" s="113"/>
      <c r="Q5765" s="26"/>
      <c r="R5765" s="113"/>
      <c r="S5765" s="26"/>
    </row>
    <row r="5766" spans="13:19" ht="12.75">
      <c r="M5766" s="26"/>
      <c r="N5766" s="113"/>
      <c r="O5766" s="113"/>
      <c r="P5766" s="113"/>
      <c r="Q5766" s="26"/>
      <c r="R5766" s="113"/>
      <c r="S5766" s="26"/>
    </row>
    <row r="5767" spans="13:19" ht="12.75">
      <c r="M5767" s="26"/>
      <c r="N5767" s="113"/>
      <c r="O5767" s="113"/>
      <c r="P5767" s="113"/>
      <c r="Q5767" s="26"/>
      <c r="R5767" s="113"/>
      <c r="S5767" s="26"/>
    </row>
    <row r="5768" spans="13:19" ht="12.75">
      <c r="M5768" s="26"/>
      <c r="N5768" s="113"/>
      <c r="O5768" s="113"/>
      <c r="P5768" s="113"/>
      <c r="Q5768" s="26"/>
      <c r="R5768" s="113"/>
      <c r="S5768" s="26"/>
    </row>
    <row r="5769" spans="13:19" ht="12.75">
      <c r="M5769" s="26"/>
      <c r="N5769" s="113"/>
      <c r="O5769" s="113"/>
      <c r="P5769" s="113"/>
      <c r="Q5769" s="26"/>
      <c r="R5769" s="113"/>
      <c r="S5769" s="26"/>
    </row>
    <row r="5770" spans="13:19" ht="12.75">
      <c r="M5770" s="26"/>
      <c r="N5770" s="113"/>
      <c r="O5770" s="113"/>
      <c r="P5770" s="113"/>
      <c r="Q5770" s="26"/>
      <c r="R5770" s="113"/>
      <c r="S5770" s="26"/>
    </row>
    <row r="5771" spans="13:19" ht="12.75">
      <c r="M5771" s="26"/>
      <c r="N5771" s="113"/>
      <c r="O5771" s="113"/>
      <c r="P5771" s="113"/>
      <c r="Q5771" s="26"/>
      <c r="R5771" s="113"/>
      <c r="S5771" s="26"/>
    </row>
    <row r="5772" spans="13:19" ht="12.75">
      <c r="M5772" s="26"/>
      <c r="N5772" s="113"/>
      <c r="O5772" s="113"/>
      <c r="P5772" s="113"/>
      <c r="Q5772" s="26"/>
      <c r="R5772" s="113"/>
      <c r="S5772" s="26"/>
    </row>
    <row r="5773" spans="13:19" ht="12.75">
      <c r="M5773" s="26"/>
      <c r="N5773" s="113"/>
      <c r="O5773" s="113"/>
      <c r="P5773" s="113"/>
      <c r="Q5773" s="26"/>
      <c r="R5773" s="113"/>
      <c r="S5773" s="26"/>
    </row>
    <row r="5774" spans="13:19" ht="12.75">
      <c r="M5774" s="26"/>
      <c r="N5774" s="113"/>
      <c r="O5774" s="113"/>
      <c r="P5774" s="113"/>
      <c r="Q5774" s="26"/>
      <c r="R5774" s="113"/>
      <c r="S5774" s="26"/>
    </row>
    <row r="5775" spans="13:19" ht="12.75">
      <c r="M5775" s="26"/>
      <c r="N5775" s="113"/>
      <c r="O5775" s="113"/>
      <c r="P5775" s="113"/>
      <c r="Q5775" s="26"/>
      <c r="R5775" s="113"/>
      <c r="S5775" s="26"/>
    </row>
    <row r="5776" spans="13:19" ht="12.75">
      <c r="M5776" s="26"/>
      <c r="N5776" s="113"/>
      <c r="O5776" s="113"/>
      <c r="P5776" s="113"/>
      <c r="Q5776" s="26"/>
      <c r="R5776" s="113"/>
      <c r="S5776" s="26"/>
    </row>
    <row r="5777" spans="13:19" ht="12.75">
      <c r="M5777" s="26"/>
      <c r="N5777" s="113"/>
      <c r="O5777" s="113"/>
      <c r="P5777" s="113"/>
      <c r="Q5777" s="26"/>
      <c r="R5777" s="113"/>
      <c r="S5777" s="26"/>
    </row>
    <row r="5778" spans="13:19" ht="12.75">
      <c r="M5778" s="26"/>
      <c r="N5778" s="113"/>
      <c r="O5778" s="113"/>
      <c r="P5778" s="113"/>
      <c r="Q5778" s="26"/>
      <c r="R5778" s="113"/>
      <c r="S5778" s="26"/>
    </row>
    <row r="5779" spans="13:19" ht="12.75">
      <c r="M5779" s="26"/>
      <c r="N5779" s="113"/>
      <c r="O5779" s="113"/>
      <c r="P5779" s="113"/>
      <c r="Q5779" s="26"/>
      <c r="R5779" s="113"/>
      <c r="S5779" s="26"/>
    </row>
    <row r="5780" spans="13:19" ht="12.75">
      <c r="M5780" s="26"/>
      <c r="N5780" s="113"/>
      <c r="O5780" s="113"/>
      <c r="P5780" s="113"/>
      <c r="Q5780" s="26"/>
      <c r="R5780" s="113"/>
      <c r="S5780" s="26"/>
    </row>
    <row r="5781" spans="13:19" ht="12.75">
      <c r="M5781" s="26"/>
      <c r="N5781" s="113"/>
      <c r="O5781" s="113"/>
      <c r="P5781" s="113"/>
      <c r="Q5781" s="26"/>
      <c r="R5781" s="113"/>
      <c r="S5781" s="26"/>
    </row>
    <row r="5782" spans="13:19" ht="12.75">
      <c r="M5782" s="26"/>
      <c r="N5782" s="113"/>
      <c r="O5782" s="113"/>
      <c r="P5782" s="113"/>
      <c r="Q5782" s="26"/>
      <c r="R5782" s="113"/>
      <c r="S5782" s="26"/>
    </row>
    <row r="5783" spans="13:19" ht="12.75">
      <c r="M5783" s="26"/>
      <c r="N5783" s="113"/>
      <c r="O5783" s="113"/>
      <c r="P5783" s="113"/>
      <c r="Q5783" s="26"/>
      <c r="R5783" s="113"/>
      <c r="S5783" s="26"/>
    </row>
    <row r="5784" spans="13:19" ht="12.75">
      <c r="M5784" s="26"/>
      <c r="N5784" s="113"/>
      <c r="O5784" s="113"/>
      <c r="P5784" s="113"/>
      <c r="Q5784" s="26"/>
      <c r="R5784" s="113"/>
      <c r="S5784" s="26"/>
    </row>
    <row r="5785" spans="13:19" ht="12.75">
      <c r="M5785" s="26"/>
      <c r="N5785" s="113"/>
      <c r="O5785" s="113"/>
      <c r="P5785" s="113"/>
      <c r="Q5785" s="26"/>
      <c r="R5785" s="113"/>
      <c r="S5785" s="26"/>
    </row>
    <row r="5786" spans="13:19" ht="12.75">
      <c r="M5786" s="26"/>
      <c r="N5786" s="113"/>
      <c r="O5786" s="113"/>
      <c r="P5786" s="113"/>
      <c r="Q5786" s="26"/>
      <c r="R5786" s="113"/>
      <c r="S5786" s="26"/>
    </row>
    <row r="5787" spans="13:19" ht="12.75">
      <c r="M5787" s="26"/>
      <c r="N5787" s="113"/>
      <c r="O5787" s="113"/>
      <c r="P5787" s="113"/>
      <c r="Q5787" s="26"/>
      <c r="R5787" s="113"/>
      <c r="S5787" s="26"/>
    </row>
    <row r="5788" spans="13:19" ht="12.75">
      <c r="M5788" s="26"/>
      <c r="N5788" s="113"/>
      <c r="O5788" s="113"/>
      <c r="P5788" s="113"/>
      <c r="Q5788" s="26"/>
      <c r="R5788" s="113"/>
      <c r="S5788" s="26"/>
    </row>
    <row r="5789" spans="13:19" ht="12.75">
      <c r="M5789" s="26"/>
      <c r="N5789" s="113"/>
      <c r="O5789" s="113"/>
      <c r="P5789" s="113"/>
      <c r="Q5789" s="26"/>
      <c r="R5789" s="113"/>
      <c r="S5789" s="26"/>
    </row>
    <row r="5790" spans="13:19" ht="12.75">
      <c r="M5790" s="26"/>
      <c r="N5790" s="113"/>
      <c r="O5790" s="113"/>
      <c r="P5790" s="113"/>
      <c r="Q5790" s="26"/>
      <c r="R5790" s="113"/>
      <c r="S5790" s="26"/>
    </row>
    <row r="5791" spans="13:19" ht="12.75">
      <c r="M5791" s="26"/>
      <c r="N5791" s="113"/>
      <c r="O5791" s="113"/>
      <c r="P5791" s="113"/>
      <c r="Q5791" s="26"/>
      <c r="R5791" s="113"/>
      <c r="S5791" s="26"/>
    </row>
    <row r="5792" spans="13:19" ht="12.75">
      <c r="M5792" s="26"/>
      <c r="N5792" s="113"/>
      <c r="O5792" s="113"/>
      <c r="P5792" s="113"/>
      <c r="Q5792" s="26"/>
      <c r="R5792" s="113"/>
      <c r="S5792" s="26"/>
    </row>
    <row r="5793" spans="13:19" ht="12.75">
      <c r="M5793" s="26"/>
      <c r="N5793" s="113"/>
      <c r="O5793" s="113"/>
      <c r="P5793" s="113"/>
      <c r="Q5793" s="26"/>
      <c r="R5793" s="113"/>
      <c r="S5793" s="26"/>
    </row>
    <row r="5794" spans="13:19" ht="12.75">
      <c r="M5794" s="26"/>
      <c r="N5794" s="113"/>
      <c r="O5794" s="113"/>
      <c r="P5794" s="113"/>
      <c r="Q5794" s="26"/>
      <c r="R5794" s="113"/>
      <c r="S5794" s="26"/>
    </row>
    <row r="5795" spans="13:19" ht="12.75">
      <c r="M5795" s="26"/>
      <c r="N5795" s="113"/>
      <c r="O5795" s="113"/>
      <c r="P5795" s="113"/>
      <c r="Q5795" s="26"/>
      <c r="R5795" s="113"/>
      <c r="S5795" s="26"/>
    </row>
    <row r="5796" spans="13:19" ht="12.75">
      <c r="M5796" s="26"/>
      <c r="N5796" s="113"/>
      <c r="O5796" s="113"/>
      <c r="P5796" s="113"/>
      <c r="Q5796" s="26"/>
      <c r="R5796" s="113"/>
      <c r="S5796" s="26"/>
    </row>
    <row r="5797" spans="13:19" ht="12.75">
      <c r="M5797" s="26"/>
      <c r="N5797" s="113"/>
      <c r="O5797" s="113"/>
      <c r="P5797" s="113"/>
      <c r="Q5797" s="26"/>
      <c r="R5797" s="113"/>
      <c r="S5797" s="26"/>
    </row>
    <row r="5798" spans="13:19" ht="12.75">
      <c r="M5798" s="26"/>
      <c r="N5798" s="113"/>
      <c r="O5798" s="113"/>
      <c r="P5798" s="113"/>
      <c r="Q5798" s="26"/>
      <c r="R5798" s="113"/>
      <c r="S5798" s="26"/>
    </row>
    <row r="5799" spans="13:19" ht="12.75">
      <c r="M5799" s="26"/>
      <c r="N5799" s="113"/>
      <c r="O5799" s="113"/>
      <c r="P5799" s="113"/>
      <c r="Q5799" s="26"/>
      <c r="R5799" s="113"/>
      <c r="S5799" s="26"/>
    </row>
    <row r="5800" spans="13:19" ht="12.75">
      <c r="M5800" s="26"/>
      <c r="N5800" s="113"/>
      <c r="O5800" s="113"/>
      <c r="P5800" s="113"/>
      <c r="Q5800" s="26"/>
      <c r="R5800" s="113"/>
      <c r="S5800" s="26"/>
    </row>
    <row r="5801" spans="13:19" ht="12.75">
      <c r="M5801" s="26"/>
      <c r="N5801" s="113"/>
      <c r="O5801" s="113"/>
      <c r="P5801" s="113"/>
      <c r="Q5801" s="26"/>
      <c r="R5801" s="113"/>
      <c r="S5801" s="26"/>
    </row>
    <row r="5802" spans="13:19" ht="12.75">
      <c r="M5802" s="26"/>
      <c r="N5802" s="113"/>
      <c r="O5802" s="113"/>
      <c r="P5802" s="113"/>
      <c r="Q5802" s="26"/>
      <c r="R5802" s="113"/>
      <c r="S5802" s="26"/>
    </row>
    <row r="5803" spans="13:19" ht="12.75">
      <c r="M5803" s="26"/>
      <c r="N5803" s="113"/>
      <c r="O5803" s="113"/>
      <c r="P5803" s="113"/>
      <c r="Q5803" s="26"/>
      <c r="R5803" s="113"/>
      <c r="S5803" s="26"/>
    </row>
    <row r="5804" spans="13:19" ht="12.75">
      <c r="M5804" s="26"/>
      <c r="N5804" s="113"/>
      <c r="O5804" s="113"/>
      <c r="P5804" s="113"/>
      <c r="Q5804" s="26"/>
      <c r="R5804" s="113"/>
      <c r="S5804" s="26"/>
    </row>
    <row r="5805" spans="13:19" ht="12.75">
      <c r="M5805" s="26"/>
      <c r="N5805" s="113"/>
      <c r="O5805" s="113"/>
      <c r="P5805" s="113"/>
      <c r="Q5805" s="26"/>
      <c r="R5805" s="113"/>
      <c r="S5805" s="26"/>
    </row>
    <row r="5806" spans="13:19" ht="12.75">
      <c r="M5806" s="26"/>
      <c r="N5806" s="113"/>
      <c r="O5806" s="113"/>
      <c r="P5806" s="113"/>
      <c r="Q5806" s="26"/>
      <c r="R5806" s="113"/>
      <c r="S5806" s="26"/>
    </row>
    <row r="5807" spans="13:19" ht="12.75">
      <c r="M5807" s="26"/>
      <c r="N5807" s="113"/>
      <c r="O5807" s="113"/>
      <c r="P5807" s="113"/>
      <c r="Q5807" s="26"/>
      <c r="R5807" s="113"/>
      <c r="S5807" s="26"/>
    </row>
    <row r="5808" spans="13:19" ht="12.75">
      <c r="M5808" s="26"/>
      <c r="N5808" s="113"/>
      <c r="O5808" s="113"/>
      <c r="P5808" s="113"/>
      <c r="Q5808" s="26"/>
      <c r="R5808" s="113"/>
      <c r="S5808" s="26"/>
    </row>
    <row r="5809" spans="13:19" ht="12.75">
      <c r="M5809" s="26"/>
      <c r="N5809" s="113"/>
      <c r="O5809" s="113"/>
      <c r="P5809" s="113"/>
      <c r="Q5809" s="26"/>
      <c r="R5809" s="113"/>
      <c r="S5809" s="26"/>
    </row>
    <row r="5810" spans="13:19" ht="12.75">
      <c r="M5810" s="26"/>
      <c r="N5810" s="113"/>
      <c r="O5810" s="113"/>
      <c r="P5810" s="113"/>
      <c r="Q5810" s="26"/>
      <c r="R5810" s="113"/>
      <c r="S5810" s="26"/>
    </row>
    <row r="5811" spans="13:19" ht="12.75">
      <c r="M5811" s="26"/>
      <c r="N5811" s="113"/>
      <c r="O5811" s="113"/>
      <c r="P5811" s="113"/>
      <c r="Q5811" s="26"/>
      <c r="R5811" s="113"/>
      <c r="S5811" s="26"/>
    </row>
    <row r="5812" spans="13:19" ht="12.75">
      <c r="M5812" s="26"/>
      <c r="N5812" s="113"/>
      <c r="O5812" s="113"/>
      <c r="P5812" s="113"/>
      <c r="Q5812" s="26"/>
      <c r="R5812" s="113"/>
      <c r="S5812" s="26"/>
    </row>
    <row r="5813" spans="13:19" ht="12.75">
      <c r="M5813" s="26"/>
      <c r="N5813" s="113"/>
      <c r="O5813" s="113"/>
      <c r="P5813" s="113"/>
      <c r="Q5813" s="26"/>
      <c r="R5813" s="113"/>
      <c r="S5813" s="26"/>
    </row>
    <row r="5814" spans="13:19" ht="12.75">
      <c r="M5814" s="26"/>
      <c r="N5814" s="113"/>
      <c r="O5814" s="113"/>
      <c r="P5814" s="113"/>
      <c r="Q5814" s="26"/>
      <c r="R5814" s="113"/>
      <c r="S5814" s="26"/>
    </row>
    <row r="5815" spans="13:19" ht="12.75">
      <c r="M5815" s="26"/>
      <c r="N5815" s="113"/>
      <c r="O5815" s="113"/>
      <c r="P5815" s="113"/>
      <c r="Q5815" s="26"/>
      <c r="R5815" s="113"/>
      <c r="S5815" s="26"/>
    </row>
    <row r="5816" spans="13:19" ht="12.75">
      <c r="M5816" s="26"/>
      <c r="N5816" s="113"/>
      <c r="O5816" s="113"/>
      <c r="P5816" s="113"/>
      <c r="Q5816" s="26"/>
      <c r="R5816" s="113"/>
      <c r="S5816" s="26"/>
    </row>
    <row r="5817" spans="13:19" ht="12.75">
      <c r="M5817" s="26"/>
      <c r="N5817" s="113"/>
      <c r="O5817" s="113"/>
      <c r="P5817" s="113"/>
      <c r="Q5817" s="26"/>
      <c r="R5817" s="113"/>
      <c r="S5817" s="26"/>
    </row>
    <row r="5818" spans="13:19" ht="12.75">
      <c r="M5818" s="26"/>
      <c r="N5818" s="113"/>
      <c r="O5818" s="113"/>
      <c r="P5818" s="113"/>
      <c r="Q5818" s="26"/>
      <c r="R5818" s="113"/>
      <c r="S5818" s="26"/>
    </row>
    <row r="5819" spans="13:19" ht="12.75">
      <c r="M5819" s="26"/>
      <c r="N5819" s="113"/>
      <c r="O5819" s="113"/>
      <c r="P5819" s="113"/>
      <c r="Q5819" s="26"/>
      <c r="R5819" s="113"/>
      <c r="S5819" s="26"/>
    </row>
    <row r="5820" spans="13:19" ht="12.75">
      <c r="M5820" s="26"/>
      <c r="N5820" s="113"/>
      <c r="O5820" s="113"/>
      <c r="P5820" s="113"/>
      <c r="Q5820" s="26"/>
      <c r="R5820" s="113"/>
      <c r="S5820" s="26"/>
    </row>
    <row r="5821" spans="13:19" ht="12.75">
      <c r="M5821" s="26"/>
      <c r="N5821" s="113"/>
      <c r="O5821" s="113"/>
      <c r="P5821" s="113"/>
      <c r="Q5821" s="26"/>
      <c r="R5821" s="113"/>
      <c r="S5821" s="26"/>
    </row>
    <row r="5822" spans="13:19" ht="12.75">
      <c r="M5822" s="26"/>
      <c r="N5822" s="113"/>
      <c r="O5822" s="113"/>
      <c r="P5822" s="113"/>
      <c r="Q5822" s="26"/>
      <c r="R5822" s="113"/>
      <c r="S5822" s="26"/>
    </row>
    <row r="5823" spans="13:19" ht="12.75">
      <c r="M5823" s="26"/>
      <c r="N5823" s="113"/>
      <c r="O5823" s="113"/>
      <c r="P5823" s="113"/>
      <c r="Q5823" s="26"/>
      <c r="R5823" s="113"/>
      <c r="S5823" s="26"/>
    </row>
    <row r="5824" spans="13:19" ht="12.75">
      <c r="M5824" s="26"/>
      <c r="N5824" s="113"/>
      <c r="O5824" s="113"/>
      <c r="P5824" s="113"/>
      <c r="Q5824" s="26"/>
      <c r="R5824" s="113"/>
      <c r="S5824" s="26"/>
    </row>
    <row r="5825" spans="13:19" ht="12.75">
      <c r="M5825" s="26"/>
      <c r="N5825" s="113"/>
      <c r="O5825" s="113"/>
      <c r="P5825" s="113"/>
      <c r="Q5825" s="26"/>
      <c r="R5825" s="113"/>
      <c r="S5825" s="26"/>
    </row>
    <row r="5826" spans="13:19" ht="12.75">
      <c r="M5826" s="26"/>
      <c r="N5826" s="113"/>
      <c r="O5826" s="113"/>
      <c r="P5826" s="113"/>
      <c r="Q5826" s="26"/>
      <c r="R5826" s="113"/>
      <c r="S5826" s="26"/>
    </row>
    <row r="5827" spans="13:19" ht="12.75">
      <c r="M5827" s="26"/>
      <c r="N5827" s="113"/>
      <c r="O5827" s="113"/>
      <c r="P5827" s="113"/>
      <c r="Q5827" s="26"/>
      <c r="R5827" s="113"/>
      <c r="S5827" s="26"/>
    </row>
    <row r="5828" spans="13:19" ht="12.75">
      <c r="M5828" s="26"/>
      <c r="N5828" s="113"/>
      <c r="O5828" s="113"/>
      <c r="P5828" s="113"/>
      <c r="Q5828" s="26"/>
      <c r="R5828" s="113"/>
      <c r="S5828" s="26"/>
    </row>
    <row r="5829" spans="13:19" ht="12.75">
      <c r="M5829" s="26"/>
      <c r="N5829" s="113"/>
      <c r="O5829" s="113"/>
      <c r="P5829" s="113"/>
      <c r="Q5829" s="26"/>
      <c r="R5829" s="113"/>
      <c r="S5829" s="26"/>
    </row>
    <row r="5830" spans="13:19" ht="12.75">
      <c r="M5830" s="26"/>
      <c r="N5830" s="113"/>
      <c r="O5830" s="113"/>
      <c r="P5830" s="113"/>
      <c r="Q5830" s="26"/>
      <c r="R5830" s="113"/>
      <c r="S5830" s="26"/>
    </row>
    <row r="5831" spans="13:19" ht="12.75">
      <c r="M5831" s="26"/>
      <c r="N5831" s="113"/>
      <c r="O5831" s="113"/>
      <c r="P5831" s="113"/>
      <c r="Q5831" s="26"/>
      <c r="R5831" s="113"/>
      <c r="S5831" s="26"/>
    </row>
    <row r="5832" spans="13:19" ht="12.75">
      <c r="M5832" s="26"/>
      <c r="N5832" s="113"/>
      <c r="O5832" s="113"/>
      <c r="P5832" s="113"/>
      <c r="Q5832" s="26"/>
      <c r="R5832" s="113"/>
      <c r="S5832" s="26"/>
    </row>
    <row r="5833" spans="13:19" ht="12.75">
      <c r="M5833" s="26"/>
      <c r="N5833" s="113"/>
      <c r="O5833" s="113"/>
      <c r="P5833" s="113"/>
      <c r="Q5833" s="26"/>
      <c r="R5833" s="113"/>
      <c r="S5833" s="26"/>
    </row>
    <row r="5834" spans="13:19" ht="12.75">
      <c r="M5834" s="26"/>
      <c r="N5834" s="113"/>
      <c r="O5834" s="113"/>
      <c r="P5834" s="113"/>
      <c r="Q5834" s="26"/>
      <c r="R5834" s="113"/>
      <c r="S5834" s="26"/>
    </row>
    <row r="5835" spans="13:19" ht="12.75">
      <c r="M5835" s="26"/>
      <c r="N5835" s="113"/>
      <c r="O5835" s="113"/>
      <c r="P5835" s="113"/>
      <c r="Q5835" s="26"/>
      <c r="R5835" s="113"/>
      <c r="S5835" s="26"/>
    </row>
    <row r="5836" spans="13:19" ht="12.75">
      <c r="M5836" s="26"/>
      <c r="N5836" s="113"/>
      <c r="O5836" s="113"/>
      <c r="P5836" s="113"/>
      <c r="Q5836" s="26"/>
      <c r="R5836" s="113"/>
      <c r="S5836" s="26"/>
    </row>
    <row r="5837" spans="13:19" ht="12.75">
      <c r="M5837" s="26"/>
      <c r="N5837" s="113"/>
      <c r="O5837" s="113"/>
      <c r="P5837" s="113"/>
      <c r="Q5837" s="26"/>
      <c r="R5837" s="113"/>
      <c r="S5837" s="26"/>
    </row>
    <row r="5838" spans="13:19" ht="12.75">
      <c r="M5838" s="26"/>
      <c r="N5838" s="113"/>
      <c r="O5838" s="113"/>
      <c r="P5838" s="113"/>
      <c r="Q5838" s="26"/>
      <c r="R5838" s="113"/>
      <c r="S5838" s="26"/>
    </row>
    <row r="5839" spans="13:19" ht="12.75">
      <c r="M5839" s="26"/>
      <c r="N5839" s="113"/>
      <c r="O5839" s="113"/>
      <c r="P5839" s="113"/>
      <c r="Q5839" s="26"/>
      <c r="R5839" s="113"/>
      <c r="S5839" s="26"/>
    </row>
    <row r="5840" spans="13:19" ht="12.75">
      <c r="M5840" s="26"/>
      <c r="N5840" s="113"/>
      <c r="O5840" s="113"/>
      <c r="P5840" s="113"/>
      <c r="Q5840" s="26"/>
      <c r="R5840" s="113"/>
      <c r="S5840" s="26"/>
    </row>
    <row r="5841" spans="13:19" ht="12.75">
      <c r="M5841" s="26"/>
      <c r="N5841" s="113"/>
      <c r="O5841" s="113"/>
      <c r="P5841" s="113"/>
      <c r="Q5841" s="26"/>
      <c r="R5841" s="113"/>
      <c r="S5841" s="26"/>
    </row>
    <row r="5842" spans="13:19" ht="12.75">
      <c r="M5842" s="26"/>
      <c r="N5842" s="113"/>
      <c r="O5842" s="113"/>
      <c r="P5842" s="113"/>
      <c r="Q5842" s="26"/>
      <c r="R5842" s="113"/>
      <c r="S5842" s="26"/>
    </row>
    <row r="5843" spans="13:19" ht="12.75">
      <c r="M5843" s="26"/>
      <c r="N5843" s="113"/>
      <c r="O5843" s="113"/>
      <c r="P5843" s="113"/>
      <c r="Q5843" s="26"/>
      <c r="R5843" s="113"/>
      <c r="S5843" s="26"/>
    </row>
    <row r="5844" spans="13:19" ht="12.75">
      <c r="M5844" s="26"/>
      <c r="N5844" s="113"/>
      <c r="O5844" s="113"/>
      <c r="P5844" s="113"/>
      <c r="Q5844" s="26"/>
      <c r="R5844" s="113"/>
      <c r="S5844" s="26"/>
    </row>
    <row r="5845" spans="13:19" ht="12.75">
      <c r="M5845" s="26"/>
      <c r="N5845" s="113"/>
      <c r="O5845" s="113"/>
      <c r="P5845" s="113"/>
      <c r="Q5845" s="26"/>
      <c r="R5845" s="113"/>
      <c r="S5845" s="26"/>
    </row>
    <row r="5846" spans="13:19" ht="12.75">
      <c r="M5846" s="26"/>
      <c r="N5846" s="113"/>
      <c r="O5846" s="113"/>
      <c r="P5846" s="113"/>
      <c r="Q5846" s="26"/>
      <c r="R5846" s="113"/>
      <c r="S5846" s="26"/>
    </row>
    <row r="5847" spans="13:19" ht="12.75">
      <c r="M5847" s="26"/>
      <c r="N5847" s="113"/>
      <c r="O5847" s="113"/>
      <c r="P5847" s="113"/>
      <c r="Q5847" s="26"/>
      <c r="R5847" s="113"/>
      <c r="S5847" s="26"/>
    </row>
    <row r="5848" spans="13:19" ht="12.75">
      <c r="M5848" s="26"/>
      <c r="N5848" s="113"/>
      <c r="O5848" s="113"/>
      <c r="P5848" s="113"/>
      <c r="Q5848" s="26"/>
      <c r="R5848" s="113"/>
      <c r="S5848" s="26"/>
    </row>
    <row r="5849" spans="13:19" ht="12.75">
      <c r="M5849" s="26"/>
      <c r="N5849" s="113"/>
      <c r="O5849" s="113"/>
      <c r="P5849" s="113"/>
      <c r="Q5849" s="26"/>
      <c r="R5849" s="113"/>
      <c r="S5849" s="26"/>
    </row>
    <row r="5850" spans="13:19" ht="12.75">
      <c r="M5850" s="26"/>
      <c r="N5850" s="113"/>
      <c r="O5850" s="113"/>
      <c r="P5850" s="113"/>
      <c r="Q5850" s="26"/>
      <c r="R5850" s="113"/>
      <c r="S5850" s="26"/>
    </row>
    <row r="5851" spans="13:19" ht="12.75">
      <c r="M5851" s="26"/>
      <c r="N5851" s="113"/>
      <c r="O5851" s="113"/>
      <c r="P5851" s="113"/>
      <c r="Q5851" s="26"/>
      <c r="R5851" s="113"/>
      <c r="S5851" s="26"/>
    </row>
    <row r="5852" spans="13:19" ht="12.75">
      <c r="M5852" s="26"/>
      <c r="N5852" s="113"/>
      <c r="O5852" s="113"/>
      <c r="P5852" s="113"/>
      <c r="Q5852" s="26"/>
      <c r="R5852" s="113"/>
      <c r="S5852" s="26"/>
    </row>
    <row r="5853" spans="13:19" ht="12.75">
      <c r="M5853" s="26"/>
      <c r="N5853" s="113"/>
      <c r="O5853" s="113"/>
      <c r="P5853" s="113"/>
      <c r="Q5853" s="26"/>
      <c r="R5853" s="113"/>
      <c r="S5853" s="26"/>
    </row>
    <row r="5854" spans="13:19" ht="12.75">
      <c r="M5854" s="26"/>
      <c r="N5854" s="113"/>
      <c r="O5854" s="113"/>
      <c r="P5854" s="113"/>
      <c r="Q5854" s="26"/>
      <c r="R5854" s="113"/>
      <c r="S5854" s="26"/>
    </row>
    <row r="5855" spans="13:19" ht="12.75">
      <c r="M5855" s="26"/>
      <c r="N5855" s="113"/>
      <c r="O5855" s="113"/>
      <c r="P5855" s="113"/>
      <c r="Q5855" s="26"/>
      <c r="R5855" s="113"/>
      <c r="S5855" s="26"/>
    </row>
    <row r="5856" spans="13:19" ht="12.75">
      <c r="M5856" s="26"/>
      <c r="N5856" s="113"/>
      <c r="O5856" s="113"/>
      <c r="P5856" s="113"/>
      <c r="Q5856" s="26"/>
      <c r="R5856" s="113"/>
      <c r="S5856" s="26"/>
    </row>
    <row r="5857" spans="13:19" ht="12.75">
      <c r="M5857" s="26"/>
      <c r="N5857" s="113"/>
      <c r="O5857" s="113"/>
      <c r="P5857" s="113"/>
      <c r="Q5857" s="26"/>
      <c r="R5857" s="113"/>
      <c r="S5857" s="26"/>
    </row>
    <row r="5858" spans="13:19" ht="12.75">
      <c r="M5858" s="26"/>
      <c r="N5858" s="113"/>
      <c r="O5858" s="113"/>
      <c r="P5858" s="113"/>
      <c r="Q5858" s="26"/>
      <c r="R5858" s="113"/>
      <c r="S5858" s="26"/>
    </row>
    <row r="5859" spans="13:19" ht="12.75">
      <c r="M5859" s="26"/>
      <c r="N5859" s="113"/>
      <c r="O5859" s="113"/>
      <c r="P5859" s="113"/>
      <c r="Q5859" s="26"/>
      <c r="R5859" s="113"/>
      <c r="S5859" s="26"/>
    </row>
    <row r="5860" spans="13:19" ht="12.75">
      <c r="M5860" s="26"/>
      <c r="N5860" s="113"/>
      <c r="O5860" s="113"/>
      <c r="P5860" s="113"/>
      <c r="Q5860" s="26"/>
      <c r="R5860" s="113"/>
      <c r="S5860" s="26"/>
    </row>
    <row r="5861" spans="13:19" ht="12.75">
      <c r="M5861" s="26"/>
      <c r="N5861" s="113"/>
      <c r="O5861" s="113"/>
      <c r="P5861" s="113"/>
      <c r="Q5861" s="26"/>
      <c r="R5861" s="113"/>
      <c r="S5861" s="26"/>
    </row>
    <row r="5862" spans="13:19" ht="12.75">
      <c r="M5862" s="26"/>
      <c r="N5862" s="113"/>
      <c r="O5862" s="113"/>
      <c r="P5862" s="113"/>
      <c r="Q5862" s="26"/>
      <c r="R5862" s="113"/>
      <c r="S5862" s="26"/>
    </row>
    <row r="5863" spans="13:19" ht="12.75">
      <c r="M5863" s="26"/>
      <c r="N5863" s="113"/>
      <c r="O5863" s="113"/>
      <c r="P5863" s="113"/>
      <c r="Q5863" s="26"/>
      <c r="R5863" s="113"/>
      <c r="S5863" s="26"/>
    </row>
    <row r="5864" spans="13:19" ht="12.75">
      <c r="M5864" s="26"/>
      <c r="N5864" s="113"/>
      <c r="O5864" s="113"/>
      <c r="P5864" s="113"/>
      <c r="Q5864" s="26"/>
      <c r="R5864" s="113"/>
      <c r="S5864" s="26"/>
    </row>
    <row r="5865" spans="13:19" ht="12.75">
      <c r="M5865" s="26"/>
      <c r="N5865" s="113"/>
      <c r="O5865" s="113"/>
      <c r="P5865" s="113"/>
      <c r="Q5865" s="26"/>
      <c r="R5865" s="113"/>
      <c r="S5865" s="26"/>
    </row>
    <row r="5866" spans="13:19" ht="12.75">
      <c r="M5866" s="26"/>
      <c r="N5866" s="113"/>
      <c r="O5866" s="113"/>
      <c r="P5866" s="113"/>
      <c r="Q5866" s="26"/>
      <c r="R5866" s="113"/>
      <c r="S5866" s="26"/>
    </row>
    <row r="5867" spans="13:19" ht="12.75">
      <c r="M5867" s="26"/>
      <c r="N5867" s="113"/>
      <c r="O5867" s="113"/>
      <c r="P5867" s="113"/>
      <c r="Q5867" s="26"/>
      <c r="R5867" s="113"/>
      <c r="S5867" s="26"/>
    </row>
    <row r="5868" spans="13:19" ht="12.75">
      <c r="M5868" s="26"/>
      <c r="N5868" s="113"/>
      <c r="O5868" s="113"/>
      <c r="P5868" s="113"/>
      <c r="Q5868" s="26"/>
      <c r="R5868" s="113"/>
      <c r="S5868" s="26"/>
    </row>
    <row r="5869" spans="13:19" ht="12.75">
      <c r="M5869" s="26"/>
      <c r="N5869" s="113"/>
      <c r="O5869" s="113"/>
      <c r="P5869" s="113"/>
      <c r="Q5869" s="26"/>
      <c r="R5869" s="113"/>
      <c r="S5869" s="26"/>
    </row>
    <row r="5870" spans="13:19" ht="12.75">
      <c r="M5870" s="26"/>
      <c r="N5870" s="113"/>
      <c r="O5870" s="113"/>
      <c r="P5870" s="113"/>
      <c r="Q5870" s="26"/>
      <c r="R5870" s="113"/>
      <c r="S5870" s="26"/>
    </row>
    <row r="5871" spans="13:19" ht="12.75">
      <c r="M5871" s="26"/>
      <c r="N5871" s="113"/>
      <c r="O5871" s="113"/>
      <c r="P5871" s="113"/>
      <c r="Q5871" s="26"/>
      <c r="R5871" s="113"/>
      <c r="S5871" s="26"/>
    </row>
    <row r="5872" spans="13:19" ht="12.75">
      <c r="M5872" s="26"/>
      <c r="N5872" s="113"/>
      <c r="O5872" s="113"/>
      <c r="P5872" s="113"/>
      <c r="Q5872" s="26"/>
      <c r="R5872" s="113"/>
      <c r="S5872" s="26"/>
    </row>
    <row r="5873" spans="13:19" ht="12.75">
      <c r="M5873" s="26"/>
      <c r="N5873" s="113"/>
      <c r="O5873" s="113"/>
      <c r="P5873" s="113"/>
      <c r="Q5873" s="26"/>
      <c r="R5873" s="113"/>
      <c r="S5873" s="26"/>
    </row>
    <row r="5874" spans="13:19" ht="12.75">
      <c r="M5874" s="26"/>
      <c r="N5874" s="113"/>
      <c r="O5874" s="113"/>
      <c r="P5874" s="113"/>
      <c r="Q5874" s="26"/>
      <c r="R5874" s="113"/>
      <c r="S5874" s="26"/>
    </row>
    <row r="5875" spans="13:19" ht="12.75">
      <c r="M5875" s="26"/>
      <c r="N5875" s="113"/>
      <c r="O5875" s="113"/>
      <c r="P5875" s="113"/>
      <c r="Q5875" s="26"/>
      <c r="R5875" s="113"/>
      <c r="S5875" s="26"/>
    </row>
    <row r="5876" spans="13:19" ht="12.75">
      <c r="M5876" s="26"/>
      <c r="N5876" s="113"/>
      <c r="O5876" s="113"/>
      <c r="P5876" s="113"/>
      <c r="Q5876" s="26"/>
      <c r="R5876" s="113"/>
      <c r="S5876" s="26"/>
    </row>
    <row r="5877" spans="13:19" ht="12.75">
      <c r="M5877" s="26"/>
      <c r="N5877" s="113"/>
      <c r="O5877" s="113"/>
      <c r="P5877" s="113"/>
      <c r="Q5877" s="26"/>
      <c r="R5877" s="113"/>
      <c r="S5877" s="26"/>
    </row>
    <row r="5878" spans="13:19" ht="12.75">
      <c r="M5878" s="26"/>
      <c r="N5878" s="113"/>
      <c r="O5878" s="113"/>
      <c r="P5878" s="113"/>
      <c r="Q5878" s="26"/>
      <c r="R5878" s="113"/>
      <c r="S5878" s="26"/>
    </row>
    <row r="5879" spans="13:19" ht="12.75">
      <c r="M5879" s="26"/>
      <c r="N5879" s="113"/>
      <c r="O5879" s="113"/>
      <c r="P5879" s="113"/>
      <c r="Q5879" s="26"/>
      <c r="R5879" s="113"/>
      <c r="S5879" s="26"/>
    </row>
    <row r="5880" spans="13:19" ht="12.75">
      <c r="M5880" s="26"/>
      <c r="N5880" s="113"/>
      <c r="O5880" s="113"/>
      <c r="P5880" s="113"/>
      <c r="Q5880" s="26"/>
      <c r="R5880" s="113"/>
      <c r="S5880" s="26"/>
    </row>
    <row r="5881" spans="13:19" ht="12.75">
      <c r="M5881" s="26"/>
      <c r="N5881" s="113"/>
      <c r="O5881" s="113"/>
      <c r="P5881" s="113"/>
      <c r="Q5881" s="26"/>
      <c r="R5881" s="113"/>
      <c r="S5881" s="26"/>
    </row>
    <row r="5882" spans="13:19" ht="12.75">
      <c r="M5882" s="26"/>
      <c r="N5882" s="113"/>
      <c r="O5882" s="113"/>
      <c r="P5882" s="113"/>
      <c r="Q5882" s="26"/>
      <c r="R5882" s="113"/>
      <c r="S5882" s="26"/>
    </row>
    <row r="5883" spans="13:19" ht="12.75">
      <c r="M5883" s="26"/>
      <c r="N5883" s="113"/>
      <c r="O5883" s="113"/>
      <c r="P5883" s="113"/>
      <c r="Q5883" s="26"/>
      <c r="R5883" s="113"/>
      <c r="S5883" s="26"/>
    </row>
    <row r="5884" spans="13:19" ht="12.75">
      <c r="M5884" s="26"/>
      <c r="N5884" s="113"/>
      <c r="O5884" s="113"/>
      <c r="P5884" s="113"/>
      <c r="Q5884" s="26"/>
      <c r="R5884" s="113"/>
      <c r="S5884" s="26"/>
    </row>
    <row r="5885" spans="13:19" ht="12.75">
      <c r="M5885" s="26"/>
      <c r="N5885" s="113"/>
      <c r="O5885" s="113"/>
      <c r="P5885" s="113"/>
      <c r="Q5885" s="26"/>
      <c r="R5885" s="113"/>
      <c r="S5885" s="26"/>
    </row>
    <row r="5886" spans="13:19" ht="12.75">
      <c r="M5886" s="26"/>
      <c r="N5886" s="113"/>
      <c r="O5886" s="113"/>
      <c r="P5886" s="113"/>
      <c r="Q5886" s="26"/>
      <c r="R5886" s="113"/>
      <c r="S5886" s="26"/>
    </row>
    <row r="5887" spans="13:19" ht="12.75">
      <c r="M5887" s="26"/>
      <c r="N5887" s="113"/>
      <c r="O5887" s="113"/>
      <c r="P5887" s="113"/>
      <c r="Q5887" s="26"/>
      <c r="R5887" s="113"/>
      <c r="S5887" s="26"/>
    </row>
    <row r="5888" spans="13:19" ht="12.75">
      <c r="M5888" s="26"/>
      <c r="N5888" s="113"/>
      <c r="O5888" s="113"/>
      <c r="P5888" s="113"/>
      <c r="Q5888" s="26"/>
      <c r="R5888" s="113"/>
      <c r="S5888" s="26"/>
    </row>
    <row r="5889" spans="13:19" ht="12.75">
      <c r="M5889" s="26"/>
      <c r="N5889" s="113"/>
      <c r="O5889" s="113"/>
      <c r="P5889" s="113"/>
      <c r="Q5889" s="26"/>
      <c r="R5889" s="113"/>
      <c r="S5889" s="26"/>
    </row>
    <row r="5890" spans="13:19" ht="12.75">
      <c r="M5890" s="26"/>
      <c r="N5890" s="113"/>
      <c r="O5890" s="113"/>
      <c r="P5890" s="113"/>
      <c r="Q5890" s="26"/>
      <c r="R5890" s="113"/>
      <c r="S5890" s="26"/>
    </row>
    <row r="5891" spans="13:19" ht="12.75">
      <c r="M5891" s="26"/>
      <c r="N5891" s="113"/>
      <c r="O5891" s="113"/>
      <c r="P5891" s="113"/>
      <c r="Q5891" s="26"/>
      <c r="R5891" s="113"/>
      <c r="S5891" s="26"/>
    </row>
    <row r="5892" spans="13:19" ht="12.75">
      <c r="M5892" s="26"/>
      <c r="N5892" s="113"/>
      <c r="O5892" s="113"/>
      <c r="P5892" s="113"/>
      <c r="Q5892" s="26"/>
      <c r="R5892" s="113"/>
      <c r="S5892" s="26"/>
    </row>
    <row r="5893" spans="13:19" ht="12.75">
      <c r="M5893" s="26"/>
      <c r="N5893" s="113"/>
      <c r="O5893" s="113"/>
      <c r="P5893" s="113"/>
      <c r="Q5893" s="26"/>
      <c r="R5893" s="113"/>
      <c r="S5893" s="26"/>
    </row>
    <row r="5894" spans="13:19" ht="12.75">
      <c r="M5894" s="26"/>
      <c r="N5894" s="113"/>
      <c r="O5894" s="113"/>
      <c r="P5894" s="113"/>
      <c r="Q5894" s="26"/>
      <c r="R5894" s="113"/>
      <c r="S5894" s="26"/>
    </row>
    <row r="5895" spans="13:19" ht="12.75">
      <c r="M5895" s="26"/>
      <c r="N5895" s="113"/>
      <c r="O5895" s="113"/>
      <c r="P5895" s="113"/>
      <c r="Q5895" s="26"/>
      <c r="R5895" s="113"/>
      <c r="S5895" s="26"/>
    </row>
    <row r="5896" spans="13:19" ht="12.75">
      <c r="M5896" s="26"/>
      <c r="N5896" s="113"/>
      <c r="O5896" s="113"/>
      <c r="P5896" s="113"/>
      <c r="Q5896" s="26"/>
      <c r="R5896" s="113"/>
      <c r="S5896" s="26"/>
    </row>
    <row r="5897" spans="13:19" ht="12.75">
      <c r="M5897" s="26"/>
      <c r="N5897" s="113"/>
      <c r="O5897" s="113"/>
      <c r="P5897" s="113"/>
      <c r="Q5897" s="26"/>
      <c r="R5897" s="113"/>
      <c r="S5897" s="26"/>
    </row>
    <row r="5898" spans="13:19" ht="12.75">
      <c r="M5898" s="26"/>
      <c r="N5898" s="113"/>
      <c r="O5898" s="113"/>
      <c r="P5898" s="113"/>
      <c r="Q5898" s="26"/>
      <c r="R5898" s="113"/>
      <c r="S5898" s="26"/>
    </row>
    <row r="5899" spans="13:19" ht="12.75">
      <c r="M5899" s="26"/>
      <c r="N5899" s="113"/>
      <c r="O5899" s="113"/>
      <c r="P5899" s="113"/>
      <c r="Q5899" s="26"/>
      <c r="R5899" s="113"/>
      <c r="S5899" s="26"/>
    </row>
    <row r="5900" spans="13:19" ht="12.75">
      <c r="M5900" s="26"/>
      <c r="N5900" s="113"/>
      <c r="O5900" s="113"/>
      <c r="P5900" s="113"/>
      <c r="Q5900" s="26"/>
      <c r="R5900" s="113"/>
      <c r="S5900" s="26"/>
    </row>
    <row r="5901" spans="13:19" ht="12.75">
      <c r="M5901" s="26"/>
      <c r="N5901" s="113"/>
      <c r="O5901" s="113"/>
      <c r="P5901" s="113"/>
      <c r="Q5901" s="26"/>
      <c r="R5901" s="113"/>
      <c r="S5901" s="26"/>
    </row>
    <row r="5902" spans="13:19" ht="12.75">
      <c r="M5902" s="26"/>
      <c r="N5902" s="113"/>
      <c r="O5902" s="113"/>
      <c r="P5902" s="113"/>
      <c r="Q5902" s="26"/>
      <c r="R5902" s="113"/>
      <c r="S5902" s="26"/>
    </row>
    <row r="5903" spans="13:19" ht="12.75">
      <c r="M5903" s="26"/>
      <c r="N5903" s="113"/>
      <c r="O5903" s="113"/>
      <c r="P5903" s="113"/>
      <c r="Q5903" s="26"/>
      <c r="R5903" s="113"/>
      <c r="S5903" s="26"/>
    </row>
    <row r="5904" spans="13:19" ht="12.75">
      <c r="M5904" s="26"/>
      <c r="N5904" s="113"/>
      <c r="O5904" s="113"/>
      <c r="P5904" s="113"/>
      <c r="Q5904" s="26"/>
      <c r="R5904" s="113"/>
      <c r="S5904" s="26"/>
    </row>
    <row r="5905" spans="13:19" ht="12.75">
      <c r="M5905" s="26"/>
      <c r="N5905" s="113"/>
      <c r="O5905" s="113"/>
      <c r="P5905" s="113"/>
      <c r="Q5905" s="26"/>
      <c r="R5905" s="113"/>
      <c r="S5905" s="26"/>
    </row>
    <row r="5906" spans="13:19" ht="12.75">
      <c r="M5906" s="26"/>
      <c r="N5906" s="113"/>
      <c r="O5906" s="113"/>
      <c r="P5906" s="113"/>
      <c r="Q5906" s="26"/>
      <c r="R5906" s="113"/>
      <c r="S5906" s="26"/>
    </row>
    <row r="5907" spans="13:19" ht="12.75">
      <c r="M5907" s="26"/>
      <c r="N5907" s="113"/>
      <c r="O5907" s="113"/>
      <c r="P5907" s="113"/>
      <c r="Q5907" s="26"/>
      <c r="R5907" s="113"/>
      <c r="S5907" s="26"/>
    </row>
    <row r="5908" spans="13:19" ht="12.75">
      <c r="M5908" s="26"/>
      <c r="N5908" s="113"/>
      <c r="O5908" s="113"/>
      <c r="P5908" s="113"/>
      <c r="Q5908" s="26"/>
      <c r="R5908" s="113"/>
      <c r="S5908" s="26"/>
    </row>
    <row r="5909" spans="13:19" ht="12.75">
      <c r="M5909" s="26"/>
      <c r="N5909" s="113"/>
      <c r="O5909" s="113"/>
      <c r="P5909" s="113"/>
      <c r="Q5909" s="26"/>
      <c r="R5909" s="113"/>
      <c r="S5909" s="26"/>
    </row>
    <row r="5910" spans="13:19" ht="12.75">
      <c r="M5910" s="26"/>
      <c r="N5910" s="113"/>
      <c r="O5910" s="113"/>
      <c r="P5910" s="113"/>
      <c r="Q5910" s="26"/>
      <c r="R5910" s="113"/>
      <c r="S5910" s="26"/>
    </row>
    <row r="5911" spans="13:19" ht="12.75">
      <c r="M5911" s="26"/>
      <c r="N5911" s="113"/>
      <c r="O5911" s="113"/>
      <c r="P5911" s="113"/>
      <c r="Q5911" s="26"/>
      <c r="R5911" s="113"/>
      <c r="S5911" s="26"/>
    </row>
    <row r="5912" spans="13:19" ht="12.75">
      <c r="M5912" s="26"/>
      <c r="N5912" s="113"/>
      <c r="O5912" s="113"/>
      <c r="P5912" s="113"/>
      <c r="Q5912" s="26"/>
      <c r="R5912" s="113"/>
      <c r="S5912" s="26"/>
    </row>
    <row r="5913" spans="13:19" ht="12.75">
      <c r="M5913" s="26"/>
      <c r="N5913" s="113"/>
      <c r="O5913" s="113"/>
      <c r="P5913" s="113"/>
      <c r="Q5913" s="26"/>
      <c r="R5913" s="113"/>
      <c r="S5913" s="26"/>
    </row>
    <row r="5914" spans="13:19" ht="12.75">
      <c r="M5914" s="26"/>
      <c r="N5914" s="113"/>
      <c r="O5914" s="113"/>
      <c r="P5914" s="113"/>
      <c r="Q5914" s="26"/>
      <c r="R5914" s="113"/>
      <c r="S5914" s="26"/>
    </row>
    <row r="5915" spans="13:19" ht="12.75">
      <c r="M5915" s="26"/>
      <c r="N5915" s="113"/>
      <c r="O5915" s="113"/>
      <c r="P5915" s="113"/>
      <c r="Q5915" s="26"/>
      <c r="R5915" s="113"/>
      <c r="S5915" s="26"/>
    </row>
    <row r="5916" spans="13:19" ht="12.75">
      <c r="M5916" s="26"/>
      <c r="N5916" s="113"/>
      <c r="O5916" s="113"/>
      <c r="P5916" s="113"/>
      <c r="Q5916" s="26"/>
      <c r="R5916" s="113"/>
      <c r="S5916" s="26"/>
    </row>
    <row r="5917" spans="13:19" ht="12.75">
      <c r="M5917" s="26"/>
      <c r="N5917" s="113"/>
      <c r="O5917" s="113"/>
      <c r="P5917" s="113"/>
      <c r="Q5917" s="26"/>
      <c r="R5917" s="113"/>
      <c r="S5917" s="26"/>
    </row>
    <row r="5918" spans="13:19" ht="12.75">
      <c r="M5918" s="26"/>
      <c r="N5918" s="113"/>
      <c r="O5918" s="113"/>
      <c r="P5918" s="113"/>
      <c r="Q5918" s="26"/>
      <c r="R5918" s="113"/>
      <c r="S5918" s="26"/>
    </row>
    <row r="5919" spans="13:19" ht="12.75">
      <c r="M5919" s="26"/>
      <c r="N5919" s="113"/>
      <c r="O5919" s="113"/>
      <c r="P5919" s="113"/>
      <c r="Q5919" s="26"/>
      <c r="R5919" s="113"/>
      <c r="S5919" s="26"/>
    </row>
    <row r="5920" spans="13:19" ht="12.75">
      <c r="M5920" s="26"/>
      <c r="N5920" s="113"/>
      <c r="O5920" s="113"/>
      <c r="P5920" s="113"/>
      <c r="Q5920" s="26"/>
      <c r="R5920" s="113"/>
      <c r="S5920" s="26"/>
    </row>
    <row r="5921" spans="13:19" ht="12.75">
      <c r="M5921" s="26"/>
      <c r="N5921" s="113"/>
      <c r="O5921" s="113"/>
      <c r="P5921" s="113"/>
      <c r="Q5921" s="26"/>
      <c r="R5921" s="113"/>
      <c r="S5921" s="26"/>
    </row>
    <row r="5922" spans="13:19" ht="12.75">
      <c r="M5922" s="26"/>
      <c r="N5922" s="113"/>
      <c r="O5922" s="113"/>
      <c r="P5922" s="113"/>
      <c r="Q5922" s="26"/>
      <c r="R5922" s="113"/>
      <c r="S5922" s="26"/>
    </row>
    <row r="5923" spans="13:19" ht="12.75">
      <c r="M5923" s="26"/>
      <c r="N5923" s="113"/>
      <c r="O5923" s="113"/>
      <c r="P5923" s="113"/>
      <c r="Q5923" s="26"/>
      <c r="R5923" s="113"/>
      <c r="S5923" s="26"/>
    </row>
    <row r="5924" spans="13:19" ht="12.75">
      <c r="M5924" s="26"/>
      <c r="N5924" s="113"/>
      <c r="O5924" s="113"/>
      <c r="P5924" s="113"/>
      <c r="Q5924" s="26"/>
      <c r="R5924" s="113"/>
      <c r="S5924" s="26"/>
    </row>
    <row r="5925" spans="13:19" ht="12.75">
      <c r="M5925" s="26"/>
      <c r="N5925" s="113"/>
      <c r="O5925" s="113"/>
      <c r="P5925" s="113"/>
      <c r="Q5925" s="26"/>
      <c r="R5925" s="113"/>
      <c r="S5925" s="26"/>
    </row>
    <row r="5926" spans="13:19" ht="12.75">
      <c r="M5926" s="26"/>
      <c r="N5926" s="113"/>
      <c r="O5926" s="113"/>
      <c r="P5926" s="113"/>
      <c r="Q5926" s="26"/>
      <c r="R5926" s="113"/>
      <c r="S5926" s="26"/>
    </row>
    <row r="5927" spans="13:19" ht="12.75">
      <c r="M5927" s="26"/>
      <c r="N5927" s="113"/>
      <c r="O5927" s="113"/>
      <c r="P5927" s="113"/>
      <c r="Q5927" s="26"/>
      <c r="R5927" s="113"/>
      <c r="S5927" s="26"/>
    </row>
    <row r="5928" spans="13:19" ht="12.75">
      <c r="M5928" s="26"/>
      <c r="N5928" s="113"/>
      <c r="O5928" s="113"/>
      <c r="P5928" s="113"/>
      <c r="Q5928" s="26"/>
      <c r="R5928" s="113"/>
      <c r="S5928" s="26"/>
    </row>
    <row r="5929" spans="13:19" ht="12.75">
      <c r="M5929" s="26"/>
      <c r="N5929" s="113"/>
      <c r="O5929" s="113"/>
      <c r="P5929" s="113"/>
      <c r="Q5929" s="26"/>
      <c r="R5929" s="113"/>
      <c r="S5929" s="26"/>
    </row>
    <row r="5930" spans="13:19" ht="12.75">
      <c r="M5930" s="26"/>
      <c r="N5930" s="113"/>
      <c r="O5930" s="113"/>
      <c r="P5930" s="113"/>
      <c r="Q5930" s="26"/>
      <c r="R5930" s="113"/>
      <c r="S5930" s="26"/>
    </row>
    <row r="5931" spans="13:19" ht="12.75">
      <c r="M5931" s="26"/>
      <c r="N5931" s="113"/>
      <c r="O5931" s="113"/>
      <c r="P5931" s="113"/>
      <c r="Q5931" s="26"/>
      <c r="R5931" s="113"/>
      <c r="S5931" s="26"/>
    </row>
    <row r="5932" spans="13:19" ht="12.75">
      <c r="M5932" s="26"/>
      <c r="N5932" s="113"/>
      <c r="O5932" s="113"/>
      <c r="P5932" s="113"/>
      <c r="Q5932" s="26"/>
      <c r="R5932" s="113"/>
      <c r="S5932" s="26"/>
    </row>
    <row r="5933" spans="13:19" ht="12.75">
      <c r="M5933" s="26"/>
      <c r="N5933" s="113"/>
      <c r="O5933" s="113"/>
      <c r="P5933" s="113"/>
      <c r="Q5933" s="26"/>
      <c r="R5933" s="113"/>
      <c r="S5933" s="26"/>
    </row>
    <row r="5934" spans="13:19" ht="12.75">
      <c r="M5934" s="26"/>
      <c r="N5934" s="113"/>
      <c r="O5934" s="113"/>
      <c r="P5934" s="113"/>
      <c r="Q5934" s="26"/>
      <c r="R5934" s="113"/>
      <c r="S5934" s="26"/>
    </row>
    <row r="5935" spans="13:19" ht="12.75">
      <c r="M5935" s="26"/>
      <c r="N5935" s="113"/>
      <c r="O5935" s="113"/>
      <c r="P5935" s="113"/>
      <c r="Q5935" s="26"/>
      <c r="R5935" s="113"/>
      <c r="S5935" s="26"/>
    </row>
    <row r="5936" spans="13:19" ht="12.75">
      <c r="M5936" s="26"/>
      <c r="N5936" s="113"/>
      <c r="O5936" s="113"/>
      <c r="P5936" s="113"/>
      <c r="Q5936" s="26"/>
      <c r="R5936" s="113"/>
      <c r="S5936" s="26"/>
    </row>
    <row r="5937" spans="13:19" ht="12.75">
      <c r="M5937" s="26"/>
      <c r="N5937" s="113"/>
      <c r="O5937" s="113"/>
      <c r="P5937" s="113"/>
      <c r="Q5937" s="26"/>
      <c r="R5937" s="113"/>
      <c r="S5937" s="26"/>
    </row>
    <row r="5938" spans="13:19" ht="12.75">
      <c r="M5938" s="26"/>
      <c r="N5938" s="113"/>
      <c r="O5938" s="113"/>
      <c r="P5938" s="113"/>
      <c r="Q5938" s="26"/>
      <c r="R5938" s="113"/>
      <c r="S5938" s="26"/>
    </row>
    <row r="5939" spans="13:19" ht="12.75">
      <c r="M5939" s="26"/>
      <c r="N5939" s="113"/>
      <c r="O5939" s="113"/>
      <c r="P5939" s="113"/>
      <c r="Q5939" s="26"/>
      <c r="R5939" s="113"/>
      <c r="S5939" s="26"/>
    </row>
    <row r="5940" spans="13:19" ht="12.75">
      <c r="M5940" s="26"/>
      <c r="N5940" s="113"/>
      <c r="O5940" s="113"/>
      <c r="P5940" s="113"/>
      <c r="Q5940" s="26"/>
      <c r="R5940" s="113"/>
      <c r="S5940" s="26"/>
    </row>
    <row r="5941" spans="13:19" ht="12.75">
      <c r="M5941" s="26"/>
      <c r="N5941" s="113"/>
      <c r="O5941" s="113"/>
      <c r="P5941" s="113"/>
      <c r="Q5941" s="26"/>
      <c r="R5941" s="113"/>
      <c r="S5941" s="26"/>
    </row>
    <row r="5942" spans="13:19" ht="12.75">
      <c r="M5942" s="26"/>
      <c r="N5942" s="113"/>
      <c r="O5942" s="113"/>
      <c r="P5942" s="113"/>
      <c r="Q5942" s="26"/>
      <c r="R5942" s="113"/>
      <c r="S5942" s="26"/>
    </row>
    <row r="5943" spans="13:19" ht="12.75">
      <c r="M5943" s="26"/>
      <c r="N5943" s="113"/>
      <c r="O5943" s="113"/>
      <c r="P5943" s="113"/>
      <c r="Q5943" s="26"/>
      <c r="R5943" s="113"/>
      <c r="S5943" s="26"/>
    </row>
    <row r="5944" spans="13:19" ht="12.75">
      <c r="M5944" s="26"/>
      <c r="N5944" s="113"/>
      <c r="O5944" s="113"/>
      <c r="P5944" s="113"/>
      <c r="Q5944" s="26"/>
      <c r="R5944" s="113"/>
      <c r="S5944" s="26"/>
    </row>
    <row r="5945" spans="13:19" ht="12.75">
      <c r="M5945" s="26"/>
      <c r="N5945" s="113"/>
      <c r="O5945" s="113"/>
      <c r="P5945" s="113"/>
      <c r="Q5945" s="26"/>
      <c r="R5945" s="113"/>
      <c r="S5945" s="26"/>
    </row>
    <row r="5946" spans="13:19" ht="12.75">
      <c r="M5946" s="26"/>
      <c r="N5946" s="113"/>
      <c r="O5946" s="113"/>
      <c r="P5946" s="113"/>
      <c r="Q5946" s="26"/>
      <c r="R5946" s="113"/>
      <c r="S5946" s="26"/>
    </row>
    <row r="5947" spans="13:19" ht="12.75">
      <c r="M5947" s="26"/>
      <c r="N5947" s="113"/>
      <c r="O5947" s="113"/>
      <c r="P5947" s="113"/>
      <c r="Q5947" s="26"/>
      <c r="R5947" s="113"/>
      <c r="S5947" s="26"/>
    </row>
    <row r="5948" spans="13:19" ht="12.75">
      <c r="M5948" s="26"/>
      <c r="N5948" s="113"/>
      <c r="O5948" s="113"/>
      <c r="P5948" s="113"/>
      <c r="Q5948" s="26"/>
      <c r="R5948" s="113"/>
      <c r="S5948" s="26"/>
    </row>
    <row r="5949" spans="13:19" ht="12.75">
      <c r="M5949" s="26"/>
      <c r="N5949" s="113"/>
      <c r="O5949" s="113"/>
      <c r="P5949" s="113"/>
      <c r="Q5949" s="26"/>
      <c r="R5949" s="113"/>
      <c r="S5949" s="26"/>
    </row>
    <row r="5950" spans="13:19" ht="12.75">
      <c r="M5950" s="26"/>
      <c r="N5950" s="113"/>
      <c r="O5950" s="113"/>
      <c r="P5950" s="113"/>
      <c r="Q5950" s="26"/>
      <c r="R5950" s="113"/>
      <c r="S5950" s="26"/>
    </row>
    <row r="5951" spans="13:19" ht="12.75">
      <c r="M5951" s="26"/>
      <c r="N5951" s="113"/>
      <c r="O5951" s="113"/>
      <c r="P5951" s="113"/>
      <c r="Q5951" s="26"/>
      <c r="R5951" s="113"/>
      <c r="S5951" s="26"/>
    </row>
    <row r="5952" spans="13:19" ht="12.75">
      <c r="M5952" s="26"/>
      <c r="N5952" s="113"/>
      <c r="O5952" s="113"/>
      <c r="P5952" s="113"/>
      <c r="Q5952" s="26"/>
      <c r="R5952" s="113"/>
      <c r="S5952" s="26"/>
    </row>
    <row r="5953" spans="13:19" ht="12.75">
      <c r="M5953" s="26"/>
      <c r="N5953" s="113"/>
      <c r="O5953" s="113"/>
      <c r="P5953" s="113"/>
      <c r="Q5953" s="26"/>
      <c r="R5953" s="113"/>
      <c r="S5953" s="26"/>
    </row>
    <row r="5954" spans="13:19" ht="12.75">
      <c r="M5954" s="26"/>
      <c r="N5954" s="113"/>
      <c r="O5954" s="113"/>
      <c r="P5954" s="113"/>
      <c r="Q5954" s="26"/>
      <c r="R5954" s="113"/>
      <c r="S5954" s="26"/>
    </row>
    <row r="5955" spans="13:19" ht="12.75">
      <c r="M5955" s="26"/>
      <c r="N5955" s="113"/>
      <c r="O5955" s="113"/>
      <c r="P5955" s="113"/>
      <c r="Q5955" s="26"/>
      <c r="R5955" s="113"/>
      <c r="S5955" s="26"/>
    </row>
    <row r="5956" spans="13:19" ht="12.75">
      <c r="M5956" s="26"/>
      <c r="N5956" s="113"/>
      <c r="O5956" s="113"/>
      <c r="P5956" s="113"/>
      <c r="Q5956" s="26"/>
      <c r="R5956" s="113"/>
      <c r="S5956" s="26"/>
    </row>
    <row r="5957" spans="13:19" ht="12.75">
      <c r="M5957" s="26"/>
      <c r="N5957" s="113"/>
      <c r="O5957" s="113"/>
      <c r="P5957" s="113"/>
      <c r="Q5957" s="26"/>
      <c r="R5957" s="113"/>
      <c r="S5957" s="26"/>
    </row>
    <row r="5958" spans="13:19" ht="12.75">
      <c r="M5958" s="26"/>
      <c r="N5958" s="113"/>
      <c r="O5958" s="113"/>
      <c r="P5958" s="113"/>
      <c r="Q5958" s="26"/>
      <c r="R5958" s="113"/>
      <c r="S5958" s="26"/>
    </row>
    <row r="5959" spans="13:19" ht="12.75">
      <c r="M5959" s="26"/>
      <c r="N5959" s="113"/>
      <c r="O5959" s="113"/>
      <c r="P5959" s="113"/>
      <c r="Q5959" s="26"/>
      <c r="R5959" s="113"/>
      <c r="S5959" s="26"/>
    </row>
    <row r="5960" spans="13:19" ht="12.75">
      <c r="M5960" s="26"/>
      <c r="N5960" s="113"/>
      <c r="O5960" s="113"/>
      <c r="P5960" s="113"/>
      <c r="Q5960" s="26"/>
      <c r="R5960" s="113"/>
      <c r="S5960" s="26"/>
    </row>
    <row r="5961" spans="13:19" ht="12.75">
      <c r="M5961" s="26"/>
      <c r="N5961" s="113"/>
      <c r="O5961" s="113"/>
      <c r="P5961" s="113"/>
      <c r="Q5961" s="26"/>
      <c r="R5961" s="113"/>
      <c r="S5961" s="26"/>
    </row>
    <row r="5962" spans="13:19" ht="12.75">
      <c r="M5962" s="26"/>
      <c r="N5962" s="113"/>
      <c r="O5962" s="113"/>
      <c r="P5962" s="113"/>
      <c r="Q5962" s="26"/>
      <c r="R5962" s="113"/>
      <c r="S5962" s="26"/>
    </row>
    <row r="5963" spans="13:19" ht="12.75">
      <c r="M5963" s="26"/>
      <c r="N5963" s="113"/>
      <c r="O5963" s="113"/>
      <c r="P5963" s="113"/>
      <c r="Q5963" s="26"/>
      <c r="R5963" s="113"/>
      <c r="S5963" s="26"/>
    </row>
    <row r="5964" spans="13:19" ht="12.75">
      <c r="M5964" s="26"/>
      <c r="N5964" s="113"/>
      <c r="O5964" s="113"/>
      <c r="P5964" s="113"/>
      <c r="Q5964" s="26"/>
      <c r="R5964" s="113"/>
      <c r="S5964" s="26"/>
    </row>
    <row r="5965" spans="13:19" ht="12.75">
      <c r="M5965" s="26"/>
      <c r="N5965" s="113"/>
      <c r="O5965" s="113"/>
      <c r="P5965" s="113"/>
      <c r="Q5965" s="26"/>
      <c r="R5965" s="113"/>
      <c r="S5965" s="26"/>
    </row>
    <row r="5966" spans="13:19" ht="12.75">
      <c r="M5966" s="26"/>
      <c r="N5966" s="113"/>
      <c r="O5966" s="113"/>
      <c r="P5966" s="113"/>
      <c r="Q5966" s="26"/>
      <c r="R5966" s="113"/>
      <c r="S5966" s="26"/>
    </row>
    <row r="5967" spans="13:19" ht="12.75">
      <c r="M5967" s="26"/>
      <c r="N5967" s="113"/>
      <c r="O5967" s="113"/>
      <c r="P5967" s="113"/>
      <c r="Q5967" s="26"/>
      <c r="R5967" s="113"/>
      <c r="S5967" s="26"/>
    </row>
    <row r="5968" spans="13:19" ht="12.75">
      <c r="M5968" s="26"/>
      <c r="N5968" s="113"/>
      <c r="O5968" s="113"/>
      <c r="P5968" s="113"/>
      <c r="Q5968" s="26"/>
      <c r="R5968" s="113"/>
      <c r="S5968" s="26"/>
    </row>
    <row r="5969" spans="13:19" ht="12.75">
      <c r="M5969" s="26"/>
      <c r="N5969" s="113"/>
      <c r="O5969" s="113"/>
      <c r="P5969" s="113"/>
      <c r="Q5969" s="26"/>
      <c r="R5969" s="113"/>
      <c r="S5969" s="26"/>
    </row>
    <row r="5970" spans="13:19" ht="12.75">
      <c r="M5970" s="26"/>
      <c r="N5970" s="113"/>
      <c r="O5970" s="113"/>
      <c r="P5970" s="113"/>
      <c r="Q5970" s="26"/>
      <c r="R5970" s="113"/>
      <c r="S5970" s="26"/>
    </row>
    <row r="5971" spans="13:19" ht="12.75">
      <c r="M5971" s="26"/>
      <c r="N5971" s="113"/>
      <c r="O5971" s="113"/>
      <c r="P5971" s="113"/>
      <c r="Q5971" s="26"/>
      <c r="R5971" s="113"/>
      <c r="S5971" s="26"/>
    </row>
    <row r="5972" spans="13:19" ht="12.75">
      <c r="M5972" s="26"/>
      <c r="N5972" s="113"/>
      <c r="O5972" s="113"/>
      <c r="P5972" s="113"/>
      <c r="Q5972" s="26"/>
      <c r="R5972" s="113"/>
      <c r="S5972" s="26"/>
    </row>
    <row r="5973" spans="13:19" ht="12.75">
      <c r="M5973" s="26"/>
      <c r="N5973" s="113"/>
      <c r="O5973" s="113"/>
      <c r="P5973" s="113"/>
      <c r="Q5973" s="26"/>
      <c r="R5973" s="113"/>
      <c r="S5973" s="26"/>
    </row>
    <row r="5974" spans="13:19" ht="12.75">
      <c r="M5974" s="26"/>
      <c r="N5974" s="113"/>
      <c r="O5974" s="113"/>
      <c r="P5974" s="113"/>
      <c r="Q5974" s="26"/>
      <c r="R5974" s="113"/>
      <c r="S5974" s="26"/>
    </row>
    <row r="5975" spans="13:19" ht="12.75">
      <c r="M5975" s="26"/>
      <c r="N5975" s="113"/>
      <c r="O5975" s="113"/>
      <c r="P5975" s="113"/>
      <c r="Q5975" s="26"/>
      <c r="R5975" s="113"/>
      <c r="S5975" s="26"/>
    </row>
    <row r="5976" spans="13:19" ht="12.75">
      <c r="M5976" s="26"/>
      <c r="N5976" s="113"/>
      <c r="O5976" s="113"/>
      <c r="P5976" s="113"/>
      <c r="Q5976" s="26"/>
      <c r="R5976" s="113"/>
      <c r="S5976" s="26"/>
    </row>
    <row r="5977" spans="13:19" ht="12.75">
      <c r="M5977" s="26"/>
      <c r="N5977" s="113"/>
      <c r="O5977" s="113"/>
      <c r="P5977" s="113"/>
      <c r="Q5977" s="26"/>
      <c r="R5977" s="113"/>
      <c r="S5977" s="26"/>
    </row>
    <row r="5978" spans="13:19" ht="12.75">
      <c r="M5978" s="26"/>
      <c r="N5978" s="113"/>
      <c r="O5978" s="113"/>
      <c r="P5978" s="113"/>
      <c r="Q5978" s="26"/>
      <c r="R5978" s="113"/>
      <c r="S5978" s="26"/>
    </row>
    <row r="5979" spans="13:19" ht="12.75">
      <c r="M5979" s="26"/>
      <c r="N5979" s="113"/>
      <c r="O5979" s="113"/>
      <c r="P5979" s="113"/>
      <c r="Q5979" s="26"/>
      <c r="R5979" s="113"/>
      <c r="S5979" s="26"/>
    </row>
    <row r="5980" spans="13:19" ht="12.75">
      <c r="M5980" s="26"/>
      <c r="N5980" s="113"/>
      <c r="O5980" s="113"/>
      <c r="P5980" s="113"/>
      <c r="Q5980" s="26"/>
      <c r="R5980" s="113"/>
      <c r="S5980" s="26"/>
    </row>
    <row r="5981" spans="13:19" ht="12.75">
      <c r="M5981" s="26"/>
      <c r="N5981" s="113"/>
      <c r="O5981" s="113"/>
      <c r="P5981" s="113"/>
      <c r="Q5981" s="26"/>
      <c r="R5981" s="113"/>
      <c r="S5981" s="26"/>
    </row>
    <row r="5982" spans="13:19" ht="12.75">
      <c r="M5982" s="26"/>
      <c r="N5982" s="113"/>
      <c r="O5982" s="113"/>
      <c r="P5982" s="113"/>
      <c r="Q5982" s="26"/>
      <c r="R5982" s="113"/>
      <c r="S5982" s="26"/>
    </row>
    <row r="5983" spans="13:19" ht="12.75">
      <c r="M5983" s="26"/>
      <c r="N5983" s="113"/>
      <c r="O5983" s="113"/>
      <c r="P5983" s="113"/>
      <c r="Q5983" s="26"/>
      <c r="R5983" s="113"/>
      <c r="S5983" s="26"/>
    </row>
    <row r="5984" spans="13:19" ht="12.75">
      <c r="M5984" s="26"/>
      <c r="N5984" s="113"/>
      <c r="O5984" s="113"/>
      <c r="P5984" s="113"/>
      <c r="Q5984" s="26"/>
      <c r="R5984" s="113"/>
      <c r="S5984" s="26"/>
    </row>
    <row r="5985" spans="13:19" ht="12.75">
      <c r="M5985" s="26"/>
      <c r="N5985" s="113"/>
      <c r="O5985" s="113"/>
      <c r="P5985" s="113"/>
      <c r="Q5985" s="26"/>
      <c r="R5985" s="113"/>
      <c r="S5985" s="26"/>
    </row>
    <row r="5986" spans="13:19" ht="12.75">
      <c r="M5986" s="26"/>
      <c r="N5986" s="113"/>
      <c r="O5986" s="113"/>
      <c r="P5986" s="113"/>
      <c r="Q5986" s="26"/>
      <c r="R5986" s="113"/>
      <c r="S5986" s="26"/>
    </row>
    <row r="5987" spans="13:19" ht="12.75">
      <c r="M5987" s="26"/>
      <c r="N5987" s="113"/>
      <c r="O5987" s="113"/>
      <c r="P5987" s="113"/>
      <c r="Q5987" s="26"/>
      <c r="R5987" s="113"/>
      <c r="S5987" s="26"/>
    </row>
    <row r="5988" spans="13:19" ht="12.75">
      <c r="M5988" s="26"/>
      <c r="N5988" s="113"/>
      <c r="O5988" s="113"/>
      <c r="P5988" s="113"/>
      <c r="Q5988" s="26"/>
      <c r="R5988" s="113"/>
      <c r="S5988" s="26"/>
    </row>
    <row r="5989" spans="13:19" ht="12.75">
      <c r="M5989" s="26"/>
      <c r="N5989" s="113"/>
      <c r="O5989" s="113"/>
      <c r="P5989" s="113"/>
      <c r="Q5989" s="26"/>
      <c r="R5989" s="113"/>
      <c r="S5989" s="26"/>
    </row>
    <row r="5990" spans="13:19" ht="12.75">
      <c r="M5990" s="26"/>
      <c r="N5990" s="113"/>
      <c r="O5990" s="113"/>
      <c r="P5990" s="113"/>
      <c r="Q5990" s="26"/>
      <c r="R5990" s="113"/>
      <c r="S5990" s="26"/>
    </row>
    <row r="5991" spans="13:19" ht="12.75">
      <c r="M5991" s="26"/>
      <c r="N5991" s="113"/>
      <c r="O5991" s="113"/>
      <c r="P5991" s="113"/>
      <c r="Q5991" s="26"/>
      <c r="R5991" s="113"/>
      <c r="S5991" s="26"/>
    </row>
    <row r="5992" spans="13:19" ht="12.75">
      <c r="M5992" s="26"/>
      <c r="N5992" s="113"/>
      <c r="O5992" s="113"/>
      <c r="P5992" s="113"/>
      <c r="Q5992" s="26"/>
      <c r="R5992" s="113"/>
      <c r="S5992" s="26"/>
    </row>
    <row r="5993" spans="13:19" ht="12.75">
      <c r="M5993" s="26"/>
      <c r="N5993" s="113"/>
      <c r="O5993" s="113"/>
      <c r="P5993" s="113"/>
      <c r="Q5993" s="26"/>
      <c r="R5993" s="113"/>
      <c r="S5993" s="26"/>
    </row>
    <row r="5994" spans="13:19" ht="12.75">
      <c r="M5994" s="26"/>
      <c r="N5994" s="113"/>
      <c r="O5994" s="113"/>
      <c r="P5994" s="113"/>
      <c r="Q5994" s="26"/>
      <c r="R5994" s="113"/>
      <c r="S5994" s="26"/>
    </row>
    <row r="5995" spans="13:19" ht="12.75">
      <c r="M5995" s="26"/>
      <c r="N5995" s="113"/>
      <c r="O5995" s="113"/>
      <c r="P5995" s="113"/>
      <c r="Q5995" s="26"/>
      <c r="R5995" s="113"/>
      <c r="S5995" s="26"/>
    </row>
    <row r="5996" spans="13:19" ht="12.75">
      <c r="M5996" s="26"/>
      <c r="N5996" s="113"/>
      <c r="O5996" s="113"/>
      <c r="P5996" s="113"/>
      <c r="Q5996" s="26"/>
      <c r="R5996" s="113"/>
      <c r="S5996" s="26"/>
    </row>
    <row r="5997" spans="13:19" ht="12.75">
      <c r="M5997" s="26"/>
      <c r="N5997" s="113"/>
      <c r="O5997" s="113"/>
      <c r="P5997" s="113"/>
      <c r="Q5997" s="26"/>
      <c r="R5997" s="113"/>
      <c r="S5997" s="26"/>
    </row>
    <row r="5998" spans="13:19" ht="12.75">
      <c r="M5998" s="26"/>
      <c r="N5998" s="113"/>
      <c r="O5998" s="113"/>
      <c r="P5998" s="113"/>
      <c r="Q5998" s="26"/>
      <c r="R5998" s="113"/>
      <c r="S5998" s="26"/>
    </row>
    <row r="5999" spans="13:19" ht="12.75">
      <c r="M5999" s="26"/>
      <c r="N5999" s="113"/>
      <c r="O5999" s="113"/>
      <c r="P5999" s="113"/>
      <c r="Q5999" s="26"/>
      <c r="R5999" s="113"/>
      <c r="S5999" s="26"/>
    </row>
    <row r="6000" spans="13:19" ht="12.75">
      <c r="M6000" s="26"/>
      <c r="N6000" s="113"/>
      <c r="O6000" s="113"/>
      <c r="P6000" s="113"/>
      <c r="Q6000" s="26"/>
      <c r="R6000" s="113"/>
      <c r="S6000" s="26"/>
    </row>
    <row r="6001" spans="13:19" ht="12.75">
      <c r="M6001" s="26"/>
      <c r="N6001" s="113"/>
      <c r="O6001" s="113"/>
      <c r="P6001" s="113"/>
      <c r="Q6001" s="26"/>
      <c r="R6001" s="113"/>
      <c r="S6001" s="26"/>
    </row>
    <row r="6002" spans="13:19" ht="12.75">
      <c r="M6002" s="26"/>
      <c r="N6002" s="113"/>
      <c r="O6002" s="113"/>
      <c r="P6002" s="113"/>
      <c r="Q6002" s="26"/>
      <c r="R6002" s="113"/>
      <c r="S6002" s="26"/>
    </row>
    <row r="6003" spans="13:19" ht="12.75">
      <c r="M6003" s="26"/>
      <c r="N6003" s="113"/>
      <c r="O6003" s="113"/>
      <c r="P6003" s="113"/>
      <c r="Q6003" s="26"/>
      <c r="R6003" s="113"/>
      <c r="S6003" s="26"/>
    </row>
    <row r="6004" spans="13:19" ht="12.75">
      <c r="M6004" s="26"/>
      <c r="N6004" s="113"/>
      <c r="O6004" s="113"/>
      <c r="P6004" s="113"/>
      <c r="Q6004" s="26"/>
      <c r="R6004" s="113"/>
      <c r="S6004" s="26"/>
    </row>
    <row r="6005" spans="13:19" ht="12.75">
      <c r="M6005" s="26"/>
      <c r="N6005" s="113"/>
      <c r="O6005" s="113"/>
      <c r="P6005" s="113"/>
      <c r="Q6005" s="26"/>
      <c r="R6005" s="113"/>
      <c r="S6005" s="26"/>
    </row>
    <row r="6006" spans="13:19" ht="12.75">
      <c r="M6006" s="26"/>
      <c r="N6006" s="113"/>
      <c r="O6006" s="113"/>
      <c r="P6006" s="113"/>
      <c r="Q6006" s="26"/>
      <c r="R6006" s="113"/>
      <c r="S6006" s="26"/>
    </row>
    <row r="6007" spans="13:19" ht="12.75">
      <c r="M6007" s="26"/>
      <c r="N6007" s="113"/>
      <c r="O6007" s="113"/>
      <c r="P6007" s="113"/>
      <c r="Q6007" s="26"/>
      <c r="R6007" s="113"/>
      <c r="S6007" s="26"/>
    </row>
    <row r="6008" spans="13:19" ht="12.75">
      <c r="M6008" s="26"/>
      <c r="N6008" s="113"/>
      <c r="O6008" s="113"/>
      <c r="P6008" s="113"/>
      <c r="Q6008" s="26"/>
      <c r="R6008" s="113"/>
      <c r="S6008" s="26"/>
    </row>
    <row r="6009" spans="13:19" ht="12.75">
      <c r="M6009" s="26"/>
      <c r="N6009" s="113"/>
      <c r="O6009" s="113"/>
      <c r="P6009" s="113"/>
      <c r="Q6009" s="26"/>
      <c r="R6009" s="113"/>
      <c r="S6009" s="26"/>
    </row>
    <row r="6010" spans="13:19" ht="12.75">
      <c r="M6010" s="26"/>
      <c r="N6010" s="113"/>
      <c r="O6010" s="113"/>
      <c r="P6010" s="113"/>
      <c r="Q6010" s="26"/>
      <c r="R6010" s="113"/>
      <c r="S6010" s="26"/>
    </row>
    <row r="6011" spans="13:19" ht="12.75">
      <c r="M6011" s="26"/>
      <c r="N6011" s="113"/>
      <c r="O6011" s="113"/>
      <c r="P6011" s="113"/>
      <c r="Q6011" s="26"/>
      <c r="R6011" s="113"/>
      <c r="S6011" s="26"/>
    </row>
    <row r="6012" spans="13:19" ht="12.75">
      <c r="M6012" s="26"/>
      <c r="N6012" s="113"/>
      <c r="O6012" s="113"/>
      <c r="P6012" s="113"/>
      <c r="Q6012" s="26"/>
      <c r="R6012" s="113"/>
      <c r="S6012" s="26"/>
    </row>
    <row r="6013" spans="13:19" ht="12.75">
      <c r="M6013" s="26"/>
      <c r="N6013" s="113"/>
      <c r="O6013" s="113"/>
      <c r="P6013" s="113"/>
      <c r="Q6013" s="26"/>
      <c r="R6013" s="113"/>
      <c r="S6013" s="26"/>
    </row>
    <row r="6014" spans="13:19" ht="12.75">
      <c r="M6014" s="26"/>
      <c r="N6014" s="113"/>
      <c r="O6014" s="113"/>
      <c r="P6014" s="113"/>
      <c r="Q6014" s="26"/>
      <c r="R6014" s="113"/>
      <c r="S6014" s="26"/>
    </row>
    <row r="6015" spans="13:19" ht="12.75">
      <c r="M6015" s="26"/>
      <c r="N6015" s="113"/>
      <c r="O6015" s="113"/>
      <c r="P6015" s="113"/>
      <c r="Q6015" s="26"/>
      <c r="R6015" s="113"/>
      <c r="S6015" s="26"/>
    </row>
    <row r="6016" spans="13:19" ht="12.75">
      <c r="M6016" s="26"/>
      <c r="N6016" s="113"/>
      <c r="O6016" s="113"/>
      <c r="P6016" s="113"/>
      <c r="Q6016" s="26"/>
      <c r="R6016" s="113"/>
      <c r="S6016" s="26"/>
    </row>
    <row r="6017" spans="13:19" ht="12.75">
      <c r="M6017" s="26"/>
      <c r="N6017" s="113"/>
      <c r="O6017" s="113"/>
      <c r="P6017" s="113"/>
      <c r="Q6017" s="26"/>
      <c r="R6017" s="113"/>
      <c r="S6017" s="26"/>
    </row>
    <row r="6018" spans="13:19" ht="12.75">
      <c r="M6018" s="26"/>
      <c r="N6018" s="113"/>
      <c r="O6018" s="113"/>
      <c r="P6018" s="113"/>
      <c r="Q6018" s="26"/>
      <c r="R6018" s="113"/>
      <c r="S6018" s="26"/>
    </row>
    <row r="6019" spans="13:19" ht="12.75">
      <c r="M6019" s="26"/>
      <c r="N6019" s="113"/>
      <c r="O6019" s="113"/>
      <c r="P6019" s="113"/>
      <c r="Q6019" s="26"/>
      <c r="R6019" s="113"/>
      <c r="S6019" s="26"/>
    </row>
    <row r="6020" spans="13:19" ht="12.75">
      <c r="M6020" s="26"/>
      <c r="N6020" s="113"/>
      <c r="O6020" s="113"/>
      <c r="P6020" s="113"/>
      <c r="Q6020" s="26"/>
      <c r="R6020" s="113"/>
      <c r="S6020" s="26"/>
    </row>
    <row r="6021" spans="13:19" ht="12.75">
      <c r="M6021" s="26"/>
      <c r="N6021" s="113"/>
      <c r="O6021" s="113"/>
      <c r="P6021" s="113"/>
      <c r="Q6021" s="26"/>
      <c r="R6021" s="113"/>
      <c r="S6021" s="26"/>
    </row>
    <row r="6022" spans="13:19" ht="12.75">
      <c r="M6022" s="26"/>
      <c r="N6022" s="113"/>
      <c r="O6022" s="113"/>
      <c r="P6022" s="113"/>
      <c r="Q6022" s="26"/>
      <c r="R6022" s="113"/>
      <c r="S6022" s="26"/>
    </row>
    <row r="6023" spans="13:19" ht="12.75">
      <c r="M6023" s="26"/>
      <c r="N6023" s="113"/>
      <c r="O6023" s="113"/>
      <c r="P6023" s="113"/>
      <c r="Q6023" s="26"/>
      <c r="R6023" s="113"/>
      <c r="S6023" s="26"/>
    </row>
    <row r="6024" spans="13:19" ht="12.75">
      <c r="M6024" s="26"/>
      <c r="N6024" s="113"/>
      <c r="O6024" s="113"/>
      <c r="P6024" s="113"/>
      <c r="Q6024" s="26"/>
      <c r="R6024" s="113"/>
      <c r="S6024" s="26"/>
    </row>
    <row r="6025" spans="13:19" ht="12.75">
      <c r="M6025" s="26"/>
      <c r="N6025" s="113"/>
      <c r="O6025" s="113"/>
      <c r="P6025" s="113"/>
      <c r="Q6025" s="26"/>
      <c r="R6025" s="113"/>
      <c r="S6025" s="26"/>
    </row>
    <row r="6026" spans="13:19" ht="12.75">
      <c r="M6026" s="26"/>
      <c r="N6026" s="113"/>
      <c r="O6026" s="113"/>
      <c r="P6026" s="113"/>
      <c r="Q6026" s="26"/>
      <c r="R6026" s="113"/>
      <c r="S6026" s="26"/>
    </row>
    <row r="6027" spans="13:19" ht="12.75">
      <c r="M6027" s="26"/>
      <c r="N6027" s="113"/>
      <c r="O6027" s="113"/>
      <c r="P6027" s="113"/>
      <c r="Q6027" s="26"/>
      <c r="R6027" s="113"/>
      <c r="S6027" s="26"/>
    </row>
    <row r="6028" spans="13:19" ht="12.75">
      <c r="M6028" s="26"/>
      <c r="N6028" s="113"/>
      <c r="O6028" s="113"/>
      <c r="P6028" s="113"/>
      <c r="Q6028" s="26"/>
      <c r="R6028" s="113"/>
      <c r="S6028" s="26"/>
    </row>
    <row r="6029" spans="13:19" ht="12.75">
      <c r="M6029" s="26"/>
      <c r="N6029" s="113"/>
      <c r="O6029" s="113"/>
      <c r="P6029" s="113"/>
      <c r="Q6029" s="26"/>
      <c r="R6029" s="113"/>
      <c r="S6029" s="26"/>
    </row>
    <row r="6030" spans="13:19" ht="12.75">
      <c r="M6030" s="26"/>
      <c r="N6030" s="113"/>
      <c r="O6030" s="113"/>
      <c r="P6030" s="113"/>
      <c r="Q6030" s="26"/>
      <c r="R6030" s="113"/>
      <c r="S6030" s="26"/>
    </row>
    <row r="6031" spans="13:19" ht="12.75">
      <c r="M6031" s="26"/>
      <c r="N6031" s="113"/>
      <c r="O6031" s="113"/>
      <c r="P6031" s="113"/>
      <c r="Q6031" s="26"/>
      <c r="R6031" s="113"/>
      <c r="S6031" s="26"/>
    </row>
    <row r="6032" spans="13:19" ht="12.75">
      <c r="M6032" s="26"/>
      <c r="N6032" s="113"/>
      <c r="O6032" s="113"/>
      <c r="P6032" s="113"/>
      <c r="Q6032" s="26"/>
      <c r="R6032" s="113"/>
      <c r="S6032" s="26"/>
    </row>
    <row r="6033" spans="13:19" ht="12.75">
      <c r="M6033" s="26"/>
      <c r="N6033" s="113"/>
      <c r="O6033" s="113"/>
      <c r="P6033" s="113"/>
      <c r="Q6033" s="26"/>
      <c r="R6033" s="113"/>
      <c r="S6033" s="26"/>
    </row>
    <row r="6034" spans="13:19" ht="12.75">
      <c r="M6034" s="26"/>
      <c r="N6034" s="113"/>
      <c r="O6034" s="113"/>
      <c r="P6034" s="113"/>
      <c r="Q6034" s="26"/>
      <c r="R6034" s="113"/>
      <c r="S6034" s="26"/>
    </row>
    <row r="6035" spans="13:19" ht="12.75">
      <c r="M6035" s="26"/>
      <c r="N6035" s="113"/>
      <c r="O6035" s="113"/>
      <c r="P6035" s="113"/>
      <c r="Q6035" s="26"/>
      <c r="R6035" s="113"/>
      <c r="S6035" s="26"/>
    </row>
    <row r="6036" spans="13:19" ht="12.75">
      <c r="M6036" s="26"/>
      <c r="N6036" s="113"/>
      <c r="O6036" s="113"/>
      <c r="P6036" s="113"/>
      <c r="Q6036" s="26"/>
      <c r="R6036" s="113"/>
      <c r="S6036" s="26"/>
    </row>
    <row r="6037" spans="13:19" ht="12.75">
      <c r="M6037" s="26"/>
      <c r="N6037" s="113"/>
      <c r="O6037" s="113"/>
      <c r="P6037" s="113"/>
      <c r="Q6037" s="26"/>
      <c r="R6037" s="113"/>
      <c r="S6037" s="26"/>
    </row>
    <row r="6038" spans="13:19" ht="12.75">
      <c r="M6038" s="26"/>
      <c r="N6038" s="113"/>
      <c r="O6038" s="113"/>
      <c r="P6038" s="113"/>
      <c r="Q6038" s="26"/>
      <c r="R6038" s="113"/>
      <c r="S6038" s="26"/>
    </row>
    <row r="6039" spans="13:19" ht="12.75">
      <c r="M6039" s="26"/>
      <c r="N6039" s="113"/>
      <c r="O6039" s="113"/>
      <c r="P6039" s="113"/>
      <c r="Q6039" s="26"/>
      <c r="R6039" s="113"/>
      <c r="S6039" s="26"/>
    </row>
    <row r="6040" spans="13:19" ht="12.75">
      <c r="M6040" s="26"/>
      <c r="N6040" s="113"/>
      <c r="O6040" s="113"/>
      <c r="P6040" s="113"/>
      <c r="Q6040" s="26"/>
      <c r="R6040" s="113"/>
      <c r="S6040" s="26"/>
    </row>
    <row r="6041" spans="13:19" ht="12.75">
      <c r="M6041" s="26"/>
      <c r="N6041" s="113"/>
      <c r="O6041" s="113"/>
      <c r="P6041" s="113"/>
      <c r="Q6041" s="26"/>
      <c r="R6041" s="113"/>
      <c r="S6041" s="26"/>
    </row>
    <row r="6042" spans="13:19" ht="12.75">
      <c r="M6042" s="26"/>
      <c r="N6042" s="113"/>
      <c r="O6042" s="113"/>
      <c r="P6042" s="113"/>
      <c r="Q6042" s="26"/>
      <c r="R6042" s="113"/>
      <c r="S6042" s="26"/>
    </row>
    <row r="6043" spans="13:19" ht="12.75">
      <c r="M6043" s="26"/>
      <c r="N6043" s="113"/>
      <c r="O6043" s="113"/>
      <c r="P6043" s="113"/>
      <c r="Q6043" s="26"/>
      <c r="R6043" s="113"/>
      <c r="S6043" s="26"/>
    </row>
    <row r="6044" spans="13:19" ht="12.75">
      <c r="M6044" s="26"/>
      <c r="N6044" s="113"/>
      <c r="O6044" s="113"/>
      <c r="P6044" s="113"/>
      <c r="Q6044" s="26"/>
      <c r="R6044" s="113"/>
      <c r="S6044" s="26"/>
    </row>
    <row r="6045" spans="13:19" ht="12.75">
      <c r="M6045" s="26"/>
      <c r="N6045" s="113"/>
      <c r="O6045" s="113"/>
      <c r="P6045" s="113"/>
      <c r="Q6045" s="26"/>
      <c r="R6045" s="113"/>
      <c r="S6045" s="26"/>
    </row>
    <row r="6046" spans="13:19" ht="12.75">
      <c r="M6046" s="26"/>
      <c r="N6046" s="113"/>
      <c r="O6046" s="113"/>
      <c r="P6046" s="113"/>
      <c r="Q6046" s="26"/>
      <c r="R6046" s="113"/>
      <c r="S6046" s="26"/>
    </row>
    <row r="6047" spans="13:19" ht="12.75">
      <c r="M6047" s="26"/>
      <c r="N6047" s="113"/>
      <c r="O6047" s="113"/>
      <c r="P6047" s="113"/>
      <c r="Q6047" s="26"/>
      <c r="R6047" s="113"/>
      <c r="S6047" s="26"/>
    </row>
    <row r="6048" spans="13:19" ht="12.75">
      <c r="M6048" s="26"/>
      <c r="N6048" s="113"/>
      <c r="O6048" s="113"/>
      <c r="P6048" s="113"/>
      <c r="Q6048" s="26"/>
      <c r="R6048" s="113"/>
      <c r="S6048" s="26"/>
    </row>
    <row r="6049" spans="13:19" ht="12.75">
      <c r="M6049" s="26"/>
      <c r="N6049" s="113"/>
      <c r="O6049" s="113"/>
      <c r="P6049" s="113"/>
      <c r="Q6049" s="26"/>
      <c r="R6049" s="113"/>
      <c r="S6049" s="26"/>
    </row>
    <row r="6050" spans="13:19" ht="12.75">
      <c r="M6050" s="26"/>
      <c r="N6050" s="113"/>
      <c r="O6050" s="113"/>
      <c r="P6050" s="113"/>
      <c r="Q6050" s="26"/>
      <c r="R6050" s="113"/>
      <c r="S6050" s="26"/>
    </row>
    <row r="6051" spans="13:19" ht="12.75">
      <c r="M6051" s="26"/>
      <c r="N6051" s="113"/>
      <c r="O6051" s="113"/>
      <c r="P6051" s="113"/>
      <c r="Q6051" s="26"/>
      <c r="R6051" s="113"/>
      <c r="S6051" s="26"/>
    </row>
    <row r="6052" spans="13:19" ht="12.75">
      <c r="M6052" s="26"/>
      <c r="N6052" s="113"/>
      <c r="O6052" s="113"/>
      <c r="P6052" s="113"/>
      <c r="Q6052" s="26"/>
      <c r="R6052" s="113"/>
      <c r="S6052" s="26"/>
    </row>
    <row r="6053" spans="13:19" ht="12.75">
      <c r="M6053" s="26"/>
      <c r="N6053" s="113"/>
      <c r="O6053" s="113"/>
      <c r="P6053" s="113"/>
      <c r="Q6053" s="26"/>
      <c r="R6053" s="113"/>
      <c r="S6053" s="26"/>
    </row>
    <row r="6054" spans="13:19" ht="12.75">
      <c r="M6054" s="26"/>
      <c r="N6054" s="113"/>
      <c r="O6054" s="113"/>
      <c r="P6054" s="113"/>
      <c r="Q6054" s="26"/>
      <c r="R6054" s="113"/>
      <c r="S6054" s="26"/>
    </row>
    <row r="6055" spans="13:19" ht="12.75">
      <c r="M6055" s="26"/>
      <c r="N6055" s="113"/>
      <c r="O6055" s="113"/>
      <c r="P6055" s="113"/>
      <c r="Q6055" s="26"/>
      <c r="R6055" s="113"/>
      <c r="S6055" s="26"/>
    </row>
    <row r="6056" spans="13:19" ht="12.75">
      <c r="M6056" s="26"/>
      <c r="N6056" s="113"/>
      <c r="O6056" s="113"/>
      <c r="P6056" s="113"/>
      <c r="Q6056" s="26"/>
      <c r="R6056" s="113"/>
      <c r="S6056" s="26"/>
    </row>
    <row r="6057" spans="13:19" ht="12.75">
      <c r="M6057" s="26"/>
      <c r="N6057" s="113"/>
      <c r="O6057" s="113"/>
      <c r="P6057" s="113"/>
      <c r="Q6057" s="26"/>
      <c r="R6057" s="113"/>
      <c r="S6057" s="26"/>
    </row>
    <row r="6058" spans="13:19" ht="12.75">
      <c r="M6058" s="26"/>
      <c r="N6058" s="113"/>
      <c r="O6058" s="113"/>
      <c r="P6058" s="113"/>
      <c r="Q6058" s="26"/>
      <c r="R6058" s="113"/>
      <c r="S6058" s="26"/>
    </row>
    <row r="6059" spans="13:19" ht="12.75">
      <c r="M6059" s="26"/>
      <c r="N6059" s="113"/>
      <c r="O6059" s="113"/>
      <c r="P6059" s="113"/>
      <c r="Q6059" s="26"/>
      <c r="R6059" s="113"/>
      <c r="S6059" s="26"/>
    </row>
    <row r="6060" spans="13:19" ht="12.75">
      <c r="M6060" s="26"/>
      <c r="N6060" s="113"/>
      <c r="O6060" s="113"/>
      <c r="P6060" s="113"/>
      <c r="Q6060" s="26"/>
      <c r="R6060" s="113"/>
      <c r="S6060" s="26"/>
    </row>
    <row r="6061" spans="13:19" ht="12.75">
      <c r="M6061" s="26"/>
      <c r="N6061" s="113"/>
      <c r="O6061" s="113"/>
      <c r="P6061" s="113"/>
      <c r="Q6061" s="26"/>
      <c r="R6061" s="113"/>
      <c r="S6061" s="26"/>
    </row>
    <row r="6062" spans="13:19" ht="12.75">
      <c r="M6062" s="26"/>
      <c r="N6062" s="113"/>
      <c r="O6062" s="113"/>
      <c r="P6062" s="113"/>
      <c r="Q6062" s="26"/>
      <c r="R6062" s="113"/>
      <c r="S6062" s="26"/>
    </row>
    <row r="6063" spans="13:19" ht="12.75">
      <c r="M6063" s="26"/>
      <c r="N6063" s="113"/>
      <c r="O6063" s="113"/>
      <c r="P6063" s="113"/>
      <c r="Q6063" s="26"/>
      <c r="R6063" s="113"/>
      <c r="S6063" s="26"/>
    </row>
    <row r="6064" spans="13:19" ht="12.75">
      <c r="M6064" s="26"/>
      <c r="N6064" s="113"/>
      <c r="O6064" s="113"/>
      <c r="P6064" s="113"/>
      <c r="Q6064" s="26"/>
      <c r="R6064" s="113"/>
      <c r="S6064" s="26"/>
    </row>
    <row r="6065" spans="13:19" ht="12.75">
      <c r="M6065" s="26"/>
      <c r="N6065" s="113"/>
      <c r="O6065" s="113"/>
      <c r="P6065" s="113"/>
      <c r="Q6065" s="26"/>
      <c r="R6065" s="113"/>
      <c r="S6065" s="26"/>
    </row>
    <row r="6066" spans="13:19" ht="12.75">
      <c r="M6066" s="26"/>
      <c r="N6066" s="113"/>
      <c r="O6066" s="113"/>
      <c r="P6066" s="113"/>
      <c r="Q6066" s="26"/>
      <c r="R6066" s="113"/>
      <c r="S6066" s="26"/>
    </row>
    <row r="6067" spans="13:19" ht="12.75">
      <c r="M6067" s="26"/>
      <c r="N6067" s="113"/>
      <c r="O6067" s="113"/>
      <c r="P6067" s="113"/>
      <c r="Q6067" s="26"/>
      <c r="R6067" s="113"/>
      <c r="S6067" s="26"/>
    </row>
    <row r="6068" spans="13:19" ht="12.75">
      <c r="M6068" s="26"/>
      <c r="N6068" s="113"/>
      <c r="O6068" s="113"/>
      <c r="P6068" s="113"/>
      <c r="Q6068" s="26"/>
      <c r="R6068" s="113"/>
      <c r="S6068" s="26"/>
    </row>
    <row r="6069" spans="13:19" ht="12.75">
      <c r="M6069" s="26"/>
      <c r="N6069" s="113"/>
      <c r="O6069" s="113"/>
      <c r="P6069" s="113"/>
      <c r="Q6069" s="26"/>
      <c r="R6069" s="113"/>
      <c r="S6069" s="26"/>
    </row>
    <row r="6070" spans="13:19" ht="12.75">
      <c r="M6070" s="26"/>
      <c r="N6070" s="113"/>
      <c r="O6070" s="113"/>
      <c r="P6070" s="113"/>
      <c r="Q6070" s="26"/>
      <c r="R6070" s="113"/>
      <c r="S6070" s="26"/>
    </row>
    <row r="6071" spans="13:19" ht="12.75">
      <c r="M6071" s="26"/>
      <c r="N6071" s="113"/>
      <c r="O6071" s="113"/>
      <c r="P6071" s="113"/>
      <c r="Q6071" s="26"/>
      <c r="R6071" s="113"/>
      <c r="S6071" s="26"/>
    </row>
    <row r="6072" spans="13:19" ht="12.75">
      <c r="M6072" s="26"/>
      <c r="N6072" s="113"/>
      <c r="O6072" s="113"/>
      <c r="P6072" s="113"/>
      <c r="Q6072" s="26"/>
      <c r="R6072" s="113"/>
      <c r="S6072" s="26"/>
    </row>
    <row r="6073" spans="13:19" ht="12.75">
      <c r="M6073" s="26"/>
      <c r="N6073" s="113"/>
      <c r="O6073" s="113"/>
      <c r="P6073" s="113"/>
      <c r="Q6073" s="26"/>
      <c r="R6073" s="113"/>
      <c r="S6073" s="26"/>
    </row>
    <row r="6074" spans="13:19" ht="12.75">
      <c r="M6074" s="26"/>
      <c r="N6074" s="113"/>
      <c r="O6074" s="113"/>
      <c r="P6074" s="113"/>
      <c r="Q6074" s="26"/>
      <c r="R6074" s="113"/>
      <c r="S6074" s="26"/>
    </row>
    <row r="6075" spans="13:19" ht="12.75">
      <c r="M6075" s="26"/>
      <c r="N6075" s="113"/>
      <c r="O6075" s="113"/>
      <c r="P6075" s="113"/>
      <c r="Q6075" s="26"/>
      <c r="R6075" s="113"/>
      <c r="S6075" s="26"/>
    </row>
    <row r="6076" spans="13:19" ht="12.75">
      <c r="M6076" s="26"/>
      <c r="N6076" s="113"/>
      <c r="O6076" s="113"/>
      <c r="P6076" s="113"/>
      <c r="Q6076" s="26"/>
      <c r="R6076" s="113"/>
      <c r="S6076" s="26"/>
    </row>
    <row r="6077" spans="13:19" ht="12.75">
      <c r="M6077" s="26"/>
      <c r="N6077" s="113"/>
      <c r="O6077" s="113"/>
      <c r="P6077" s="113"/>
      <c r="Q6077" s="26"/>
      <c r="R6077" s="113"/>
      <c r="S6077" s="26"/>
    </row>
    <row r="6078" spans="13:19" ht="12.75">
      <c r="M6078" s="26"/>
      <c r="N6078" s="113"/>
      <c r="O6078" s="113"/>
      <c r="P6078" s="113"/>
      <c r="Q6078" s="26"/>
      <c r="R6078" s="113"/>
      <c r="S6078" s="26"/>
    </row>
    <row r="6079" spans="13:19" ht="12.75">
      <c r="M6079" s="26"/>
      <c r="N6079" s="113"/>
      <c r="O6079" s="113"/>
      <c r="P6079" s="113"/>
      <c r="Q6079" s="26"/>
      <c r="R6079" s="113"/>
      <c r="S6079" s="26"/>
    </row>
    <row r="6080" spans="13:19" ht="12.75">
      <c r="M6080" s="26"/>
      <c r="N6080" s="113"/>
      <c r="O6080" s="113"/>
      <c r="P6080" s="113"/>
      <c r="Q6080" s="26"/>
      <c r="R6080" s="113"/>
      <c r="S6080" s="26"/>
    </row>
    <row r="6081" spans="13:19" ht="12.75">
      <c r="M6081" s="26"/>
      <c r="N6081" s="113"/>
      <c r="O6081" s="113"/>
      <c r="P6081" s="113"/>
      <c r="Q6081" s="26"/>
      <c r="R6081" s="113"/>
      <c r="S6081" s="26"/>
    </row>
    <row r="6082" spans="13:19" ht="12.75">
      <c r="M6082" s="26"/>
      <c r="N6082" s="113"/>
      <c r="O6082" s="113"/>
      <c r="P6082" s="113"/>
      <c r="Q6082" s="26"/>
      <c r="R6082" s="113"/>
      <c r="S6082" s="26"/>
    </row>
    <row r="6083" spans="13:19" ht="12.75">
      <c r="M6083" s="26"/>
      <c r="N6083" s="113"/>
      <c r="O6083" s="113"/>
      <c r="P6083" s="113"/>
      <c r="Q6083" s="26"/>
      <c r="R6083" s="113"/>
      <c r="S6083" s="26"/>
    </row>
    <row r="6084" spans="13:19" ht="12.75">
      <c r="M6084" s="26"/>
      <c r="N6084" s="113"/>
      <c r="O6084" s="113"/>
      <c r="P6084" s="113"/>
      <c r="Q6084" s="26"/>
      <c r="R6084" s="113"/>
      <c r="S6084" s="26"/>
    </row>
    <row r="6085" spans="13:19" ht="12.75">
      <c r="M6085" s="26"/>
      <c r="N6085" s="113"/>
      <c r="O6085" s="113"/>
      <c r="P6085" s="113"/>
      <c r="Q6085" s="26"/>
      <c r="R6085" s="113"/>
      <c r="S6085" s="26"/>
    </row>
    <row r="6086" spans="13:19" ht="12.75">
      <c r="M6086" s="26"/>
      <c r="N6086" s="113"/>
      <c r="O6086" s="113"/>
      <c r="P6086" s="113"/>
      <c r="Q6086" s="26"/>
      <c r="R6086" s="113"/>
      <c r="S6086" s="26"/>
    </row>
    <row r="6087" spans="13:19" ht="12.75">
      <c r="M6087" s="26"/>
      <c r="N6087" s="113"/>
      <c r="O6087" s="113"/>
      <c r="P6087" s="113"/>
      <c r="Q6087" s="26"/>
      <c r="R6087" s="113"/>
      <c r="S6087" s="26"/>
    </row>
    <row r="6088" spans="13:19" ht="12.75">
      <c r="M6088" s="26"/>
      <c r="N6088" s="113"/>
      <c r="O6088" s="113"/>
      <c r="P6088" s="113"/>
      <c r="Q6088" s="26"/>
      <c r="R6088" s="113"/>
      <c r="S6088" s="26"/>
    </row>
    <row r="6089" spans="13:19" ht="12.75">
      <c r="M6089" s="26"/>
      <c r="N6089" s="113"/>
      <c r="O6089" s="113"/>
      <c r="P6089" s="113"/>
      <c r="Q6089" s="26"/>
      <c r="R6089" s="113"/>
      <c r="S6089" s="26"/>
    </row>
    <row r="6090" spans="13:19" ht="12.75">
      <c r="M6090" s="26"/>
      <c r="N6090" s="113"/>
      <c r="O6090" s="113"/>
      <c r="P6090" s="113"/>
      <c r="Q6090" s="26"/>
      <c r="R6090" s="113"/>
      <c r="S6090" s="26"/>
    </row>
    <row r="6091" spans="13:19" ht="12.75">
      <c r="M6091" s="26"/>
      <c r="N6091" s="113"/>
      <c r="O6091" s="113"/>
      <c r="P6091" s="113"/>
      <c r="Q6091" s="26"/>
      <c r="R6091" s="113"/>
      <c r="S6091" s="26"/>
    </row>
    <row r="6092" spans="13:19" ht="12.75">
      <c r="M6092" s="26"/>
      <c r="N6092" s="113"/>
      <c r="O6092" s="113"/>
      <c r="P6092" s="113"/>
      <c r="Q6092" s="26"/>
      <c r="R6092" s="113"/>
      <c r="S6092" s="26"/>
    </row>
    <row r="6093" spans="13:19" ht="12.75">
      <c r="M6093" s="26"/>
      <c r="N6093" s="113"/>
      <c r="O6093" s="113"/>
      <c r="P6093" s="113"/>
      <c r="Q6093" s="26"/>
      <c r="R6093" s="113"/>
      <c r="S6093" s="26"/>
    </row>
    <row r="6094" spans="13:19" ht="12.75">
      <c r="M6094" s="26"/>
      <c r="N6094" s="113"/>
      <c r="O6094" s="113"/>
      <c r="P6094" s="113"/>
      <c r="Q6094" s="26"/>
      <c r="R6094" s="113"/>
      <c r="S6094" s="26"/>
    </row>
    <row r="6095" spans="13:19" ht="12.75">
      <c r="M6095" s="26"/>
      <c r="N6095" s="113"/>
      <c r="O6095" s="113"/>
      <c r="P6095" s="113"/>
      <c r="Q6095" s="26"/>
      <c r="R6095" s="113"/>
      <c r="S6095" s="26"/>
    </row>
    <row r="6096" spans="13:19" ht="12.75">
      <c r="M6096" s="26"/>
      <c r="N6096" s="113"/>
      <c r="O6096" s="113"/>
      <c r="P6096" s="113"/>
      <c r="Q6096" s="26"/>
      <c r="R6096" s="113"/>
      <c r="S6096" s="26"/>
    </row>
    <row r="6097" spans="13:19" ht="12.75">
      <c r="M6097" s="26"/>
      <c r="N6097" s="113"/>
      <c r="O6097" s="113"/>
      <c r="P6097" s="113"/>
      <c r="Q6097" s="26"/>
      <c r="R6097" s="113"/>
      <c r="S6097" s="26"/>
    </row>
    <row r="6098" spans="13:19" ht="12.75">
      <c r="M6098" s="26"/>
      <c r="N6098" s="113"/>
      <c r="O6098" s="113"/>
      <c r="P6098" s="113"/>
      <c r="Q6098" s="26"/>
      <c r="R6098" s="113"/>
      <c r="S6098" s="26"/>
    </row>
    <row r="6099" spans="13:19" ht="12.75">
      <c r="M6099" s="26"/>
      <c r="N6099" s="113"/>
      <c r="O6099" s="113"/>
      <c r="P6099" s="113"/>
      <c r="Q6099" s="26"/>
      <c r="R6099" s="113"/>
      <c r="S6099" s="26"/>
    </row>
    <row r="6100" spans="13:19" ht="12.75">
      <c r="M6100" s="26"/>
      <c r="N6100" s="113"/>
      <c r="O6100" s="113"/>
      <c r="P6100" s="113"/>
      <c r="Q6100" s="26"/>
      <c r="R6100" s="113"/>
      <c r="S6100" s="26"/>
    </row>
    <row r="6101" spans="13:19" ht="12.75">
      <c r="M6101" s="26"/>
      <c r="N6101" s="113"/>
      <c r="O6101" s="113"/>
      <c r="P6101" s="113"/>
      <c r="Q6101" s="26"/>
      <c r="R6101" s="113"/>
      <c r="S6101" s="26"/>
    </row>
    <row r="6102" spans="13:19" ht="12.75">
      <c r="M6102" s="26"/>
      <c r="N6102" s="113"/>
      <c r="O6102" s="113"/>
      <c r="P6102" s="113"/>
      <c r="Q6102" s="26"/>
      <c r="R6102" s="113"/>
      <c r="S6102" s="26"/>
    </row>
    <row r="6103" spans="13:19" ht="12.75">
      <c r="M6103" s="26"/>
      <c r="N6103" s="113"/>
      <c r="O6103" s="113"/>
      <c r="P6103" s="113"/>
      <c r="Q6103" s="26"/>
      <c r="R6103" s="113"/>
      <c r="S6103" s="26"/>
    </row>
    <row r="6104" spans="13:19" ht="12.75">
      <c r="M6104" s="26"/>
      <c r="N6104" s="113"/>
      <c r="O6104" s="113"/>
      <c r="P6104" s="113"/>
      <c r="Q6104" s="26"/>
      <c r="R6104" s="113"/>
      <c r="S6104" s="26"/>
    </row>
    <row r="6105" spans="13:19" ht="12.75">
      <c r="M6105" s="26"/>
      <c r="N6105" s="113"/>
      <c r="O6105" s="113"/>
      <c r="P6105" s="113"/>
      <c r="Q6105" s="26"/>
      <c r="R6105" s="113"/>
      <c r="S6105" s="26"/>
    </row>
    <row r="6106" spans="13:19" ht="12.75">
      <c r="M6106" s="26"/>
      <c r="N6106" s="113"/>
      <c r="O6106" s="113"/>
      <c r="P6106" s="113"/>
      <c r="Q6106" s="26"/>
      <c r="R6106" s="113"/>
      <c r="S6106" s="26"/>
    </row>
    <row r="6107" spans="13:19" ht="12.75">
      <c r="M6107" s="26"/>
      <c r="N6107" s="113"/>
      <c r="O6107" s="113"/>
      <c r="P6107" s="113"/>
      <c r="Q6107" s="26"/>
      <c r="R6107" s="113"/>
      <c r="S6107" s="26"/>
    </row>
    <row r="6108" spans="13:19" ht="12.75">
      <c r="M6108" s="26"/>
      <c r="N6108" s="113"/>
      <c r="O6108" s="113"/>
      <c r="P6108" s="113"/>
      <c r="Q6108" s="26"/>
      <c r="R6108" s="113"/>
      <c r="S6108" s="26"/>
    </row>
    <row r="6109" spans="13:19" ht="12.75">
      <c r="M6109" s="26"/>
      <c r="N6109" s="113"/>
      <c r="O6109" s="113"/>
      <c r="P6109" s="113"/>
      <c r="Q6109" s="26"/>
      <c r="R6109" s="113"/>
      <c r="S6109" s="26"/>
    </row>
    <row r="6110" spans="13:19" ht="12.75">
      <c r="M6110" s="26"/>
      <c r="N6110" s="113"/>
      <c r="O6110" s="113"/>
      <c r="P6110" s="113"/>
      <c r="Q6110" s="26"/>
      <c r="R6110" s="113"/>
      <c r="S6110" s="26"/>
    </row>
    <row r="6111" spans="13:19" ht="12.75">
      <c r="M6111" s="26"/>
      <c r="N6111" s="113"/>
      <c r="O6111" s="113"/>
      <c r="P6111" s="113"/>
      <c r="Q6111" s="26"/>
      <c r="R6111" s="113"/>
      <c r="S6111" s="26"/>
    </row>
    <row r="6112" spans="13:19" ht="12.75">
      <c r="M6112" s="26"/>
      <c r="N6112" s="113"/>
      <c r="O6112" s="113"/>
      <c r="P6112" s="113"/>
      <c r="Q6112" s="26"/>
      <c r="R6112" s="113"/>
      <c r="S6112" s="26"/>
    </row>
    <row r="6113" spans="13:19" ht="12.75">
      <c r="M6113" s="26"/>
      <c r="N6113" s="113"/>
      <c r="O6113" s="113"/>
      <c r="P6113" s="113"/>
      <c r="Q6113" s="26"/>
      <c r="R6113" s="113"/>
      <c r="S6113" s="26"/>
    </row>
    <row r="6114" spans="13:19" ht="12.75">
      <c r="M6114" s="26"/>
      <c r="N6114" s="113"/>
      <c r="O6114" s="113"/>
      <c r="P6114" s="113"/>
      <c r="Q6114" s="26"/>
      <c r="R6114" s="113"/>
      <c r="S6114" s="26"/>
    </row>
    <row r="6115" spans="13:19" ht="12.75">
      <c r="M6115" s="26"/>
      <c r="N6115" s="113"/>
      <c r="O6115" s="113"/>
      <c r="P6115" s="113"/>
      <c r="Q6115" s="26"/>
      <c r="R6115" s="113"/>
      <c r="S6115" s="26"/>
    </row>
    <row r="6116" spans="13:19" ht="12.75">
      <c r="M6116" s="26"/>
      <c r="N6116" s="113"/>
      <c r="O6116" s="113"/>
      <c r="P6116" s="113"/>
      <c r="Q6116" s="26"/>
      <c r="R6116" s="113"/>
      <c r="S6116" s="26"/>
    </row>
    <row r="6117" spans="13:19" ht="12.75">
      <c r="M6117" s="26"/>
      <c r="N6117" s="113"/>
      <c r="O6117" s="113"/>
      <c r="P6117" s="113"/>
      <c r="Q6117" s="26"/>
      <c r="R6117" s="113"/>
      <c r="S6117" s="26"/>
    </row>
    <row r="6118" spans="13:19" ht="12.75">
      <c r="M6118" s="26"/>
      <c r="N6118" s="113"/>
      <c r="O6118" s="113"/>
      <c r="P6118" s="113"/>
      <c r="Q6118" s="26"/>
      <c r="R6118" s="113"/>
      <c r="S6118" s="26"/>
    </row>
    <row r="6119" spans="13:19" ht="12.75">
      <c r="M6119" s="26"/>
      <c r="N6119" s="113"/>
      <c r="O6119" s="113"/>
      <c r="P6119" s="113"/>
      <c r="Q6119" s="26"/>
      <c r="R6119" s="113"/>
      <c r="S6119" s="26"/>
    </row>
    <row r="6120" spans="13:19" ht="12.75">
      <c r="M6120" s="26"/>
      <c r="N6120" s="113"/>
      <c r="O6120" s="113"/>
      <c r="P6120" s="113"/>
      <c r="Q6120" s="26"/>
      <c r="R6120" s="113"/>
      <c r="S6120" s="26"/>
    </row>
    <row r="6121" spans="13:19" ht="12.75">
      <c r="M6121" s="26"/>
      <c r="N6121" s="113"/>
      <c r="O6121" s="113"/>
      <c r="P6121" s="113"/>
      <c r="Q6121" s="26"/>
      <c r="R6121" s="113"/>
      <c r="S6121" s="26"/>
    </row>
    <row r="6122" spans="13:19" ht="12.75">
      <c r="M6122" s="26"/>
      <c r="N6122" s="113"/>
      <c r="O6122" s="113"/>
      <c r="P6122" s="113"/>
      <c r="Q6122" s="26"/>
      <c r="R6122" s="113"/>
      <c r="S6122" s="26"/>
    </row>
    <row r="6123" spans="13:19" ht="12.75">
      <c r="M6123" s="26"/>
      <c r="N6123" s="113"/>
      <c r="O6123" s="113"/>
      <c r="P6123" s="113"/>
      <c r="Q6123" s="26"/>
      <c r="R6123" s="113"/>
      <c r="S6123" s="26"/>
    </row>
    <row r="6124" spans="13:19" ht="12.75">
      <c r="M6124" s="26"/>
      <c r="N6124" s="113"/>
      <c r="O6124" s="113"/>
      <c r="P6124" s="113"/>
      <c r="Q6124" s="26"/>
      <c r="R6124" s="113"/>
      <c r="S6124" s="26"/>
    </row>
    <row r="6125" spans="13:19" ht="12.75">
      <c r="M6125" s="26"/>
      <c r="N6125" s="113"/>
      <c r="O6125" s="113"/>
      <c r="P6125" s="113"/>
      <c r="Q6125" s="26"/>
      <c r="R6125" s="113"/>
      <c r="S6125" s="26"/>
    </row>
    <row r="6126" spans="13:19" ht="12.75">
      <c r="M6126" s="26"/>
      <c r="N6126" s="113"/>
      <c r="O6126" s="113"/>
      <c r="P6126" s="113"/>
      <c r="Q6126" s="26"/>
      <c r="R6126" s="113"/>
      <c r="S6126" s="26"/>
    </row>
    <row r="6127" spans="13:19" ht="12.75">
      <c r="M6127" s="26"/>
      <c r="N6127" s="113"/>
      <c r="O6127" s="113"/>
      <c r="P6127" s="113"/>
      <c r="Q6127" s="26"/>
      <c r="R6127" s="113"/>
      <c r="S6127" s="26"/>
    </row>
    <row r="6128" spans="13:19" ht="12.75">
      <c r="M6128" s="26"/>
      <c r="N6128" s="113"/>
      <c r="O6128" s="113"/>
      <c r="P6128" s="113"/>
      <c r="Q6128" s="26"/>
      <c r="R6128" s="113"/>
      <c r="S6128" s="26"/>
    </row>
    <row r="6129" spans="13:19" ht="12.75">
      <c r="M6129" s="26"/>
      <c r="N6129" s="113"/>
      <c r="O6129" s="113"/>
      <c r="P6129" s="113"/>
      <c r="Q6129" s="26"/>
      <c r="R6129" s="113"/>
      <c r="S6129" s="26"/>
    </row>
    <row r="6130" spans="13:19" ht="12.75">
      <c r="M6130" s="26"/>
      <c r="N6130" s="113"/>
      <c r="O6130" s="113"/>
      <c r="P6130" s="113"/>
      <c r="Q6130" s="26"/>
      <c r="R6130" s="113"/>
      <c r="S6130" s="26"/>
    </row>
    <row r="6131" spans="13:19" ht="12.75">
      <c r="M6131" s="26"/>
      <c r="N6131" s="113"/>
      <c r="O6131" s="113"/>
      <c r="P6131" s="113"/>
      <c r="Q6131" s="26"/>
      <c r="R6131" s="113"/>
      <c r="S6131" s="26"/>
    </row>
    <row r="6132" spans="13:19" ht="12.75">
      <c r="M6132" s="26"/>
      <c r="N6132" s="113"/>
      <c r="O6132" s="113"/>
      <c r="P6132" s="113"/>
      <c r="Q6132" s="26"/>
      <c r="R6132" s="113"/>
      <c r="S6132" s="26"/>
    </row>
    <row r="6133" spans="13:19" ht="12.75">
      <c r="M6133" s="26"/>
      <c r="N6133" s="113"/>
      <c r="O6133" s="113"/>
      <c r="P6133" s="113"/>
      <c r="Q6133" s="26"/>
      <c r="R6133" s="113"/>
      <c r="S6133" s="26"/>
    </row>
    <row r="6134" spans="13:19" ht="12.75">
      <c r="M6134" s="26"/>
      <c r="N6134" s="113"/>
      <c r="O6134" s="113"/>
      <c r="P6134" s="113"/>
      <c r="Q6134" s="26"/>
      <c r="R6134" s="113"/>
      <c r="S6134" s="26"/>
    </row>
    <row r="6135" spans="13:19" ht="12.75">
      <c r="M6135" s="26"/>
      <c r="N6135" s="113"/>
      <c r="O6135" s="113"/>
      <c r="P6135" s="113"/>
      <c r="Q6135" s="26"/>
      <c r="R6135" s="113"/>
      <c r="S6135" s="26"/>
    </row>
    <row r="6136" spans="13:19" ht="12.75">
      <c r="M6136" s="26"/>
      <c r="N6136" s="113"/>
      <c r="O6136" s="113"/>
      <c r="P6136" s="113"/>
      <c r="Q6136" s="26"/>
      <c r="R6136" s="113"/>
      <c r="S6136" s="26"/>
    </row>
    <row r="6137" spans="13:19" ht="12.75">
      <c r="M6137" s="26"/>
      <c r="N6137" s="113"/>
      <c r="O6137" s="113"/>
      <c r="P6137" s="113"/>
      <c r="Q6137" s="26"/>
      <c r="R6137" s="113"/>
      <c r="S6137" s="26"/>
    </row>
    <row r="6138" spans="13:19" ht="12.75">
      <c r="M6138" s="26"/>
      <c r="N6138" s="113"/>
      <c r="O6138" s="113"/>
      <c r="P6138" s="113"/>
      <c r="Q6138" s="26"/>
      <c r="R6138" s="113"/>
      <c r="S6138" s="26"/>
    </row>
    <row r="6139" spans="13:19" ht="12.75">
      <c r="M6139" s="26"/>
      <c r="N6139" s="113"/>
      <c r="O6139" s="113"/>
      <c r="P6139" s="113"/>
      <c r="Q6139" s="26"/>
      <c r="R6139" s="113"/>
      <c r="S6139" s="26"/>
    </row>
    <row r="6140" spans="13:19" ht="12.75">
      <c r="M6140" s="26"/>
      <c r="N6140" s="113"/>
      <c r="O6140" s="113"/>
      <c r="P6140" s="113"/>
      <c r="Q6140" s="26"/>
      <c r="R6140" s="113"/>
      <c r="S6140" s="26"/>
    </row>
    <row r="6141" spans="13:19" ht="12.75">
      <c r="M6141" s="26"/>
      <c r="N6141" s="113"/>
      <c r="O6141" s="113"/>
      <c r="P6141" s="113"/>
      <c r="Q6141" s="26"/>
      <c r="R6141" s="113"/>
      <c r="S6141" s="26"/>
    </row>
    <row r="6142" spans="13:19" ht="12.75">
      <c r="M6142" s="26"/>
      <c r="N6142" s="113"/>
      <c r="O6142" s="113"/>
      <c r="P6142" s="113"/>
      <c r="Q6142" s="26"/>
      <c r="R6142" s="113"/>
      <c r="S6142" s="26"/>
    </row>
    <row r="6143" spans="13:19" ht="12.75">
      <c r="M6143" s="26"/>
      <c r="N6143" s="113"/>
      <c r="O6143" s="113"/>
      <c r="P6143" s="113"/>
      <c r="Q6143" s="26"/>
      <c r="R6143" s="113"/>
      <c r="S6143" s="26"/>
    </row>
    <row r="6144" spans="13:19" ht="12.75">
      <c r="M6144" s="26"/>
      <c r="N6144" s="113"/>
      <c r="O6144" s="113"/>
      <c r="P6144" s="113"/>
      <c r="Q6144" s="26"/>
      <c r="R6144" s="113"/>
      <c r="S6144" s="26"/>
    </row>
    <row r="6145" spans="13:19" ht="12.75">
      <c r="M6145" s="26"/>
      <c r="N6145" s="113"/>
      <c r="O6145" s="113"/>
      <c r="P6145" s="113"/>
      <c r="Q6145" s="26"/>
      <c r="R6145" s="113"/>
      <c r="S6145" s="26"/>
    </row>
    <row r="6146" spans="13:19" ht="12.75">
      <c r="M6146" s="26"/>
      <c r="N6146" s="113"/>
      <c r="O6146" s="113"/>
      <c r="P6146" s="113"/>
      <c r="Q6146" s="26"/>
      <c r="R6146" s="113"/>
      <c r="S6146" s="26"/>
    </row>
    <row r="6147" spans="13:19" ht="12.75">
      <c r="M6147" s="26"/>
      <c r="N6147" s="113"/>
      <c r="O6147" s="113"/>
      <c r="P6147" s="113"/>
      <c r="Q6147" s="26"/>
      <c r="R6147" s="113"/>
      <c r="S6147" s="26"/>
    </row>
    <row r="6148" spans="13:19" ht="12.75">
      <c r="M6148" s="26"/>
      <c r="N6148" s="113"/>
      <c r="O6148" s="113"/>
      <c r="P6148" s="113"/>
      <c r="Q6148" s="26"/>
      <c r="R6148" s="113"/>
      <c r="S6148" s="26"/>
    </row>
    <row r="6149" spans="13:19" ht="12.75">
      <c r="M6149" s="26"/>
      <c r="N6149" s="113"/>
      <c r="O6149" s="113"/>
      <c r="P6149" s="113"/>
      <c r="Q6149" s="26"/>
      <c r="R6149" s="113"/>
      <c r="S6149" s="26"/>
    </row>
    <row r="6150" spans="13:19" ht="12.75">
      <c r="M6150" s="26"/>
      <c r="N6150" s="113"/>
      <c r="O6150" s="113"/>
      <c r="P6150" s="113"/>
      <c r="Q6150" s="26"/>
      <c r="R6150" s="113"/>
      <c r="S6150" s="26"/>
    </row>
    <row r="6151" spans="13:19" ht="12.75">
      <c r="M6151" s="26"/>
      <c r="N6151" s="113"/>
      <c r="O6151" s="113"/>
      <c r="P6151" s="113"/>
      <c r="Q6151" s="26"/>
      <c r="R6151" s="113"/>
      <c r="S6151" s="26"/>
    </row>
    <row r="6152" spans="13:19" ht="12.75">
      <c r="M6152" s="26"/>
      <c r="N6152" s="113"/>
      <c r="O6152" s="113"/>
      <c r="P6152" s="113"/>
      <c r="Q6152" s="26"/>
      <c r="R6152" s="113"/>
      <c r="S6152" s="26"/>
    </row>
    <row r="6153" spans="13:19" ht="12.75">
      <c r="M6153" s="26"/>
      <c r="N6153" s="113"/>
      <c r="O6153" s="113"/>
      <c r="P6153" s="113"/>
      <c r="Q6153" s="26"/>
      <c r="R6153" s="113"/>
      <c r="S6153" s="26"/>
    </row>
    <row r="6154" spans="13:19" ht="12.75">
      <c r="M6154" s="26"/>
      <c r="N6154" s="113"/>
      <c r="O6154" s="113"/>
      <c r="P6154" s="113"/>
      <c r="Q6154" s="26"/>
      <c r="R6154" s="113"/>
      <c r="S6154" s="26"/>
    </row>
    <row r="6155" spans="13:19" ht="12.75">
      <c r="M6155" s="26"/>
      <c r="N6155" s="113"/>
      <c r="O6155" s="113"/>
      <c r="P6155" s="113"/>
      <c r="Q6155" s="26"/>
      <c r="R6155" s="113"/>
      <c r="S6155" s="26"/>
    </row>
    <row r="6156" spans="13:19" ht="12.75">
      <c r="M6156" s="26"/>
      <c r="N6156" s="113"/>
      <c r="O6156" s="113"/>
      <c r="P6156" s="113"/>
      <c r="Q6156" s="26"/>
      <c r="R6156" s="113"/>
      <c r="S6156" s="26"/>
    </row>
    <row r="6157" spans="13:19" ht="12.75">
      <c r="M6157" s="26"/>
      <c r="N6157" s="113"/>
      <c r="O6157" s="113"/>
      <c r="P6157" s="113"/>
      <c r="Q6157" s="26"/>
      <c r="R6157" s="113"/>
      <c r="S6157" s="26"/>
    </row>
    <row r="6158" spans="13:19" ht="12.75">
      <c r="M6158" s="26"/>
      <c r="N6158" s="113"/>
      <c r="O6158" s="113"/>
      <c r="P6158" s="113"/>
      <c r="Q6158" s="26"/>
      <c r="R6158" s="113"/>
      <c r="S6158" s="26"/>
    </row>
    <row r="6159" spans="13:19" ht="12.75">
      <c r="M6159" s="26"/>
      <c r="N6159" s="113"/>
      <c r="O6159" s="113"/>
      <c r="P6159" s="113"/>
      <c r="Q6159" s="26"/>
      <c r="R6159" s="113"/>
      <c r="S6159" s="26"/>
    </row>
    <row r="6160" spans="13:19" ht="12.75">
      <c r="M6160" s="26"/>
      <c r="N6160" s="113"/>
      <c r="O6160" s="113"/>
      <c r="P6160" s="113"/>
      <c r="Q6160" s="26"/>
      <c r="R6160" s="113"/>
      <c r="S6160" s="26"/>
    </row>
    <row r="6161" spans="13:19" ht="12.75">
      <c r="M6161" s="26"/>
      <c r="N6161" s="113"/>
      <c r="O6161" s="113"/>
      <c r="P6161" s="113"/>
      <c r="Q6161" s="26"/>
      <c r="R6161" s="113"/>
      <c r="S6161" s="26"/>
    </row>
    <row r="6162" spans="13:19" ht="12.75">
      <c r="M6162" s="26"/>
      <c r="N6162" s="113"/>
      <c r="O6162" s="113"/>
      <c r="P6162" s="113"/>
      <c r="Q6162" s="26"/>
      <c r="R6162" s="113"/>
      <c r="S6162" s="26"/>
    </row>
    <row r="6163" spans="13:19" ht="12.75">
      <c r="M6163" s="26"/>
      <c r="N6163" s="113"/>
      <c r="O6163" s="113"/>
      <c r="P6163" s="113"/>
      <c r="Q6163" s="26"/>
      <c r="R6163" s="113"/>
      <c r="S6163" s="26"/>
    </row>
    <row r="6164" spans="13:19" ht="12.75">
      <c r="M6164" s="26"/>
      <c r="N6164" s="113"/>
      <c r="O6164" s="113"/>
      <c r="P6164" s="113"/>
      <c r="Q6164" s="26"/>
      <c r="R6164" s="113"/>
      <c r="S6164" s="26"/>
    </row>
    <row r="6165" spans="13:19" ht="12.75">
      <c r="M6165" s="26"/>
      <c r="N6165" s="113"/>
      <c r="O6165" s="113"/>
      <c r="P6165" s="113"/>
      <c r="Q6165" s="26"/>
      <c r="R6165" s="113"/>
      <c r="S6165" s="26"/>
    </row>
    <row r="6166" spans="13:19" ht="12.75">
      <c r="M6166" s="26"/>
      <c r="N6166" s="113"/>
      <c r="O6166" s="113"/>
      <c r="P6166" s="113"/>
      <c r="Q6166" s="26"/>
      <c r="R6166" s="113"/>
      <c r="S6166" s="26"/>
    </row>
    <row r="6167" spans="13:19" ht="12.75">
      <c r="M6167" s="26"/>
      <c r="N6167" s="113"/>
      <c r="O6167" s="113"/>
      <c r="P6167" s="113"/>
      <c r="Q6167" s="26"/>
      <c r="R6167" s="113"/>
      <c r="S6167" s="26"/>
    </row>
    <row r="6168" spans="13:19" ht="12.75">
      <c r="M6168" s="26"/>
      <c r="N6168" s="113"/>
      <c r="O6168" s="113"/>
      <c r="P6168" s="113"/>
      <c r="Q6168" s="26"/>
      <c r="R6168" s="113"/>
      <c r="S6168" s="26"/>
    </row>
    <row r="6169" spans="13:19" ht="12.75">
      <c r="M6169" s="26"/>
      <c r="N6169" s="113"/>
      <c r="O6169" s="113"/>
      <c r="P6169" s="113"/>
      <c r="Q6169" s="26"/>
      <c r="R6169" s="113"/>
      <c r="S6169" s="26"/>
    </row>
    <row r="6170" spans="13:19" ht="12.75">
      <c r="M6170" s="26"/>
      <c r="N6170" s="113"/>
      <c r="O6170" s="113"/>
      <c r="P6170" s="113"/>
      <c r="Q6170" s="26"/>
      <c r="R6170" s="113"/>
      <c r="S6170" s="26"/>
    </row>
    <row r="6171" spans="13:19" ht="12.75">
      <c r="M6171" s="26"/>
      <c r="N6171" s="113"/>
      <c r="O6171" s="113"/>
      <c r="P6171" s="113"/>
      <c r="Q6171" s="26"/>
      <c r="R6171" s="113"/>
      <c r="S6171" s="26"/>
    </row>
    <row r="6172" spans="13:19" ht="12.75">
      <c r="M6172" s="26"/>
      <c r="N6172" s="113"/>
      <c r="O6172" s="113"/>
      <c r="P6172" s="113"/>
      <c r="Q6172" s="26"/>
      <c r="R6172" s="113"/>
      <c r="S6172" s="26"/>
    </row>
    <row r="6173" spans="13:19" ht="12.75">
      <c r="M6173" s="26"/>
      <c r="N6173" s="113"/>
      <c r="O6173" s="113"/>
      <c r="P6173" s="113"/>
      <c r="Q6173" s="26"/>
      <c r="R6173" s="113"/>
      <c r="S6173" s="26"/>
    </row>
    <row r="6174" spans="13:19" ht="12.75">
      <c r="M6174" s="26"/>
      <c r="N6174" s="113"/>
      <c r="O6174" s="113"/>
      <c r="P6174" s="113"/>
      <c r="Q6174" s="26"/>
      <c r="R6174" s="113"/>
      <c r="S6174" s="26"/>
    </row>
    <row r="6175" spans="13:19" ht="12.75">
      <c r="M6175" s="26"/>
      <c r="N6175" s="113"/>
      <c r="O6175" s="113"/>
      <c r="P6175" s="113"/>
      <c r="Q6175" s="26"/>
      <c r="R6175" s="113"/>
      <c r="S6175" s="26"/>
    </row>
    <row r="6176" spans="13:19" ht="12.75">
      <c r="M6176" s="26"/>
      <c r="N6176" s="113"/>
      <c r="O6176" s="113"/>
      <c r="P6176" s="113"/>
      <c r="Q6176" s="26"/>
      <c r="R6176" s="113"/>
      <c r="S6176" s="26"/>
    </row>
    <row r="6177" spans="13:19" ht="12.75">
      <c r="M6177" s="26"/>
      <c r="N6177" s="113"/>
      <c r="O6177" s="113"/>
      <c r="P6177" s="113"/>
      <c r="Q6177" s="26"/>
      <c r="R6177" s="113"/>
      <c r="S6177" s="26"/>
    </row>
    <row r="6178" spans="13:19" ht="12.75">
      <c r="M6178" s="26"/>
      <c r="N6178" s="113"/>
      <c r="O6178" s="113"/>
      <c r="P6178" s="113"/>
      <c r="Q6178" s="26"/>
      <c r="R6178" s="113"/>
      <c r="S6178" s="26"/>
    </row>
    <row r="6179" spans="13:19" ht="12.75">
      <c r="M6179" s="26"/>
      <c r="N6179" s="113"/>
      <c r="O6179" s="113"/>
      <c r="P6179" s="113"/>
      <c r="Q6179" s="26"/>
      <c r="R6179" s="113"/>
      <c r="S6179" s="26"/>
    </row>
    <row r="6180" spans="13:19" ht="12.75">
      <c r="M6180" s="26"/>
      <c r="N6180" s="113"/>
      <c r="O6180" s="113"/>
      <c r="P6180" s="113"/>
      <c r="Q6180" s="26"/>
      <c r="R6180" s="113"/>
      <c r="S6180" s="26"/>
    </row>
    <row r="6181" spans="13:19" ht="12.75">
      <c r="M6181" s="26"/>
      <c r="N6181" s="113"/>
      <c r="O6181" s="113"/>
      <c r="P6181" s="113"/>
      <c r="Q6181" s="26"/>
      <c r="R6181" s="113"/>
      <c r="S6181" s="26"/>
    </row>
    <row r="6182" spans="13:19" ht="12.75">
      <c r="M6182" s="26"/>
      <c r="N6182" s="113"/>
      <c r="O6182" s="113"/>
      <c r="P6182" s="113"/>
      <c r="Q6182" s="26"/>
      <c r="R6182" s="113"/>
      <c r="S6182" s="26"/>
    </row>
    <row r="6183" spans="13:19" ht="12.75">
      <c r="M6183" s="26"/>
      <c r="N6183" s="113"/>
      <c r="O6183" s="113"/>
      <c r="P6183" s="113"/>
      <c r="Q6183" s="26"/>
      <c r="R6183" s="113"/>
      <c r="S6183" s="26"/>
    </row>
    <row r="6184" spans="13:19" ht="12.75">
      <c r="M6184" s="26"/>
      <c r="N6184" s="113"/>
      <c r="O6184" s="113"/>
      <c r="P6184" s="113"/>
      <c r="Q6184" s="26"/>
      <c r="R6184" s="113"/>
      <c r="S6184" s="26"/>
    </row>
    <row r="6185" spans="13:19" ht="12.75">
      <c r="M6185" s="26"/>
      <c r="N6185" s="113"/>
      <c r="O6185" s="113"/>
      <c r="P6185" s="113"/>
      <c r="Q6185" s="26"/>
      <c r="R6185" s="113"/>
      <c r="S6185" s="26"/>
    </row>
    <row r="6186" spans="13:19" ht="12.75">
      <c r="M6186" s="26"/>
      <c r="N6186" s="113"/>
      <c r="O6186" s="113"/>
      <c r="P6186" s="113"/>
      <c r="Q6186" s="26"/>
      <c r="R6186" s="113"/>
      <c r="S6186" s="26"/>
    </row>
    <row r="6187" spans="13:19" ht="12.75">
      <c r="M6187" s="26"/>
      <c r="N6187" s="113"/>
      <c r="O6187" s="113"/>
      <c r="P6187" s="113"/>
      <c r="Q6187" s="26"/>
      <c r="R6187" s="113"/>
      <c r="S6187" s="26"/>
    </row>
    <row r="6188" spans="13:19" ht="12.75">
      <c r="M6188" s="26"/>
      <c r="N6188" s="113"/>
      <c r="O6188" s="113"/>
      <c r="P6188" s="113"/>
      <c r="Q6188" s="26"/>
      <c r="R6188" s="113"/>
      <c r="S6188" s="26"/>
    </row>
    <row r="6189" spans="13:19" ht="12.75">
      <c r="M6189" s="26"/>
      <c r="N6189" s="113"/>
      <c r="O6189" s="113"/>
      <c r="P6189" s="113"/>
      <c r="Q6189" s="26"/>
      <c r="R6189" s="113"/>
      <c r="S6189" s="26"/>
    </row>
    <row r="6190" spans="13:19" ht="12.75">
      <c r="M6190" s="26"/>
      <c r="N6190" s="113"/>
      <c r="O6190" s="113"/>
      <c r="P6190" s="113"/>
      <c r="Q6190" s="26"/>
      <c r="R6190" s="113"/>
      <c r="S6190" s="26"/>
    </row>
    <row r="6191" spans="13:19" ht="12.75">
      <c r="M6191" s="26"/>
      <c r="N6191" s="113"/>
      <c r="O6191" s="113"/>
      <c r="P6191" s="113"/>
      <c r="Q6191" s="26"/>
      <c r="R6191" s="113"/>
      <c r="S6191" s="26"/>
    </row>
    <row r="6192" spans="13:19" ht="12.75">
      <c r="M6192" s="26"/>
      <c r="N6192" s="113"/>
      <c r="O6192" s="113"/>
      <c r="P6192" s="113"/>
      <c r="Q6192" s="26"/>
      <c r="R6192" s="113"/>
      <c r="S6192" s="26"/>
    </row>
    <row r="6193" spans="13:19" ht="12.75">
      <c r="M6193" s="26"/>
      <c r="N6193" s="113"/>
      <c r="O6193" s="113"/>
      <c r="P6193" s="113"/>
      <c r="Q6193" s="26"/>
      <c r="R6193" s="113"/>
      <c r="S6193" s="26"/>
    </row>
    <row r="6194" spans="13:19" ht="12.75">
      <c r="M6194" s="26"/>
      <c r="N6194" s="113"/>
      <c r="O6194" s="113"/>
      <c r="P6194" s="113"/>
      <c r="Q6194" s="26"/>
      <c r="R6194" s="113"/>
      <c r="S6194" s="26"/>
    </row>
    <row r="6195" spans="13:19" ht="12.75">
      <c r="M6195" s="26"/>
      <c r="N6195" s="113"/>
      <c r="O6195" s="113"/>
      <c r="P6195" s="113"/>
      <c r="Q6195" s="26"/>
      <c r="R6195" s="113"/>
      <c r="S6195" s="26"/>
    </row>
    <row r="6196" spans="13:19" ht="12.75">
      <c r="M6196" s="26"/>
      <c r="N6196" s="113"/>
      <c r="O6196" s="113"/>
      <c r="P6196" s="113"/>
      <c r="Q6196" s="26"/>
      <c r="R6196" s="113"/>
      <c r="S6196" s="26"/>
    </row>
    <row r="6197" spans="13:19" ht="12.75">
      <c r="M6197" s="26"/>
      <c r="N6197" s="113"/>
      <c r="O6197" s="113"/>
      <c r="P6197" s="113"/>
      <c r="Q6197" s="26"/>
      <c r="R6197" s="113"/>
      <c r="S6197" s="26"/>
    </row>
    <row r="6198" spans="13:19" ht="12.75">
      <c r="M6198" s="26"/>
      <c r="N6198" s="113"/>
      <c r="O6198" s="113"/>
      <c r="P6198" s="113"/>
      <c r="Q6198" s="26"/>
      <c r="R6198" s="113"/>
      <c r="S6198" s="26"/>
    </row>
    <row r="6199" spans="13:19" ht="12.75">
      <c r="M6199" s="26"/>
      <c r="N6199" s="113"/>
      <c r="O6199" s="113"/>
      <c r="P6199" s="113"/>
      <c r="Q6199" s="26"/>
      <c r="R6199" s="113"/>
      <c r="S6199" s="26"/>
    </row>
    <row r="6200" spans="13:19" ht="12.75">
      <c r="M6200" s="26"/>
      <c r="N6200" s="113"/>
      <c r="O6200" s="113"/>
      <c r="P6200" s="113"/>
      <c r="Q6200" s="26"/>
      <c r="R6200" s="113"/>
      <c r="S6200" s="26"/>
    </row>
    <row r="6201" spans="13:19" ht="12.75">
      <c r="M6201" s="26"/>
      <c r="N6201" s="113"/>
      <c r="O6201" s="113"/>
      <c r="P6201" s="113"/>
      <c r="Q6201" s="26"/>
      <c r="R6201" s="113"/>
      <c r="S6201" s="26"/>
    </row>
    <row r="6202" spans="13:19" ht="12.75">
      <c r="M6202" s="26"/>
      <c r="N6202" s="113"/>
      <c r="O6202" s="113"/>
      <c r="P6202" s="113"/>
      <c r="Q6202" s="26"/>
      <c r="R6202" s="113"/>
      <c r="S6202" s="26"/>
    </row>
    <row r="6203" spans="13:19" ht="12.75">
      <c r="M6203" s="26"/>
      <c r="N6203" s="113"/>
      <c r="O6203" s="113"/>
      <c r="P6203" s="113"/>
      <c r="Q6203" s="26"/>
      <c r="R6203" s="113"/>
      <c r="S6203" s="26"/>
    </row>
    <row r="6204" spans="13:19" ht="12.75">
      <c r="M6204" s="26"/>
      <c r="N6204" s="113"/>
      <c r="O6204" s="113"/>
      <c r="P6204" s="113"/>
      <c r="Q6204" s="26"/>
      <c r="R6204" s="113"/>
      <c r="S6204" s="26"/>
    </row>
    <row r="6205" spans="13:19" ht="12.75">
      <c r="M6205" s="26"/>
      <c r="N6205" s="113"/>
      <c r="O6205" s="113"/>
      <c r="P6205" s="113"/>
      <c r="Q6205" s="26"/>
      <c r="R6205" s="113"/>
      <c r="S6205" s="26"/>
    </row>
    <row r="6206" spans="13:19" ht="12.75">
      <c r="M6206" s="26"/>
      <c r="N6206" s="113"/>
      <c r="O6206" s="113"/>
      <c r="P6206" s="113"/>
      <c r="Q6206" s="26"/>
      <c r="R6206" s="113"/>
      <c r="S6206" s="26"/>
    </row>
    <row r="6207" spans="13:19" ht="12.75">
      <c r="M6207" s="26"/>
      <c r="N6207" s="113"/>
      <c r="O6207" s="113"/>
      <c r="P6207" s="113"/>
      <c r="Q6207" s="26"/>
      <c r="R6207" s="113"/>
      <c r="S6207" s="26"/>
    </row>
    <row r="6208" spans="13:19" ht="12.75">
      <c r="M6208" s="26"/>
      <c r="N6208" s="113"/>
      <c r="O6208" s="113"/>
      <c r="P6208" s="113"/>
      <c r="Q6208" s="26"/>
      <c r="R6208" s="113"/>
      <c r="S6208" s="26"/>
    </row>
    <row r="6209" spans="13:19" ht="12.75">
      <c r="M6209" s="26"/>
      <c r="N6209" s="113"/>
      <c r="O6209" s="113"/>
      <c r="P6209" s="113"/>
      <c r="Q6209" s="26"/>
      <c r="R6209" s="113"/>
      <c r="S6209" s="26"/>
    </row>
    <row r="6210" spans="13:19" ht="12.75">
      <c r="M6210" s="26"/>
      <c r="N6210" s="113"/>
      <c r="O6210" s="113"/>
      <c r="P6210" s="113"/>
      <c r="Q6210" s="26"/>
      <c r="R6210" s="113"/>
      <c r="S6210" s="26"/>
    </row>
    <row r="6211" spans="13:19" ht="12.75">
      <c r="M6211" s="26"/>
      <c r="N6211" s="113"/>
      <c r="O6211" s="113"/>
      <c r="P6211" s="113"/>
      <c r="Q6211" s="26"/>
      <c r="R6211" s="113"/>
      <c r="S6211" s="26"/>
    </row>
    <row r="6212" spans="13:19" ht="12.75">
      <c r="M6212" s="26"/>
      <c r="N6212" s="113"/>
      <c r="O6212" s="113"/>
      <c r="P6212" s="113"/>
      <c r="Q6212" s="26"/>
      <c r="R6212" s="113"/>
      <c r="S6212" s="26"/>
    </row>
    <row r="6213" spans="13:19" ht="12.75">
      <c r="M6213" s="26"/>
      <c r="N6213" s="113"/>
      <c r="O6213" s="113"/>
      <c r="P6213" s="113"/>
      <c r="Q6213" s="26"/>
      <c r="R6213" s="113"/>
      <c r="S6213" s="26"/>
    </row>
    <row r="6214" spans="13:19" ht="12.75">
      <c r="M6214" s="26"/>
      <c r="N6214" s="113"/>
      <c r="O6214" s="113"/>
      <c r="P6214" s="113"/>
      <c r="Q6214" s="26"/>
      <c r="R6214" s="113"/>
      <c r="S6214" s="26"/>
    </row>
    <row r="6215" spans="13:19" ht="12.75">
      <c r="M6215" s="26"/>
      <c r="N6215" s="113"/>
      <c r="O6215" s="113"/>
      <c r="P6215" s="113"/>
      <c r="Q6215" s="26"/>
      <c r="R6215" s="113"/>
      <c r="S6215" s="26"/>
    </row>
    <row r="6216" spans="13:19" ht="12.75">
      <c r="M6216" s="26"/>
      <c r="N6216" s="113"/>
      <c r="O6216" s="113"/>
      <c r="P6216" s="113"/>
      <c r="Q6216" s="26"/>
      <c r="R6216" s="113"/>
      <c r="S6216" s="26"/>
    </row>
    <row r="6217" spans="13:19" ht="12.75">
      <c r="M6217" s="26"/>
      <c r="N6217" s="113"/>
      <c r="O6217" s="113"/>
      <c r="P6217" s="113"/>
      <c r="Q6217" s="26"/>
      <c r="R6217" s="113"/>
      <c r="S6217" s="26"/>
    </row>
    <row r="6218" spans="13:19" ht="12.75">
      <c r="M6218" s="26"/>
      <c r="N6218" s="113"/>
      <c r="O6218" s="113"/>
      <c r="P6218" s="113"/>
      <c r="Q6218" s="26"/>
      <c r="R6218" s="113"/>
      <c r="S6218" s="26"/>
    </row>
    <row r="6219" spans="13:19" ht="12.75">
      <c r="M6219" s="26"/>
      <c r="N6219" s="113"/>
      <c r="O6219" s="113"/>
      <c r="P6219" s="113"/>
      <c r="Q6219" s="26"/>
      <c r="R6219" s="113"/>
      <c r="S6219" s="26"/>
    </row>
    <row r="6220" spans="13:19" ht="12.75">
      <c r="M6220" s="26"/>
      <c r="N6220" s="113"/>
      <c r="O6220" s="113"/>
      <c r="P6220" s="113"/>
      <c r="Q6220" s="26"/>
      <c r="R6220" s="113"/>
      <c r="S6220" s="26"/>
    </row>
    <row r="6221" spans="13:19" ht="12.75">
      <c r="M6221" s="26"/>
      <c r="N6221" s="113"/>
      <c r="O6221" s="113"/>
      <c r="P6221" s="113"/>
      <c r="Q6221" s="26"/>
      <c r="R6221" s="113"/>
      <c r="S6221" s="26"/>
    </row>
    <row r="6222" spans="13:19" ht="12.75">
      <c r="M6222" s="26"/>
      <c r="N6222" s="113"/>
      <c r="O6222" s="113"/>
      <c r="P6222" s="113"/>
      <c r="Q6222" s="26"/>
      <c r="R6222" s="113"/>
      <c r="S6222" s="26"/>
    </row>
    <row r="6223" spans="13:19" ht="12.75">
      <c r="M6223" s="26"/>
      <c r="N6223" s="113"/>
      <c r="O6223" s="113"/>
      <c r="P6223" s="113"/>
      <c r="Q6223" s="26"/>
      <c r="R6223" s="113"/>
      <c r="S6223" s="26"/>
    </row>
    <row r="6224" spans="13:19" ht="12.75">
      <c r="M6224" s="26"/>
      <c r="N6224" s="113"/>
      <c r="O6224" s="113"/>
      <c r="P6224" s="113"/>
      <c r="Q6224" s="26"/>
      <c r="R6224" s="113"/>
      <c r="S6224" s="26"/>
    </row>
    <row r="6225" spans="13:19" ht="12.75">
      <c r="M6225" s="26"/>
      <c r="N6225" s="113"/>
      <c r="O6225" s="113"/>
      <c r="P6225" s="113"/>
      <c r="Q6225" s="26"/>
      <c r="R6225" s="113"/>
      <c r="S6225" s="26"/>
    </row>
    <row r="6226" spans="13:19" ht="12.75">
      <c r="M6226" s="26"/>
      <c r="N6226" s="113"/>
      <c r="O6226" s="113"/>
      <c r="P6226" s="113"/>
      <c r="Q6226" s="26"/>
      <c r="R6226" s="113"/>
      <c r="S6226" s="26"/>
    </row>
    <row r="6227" spans="13:19" ht="12.75">
      <c r="M6227" s="26"/>
      <c r="N6227" s="113"/>
      <c r="O6227" s="113"/>
      <c r="P6227" s="113"/>
      <c r="Q6227" s="26"/>
      <c r="R6227" s="113"/>
      <c r="S6227" s="26"/>
    </row>
    <row r="6228" spans="13:19" ht="12.75">
      <c r="M6228" s="26"/>
      <c r="N6228" s="113"/>
      <c r="O6228" s="113"/>
      <c r="P6228" s="113"/>
      <c r="Q6228" s="26"/>
      <c r="R6228" s="113"/>
      <c r="S6228" s="26"/>
    </row>
    <row r="6229" spans="13:19" ht="12.75">
      <c r="M6229" s="26"/>
      <c r="N6229" s="113"/>
      <c r="O6229" s="113"/>
      <c r="P6229" s="113"/>
      <c r="Q6229" s="26"/>
      <c r="R6229" s="113"/>
      <c r="S6229" s="26"/>
    </row>
    <row r="6230" spans="13:19" ht="12.75">
      <c r="M6230" s="26"/>
      <c r="N6230" s="113"/>
      <c r="O6230" s="113"/>
      <c r="P6230" s="113"/>
      <c r="Q6230" s="26"/>
      <c r="R6230" s="113"/>
      <c r="S6230" s="26"/>
    </row>
    <row r="6231" spans="13:19" ht="12.75">
      <c r="M6231" s="26"/>
      <c r="N6231" s="113"/>
      <c r="O6231" s="113"/>
      <c r="P6231" s="113"/>
      <c r="Q6231" s="26"/>
      <c r="R6231" s="113"/>
      <c r="S6231" s="26"/>
    </row>
    <row r="6232" spans="13:19" ht="12.75">
      <c r="M6232" s="26"/>
      <c r="N6232" s="113"/>
      <c r="O6232" s="113"/>
      <c r="P6232" s="113"/>
      <c r="Q6232" s="26"/>
      <c r="R6232" s="113"/>
      <c r="S6232" s="26"/>
    </row>
    <row r="6233" spans="13:19" ht="12.75">
      <c r="M6233" s="26"/>
      <c r="N6233" s="113"/>
      <c r="O6233" s="113"/>
      <c r="P6233" s="113"/>
      <c r="Q6233" s="26"/>
      <c r="R6233" s="113"/>
      <c r="S6233" s="26"/>
    </row>
    <row r="6234" spans="13:19" ht="12.75">
      <c r="M6234" s="26"/>
      <c r="N6234" s="113"/>
      <c r="O6234" s="113"/>
      <c r="P6234" s="113"/>
      <c r="Q6234" s="26"/>
      <c r="R6234" s="113"/>
      <c r="S6234" s="26"/>
    </row>
    <row r="6235" spans="13:19" ht="12.75">
      <c r="M6235" s="26"/>
      <c r="N6235" s="113"/>
      <c r="O6235" s="113"/>
      <c r="P6235" s="113"/>
      <c r="Q6235" s="26"/>
      <c r="R6235" s="113"/>
      <c r="S6235" s="26"/>
    </row>
    <row r="6236" spans="13:19" ht="12.75">
      <c r="M6236" s="26"/>
      <c r="N6236" s="113"/>
      <c r="O6236" s="113"/>
      <c r="P6236" s="113"/>
      <c r="Q6236" s="26"/>
      <c r="R6236" s="113"/>
      <c r="S6236" s="26"/>
    </row>
    <row r="6237" spans="13:19" ht="12.75">
      <c r="M6237" s="26"/>
      <c r="N6237" s="113"/>
      <c r="O6237" s="113"/>
      <c r="P6237" s="113"/>
      <c r="Q6237" s="26"/>
      <c r="R6237" s="113"/>
      <c r="S6237" s="26"/>
    </row>
    <row r="6238" spans="13:19" ht="12.75">
      <c r="M6238" s="26"/>
      <c r="N6238" s="113"/>
      <c r="O6238" s="113"/>
      <c r="P6238" s="113"/>
      <c r="Q6238" s="26"/>
      <c r="R6238" s="113"/>
      <c r="S6238" s="26"/>
    </row>
    <row r="6239" spans="13:19" ht="12.75">
      <c r="M6239" s="26"/>
      <c r="N6239" s="113"/>
      <c r="O6239" s="113"/>
      <c r="P6239" s="113"/>
      <c r="Q6239" s="26"/>
      <c r="R6239" s="113"/>
      <c r="S6239" s="26"/>
    </row>
    <row r="6240" spans="13:19" ht="12.75">
      <c r="M6240" s="26"/>
      <c r="N6240" s="113"/>
      <c r="O6240" s="113"/>
      <c r="P6240" s="113"/>
      <c r="Q6240" s="26"/>
      <c r="R6240" s="113"/>
      <c r="S6240" s="26"/>
    </row>
    <row r="6241" spans="13:19" ht="12.75">
      <c r="M6241" s="26"/>
      <c r="N6241" s="113"/>
      <c r="O6241" s="113"/>
      <c r="P6241" s="113"/>
      <c r="Q6241" s="26"/>
      <c r="R6241" s="113"/>
      <c r="S6241" s="26"/>
    </row>
    <row r="6242" spans="13:19" ht="12.75">
      <c r="M6242" s="26"/>
      <c r="N6242" s="113"/>
      <c r="O6242" s="113"/>
      <c r="P6242" s="113"/>
      <c r="Q6242" s="26"/>
      <c r="R6242" s="113"/>
      <c r="S6242" s="26"/>
    </row>
    <row r="6243" spans="13:19" ht="12.75">
      <c r="M6243" s="26"/>
      <c r="N6243" s="113"/>
      <c r="O6243" s="113"/>
      <c r="P6243" s="113"/>
      <c r="Q6243" s="26"/>
      <c r="R6243" s="113"/>
      <c r="S6243" s="26"/>
    </row>
    <row r="6244" spans="13:19" ht="12.75">
      <c r="M6244" s="26"/>
      <c r="N6244" s="113"/>
      <c r="O6244" s="113"/>
      <c r="P6244" s="113"/>
      <c r="Q6244" s="26"/>
      <c r="R6244" s="113"/>
      <c r="S6244" s="26"/>
    </row>
    <row r="6245" spans="13:19" ht="12.75">
      <c r="M6245" s="26"/>
      <c r="N6245" s="113"/>
      <c r="O6245" s="113"/>
      <c r="P6245" s="113"/>
      <c r="Q6245" s="26"/>
      <c r="R6245" s="113"/>
      <c r="S6245" s="26"/>
    </row>
    <row r="6246" spans="13:19" ht="12.75">
      <c r="M6246" s="26"/>
      <c r="N6246" s="113"/>
      <c r="O6246" s="113"/>
      <c r="P6246" s="113"/>
      <c r="Q6246" s="26"/>
      <c r="R6246" s="113"/>
      <c r="S6246" s="26"/>
    </row>
    <row r="6247" spans="13:19" ht="12.75">
      <c r="M6247" s="26"/>
      <c r="N6247" s="113"/>
      <c r="O6247" s="113"/>
      <c r="P6247" s="113"/>
      <c r="Q6247" s="26"/>
      <c r="R6247" s="113"/>
      <c r="S6247" s="26"/>
    </row>
    <row r="6248" spans="13:19" ht="12.75">
      <c r="M6248" s="26"/>
      <c r="N6248" s="113"/>
      <c r="O6248" s="113"/>
      <c r="P6248" s="113"/>
      <c r="Q6248" s="26"/>
      <c r="R6248" s="113"/>
      <c r="S6248" s="26"/>
    </row>
    <row r="6249" spans="13:19" ht="12.75">
      <c r="M6249" s="26"/>
      <c r="N6249" s="113"/>
      <c r="O6249" s="113"/>
      <c r="P6249" s="113"/>
      <c r="Q6249" s="26"/>
      <c r="R6249" s="113"/>
      <c r="S6249" s="26"/>
    </row>
    <row r="6250" spans="13:19" ht="12.75">
      <c r="M6250" s="26"/>
      <c r="N6250" s="113"/>
      <c r="O6250" s="113"/>
      <c r="P6250" s="113"/>
      <c r="Q6250" s="26"/>
      <c r="R6250" s="113"/>
      <c r="S6250" s="26"/>
    </row>
    <row r="6251" spans="13:19" ht="12.75">
      <c r="M6251" s="26"/>
      <c r="N6251" s="113"/>
      <c r="O6251" s="113"/>
      <c r="P6251" s="113"/>
      <c r="Q6251" s="26"/>
      <c r="R6251" s="113"/>
      <c r="S6251" s="26"/>
    </row>
    <row r="6252" spans="13:19" ht="12.75">
      <c r="M6252" s="26"/>
      <c r="N6252" s="113"/>
      <c r="O6252" s="113"/>
      <c r="P6252" s="113"/>
      <c r="Q6252" s="26"/>
      <c r="R6252" s="113"/>
      <c r="S6252" s="26"/>
    </row>
    <row r="6253" spans="13:19" ht="12.75">
      <c r="M6253" s="26"/>
      <c r="N6253" s="113"/>
      <c r="O6253" s="113"/>
      <c r="P6253" s="113"/>
      <c r="Q6253" s="26"/>
      <c r="R6253" s="113"/>
      <c r="S6253" s="26"/>
    </row>
    <row r="6254" spans="13:19" ht="12.75">
      <c r="M6254" s="26"/>
      <c r="N6254" s="113"/>
      <c r="O6254" s="113"/>
      <c r="P6254" s="113"/>
      <c r="Q6254" s="26"/>
      <c r="R6254" s="113"/>
      <c r="S6254" s="26"/>
    </row>
    <row r="6255" spans="13:19" ht="12.75">
      <c r="M6255" s="26"/>
      <c r="N6255" s="113"/>
      <c r="O6255" s="113"/>
      <c r="P6255" s="113"/>
      <c r="Q6255" s="26"/>
      <c r="R6255" s="113"/>
      <c r="S6255" s="26"/>
    </row>
    <row r="6256" spans="13:19" ht="12.75">
      <c r="M6256" s="26"/>
      <c r="N6256" s="113"/>
      <c r="O6256" s="113"/>
      <c r="P6256" s="113"/>
      <c r="Q6256" s="26"/>
      <c r="R6256" s="113"/>
      <c r="S6256" s="26"/>
    </row>
    <row r="6257" spans="13:19" ht="12.75">
      <c r="M6257" s="26"/>
      <c r="N6257" s="113"/>
      <c r="O6257" s="113"/>
      <c r="P6257" s="113"/>
      <c r="Q6257" s="26"/>
      <c r="R6257" s="113"/>
      <c r="S6257" s="26"/>
    </row>
    <row r="6258" spans="13:19" ht="12.75">
      <c r="M6258" s="26"/>
      <c r="N6258" s="113"/>
      <c r="O6258" s="113"/>
      <c r="P6258" s="113"/>
      <c r="Q6258" s="26"/>
      <c r="R6258" s="113"/>
      <c r="S6258" s="26"/>
    </row>
    <row r="6259" spans="13:19" ht="12.75">
      <c r="M6259" s="26"/>
      <c r="N6259" s="113"/>
      <c r="O6259" s="113"/>
      <c r="P6259" s="113"/>
      <c r="Q6259" s="26"/>
      <c r="R6259" s="113"/>
      <c r="S6259" s="26"/>
    </row>
    <row r="6260" spans="13:19" ht="12.75">
      <c r="M6260" s="26"/>
      <c r="N6260" s="113"/>
      <c r="O6260" s="113"/>
      <c r="P6260" s="113"/>
      <c r="Q6260" s="26"/>
      <c r="R6260" s="113"/>
      <c r="S6260" s="26"/>
    </row>
    <row r="6261" spans="13:19" ht="12.75">
      <c r="M6261" s="26"/>
      <c r="N6261" s="113"/>
      <c r="O6261" s="113"/>
      <c r="P6261" s="113"/>
      <c r="Q6261" s="26"/>
      <c r="R6261" s="113"/>
      <c r="S6261" s="26"/>
    </row>
    <row r="6262" spans="13:19" ht="12.75">
      <c r="M6262" s="26"/>
      <c r="N6262" s="113"/>
      <c r="O6262" s="113"/>
      <c r="P6262" s="113"/>
      <c r="Q6262" s="26"/>
      <c r="R6262" s="113"/>
      <c r="S6262" s="26"/>
    </row>
    <row r="6263" spans="13:19" ht="12.75">
      <c r="M6263" s="26"/>
      <c r="N6263" s="113"/>
      <c r="O6263" s="113"/>
      <c r="P6263" s="113"/>
      <c r="Q6263" s="26"/>
      <c r="R6263" s="113"/>
      <c r="S6263" s="26"/>
    </row>
    <row r="6264" spans="13:19" ht="12.75">
      <c r="M6264" s="26"/>
      <c r="N6264" s="113"/>
      <c r="O6264" s="113"/>
      <c r="P6264" s="113"/>
      <c r="Q6264" s="26"/>
      <c r="R6264" s="113"/>
      <c r="S6264" s="26"/>
    </row>
    <row r="6265" spans="13:19" ht="12.75">
      <c r="M6265" s="26"/>
      <c r="N6265" s="113"/>
      <c r="O6265" s="113"/>
      <c r="P6265" s="113"/>
      <c r="Q6265" s="26"/>
      <c r="R6265" s="113"/>
      <c r="S6265" s="26"/>
    </row>
    <row r="6266" spans="13:19" ht="12.75">
      <c r="M6266" s="26"/>
      <c r="N6266" s="113"/>
      <c r="O6266" s="113"/>
      <c r="P6266" s="113"/>
      <c r="Q6266" s="26"/>
      <c r="R6266" s="113"/>
      <c r="S6266" s="26"/>
    </row>
    <row r="6267" spans="13:19" ht="12.75">
      <c r="M6267" s="26"/>
      <c r="N6267" s="113"/>
      <c r="O6267" s="113"/>
      <c r="P6267" s="113"/>
      <c r="Q6267" s="26"/>
      <c r="R6267" s="113"/>
      <c r="S6267" s="26"/>
    </row>
    <row r="6268" spans="13:19" ht="12.75">
      <c r="M6268" s="26"/>
      <c r="N6268" s="113"/>
      <c r="O6268" s="113"/>
      <c r="P6268" s="113"/>
      <c r="Q6268" s="26"/>
      <c r="R6268" s="113"/>
      <c r="S6268" s="26"/>
    </row>
    <row r="6269" spans="13:19" ht="12.75">
      <c r="M6269" s="26"/>
      <c r="N6269" s="113"/>
      <c r="O6269" s="113"/>
      <c r="P6269" s="113"/>
      <c r="Q6269" s="26"/>
      <c r="R6269" s="113"/>
      <c r="S6269" s="26"/>
    </row>
    <row r="6270" spans="13:19" ht="12.75">
      <c r="M6270" s="26"/>
      <c r="N6270" s="113"/>
      <c r="O6270" s="113"/>
      <c r="P6270" s="113"/>
      <c r="Q6270" s="26"/>
      <c r="R6270" s="113"/>
      <c r="S6270" s="26"/>
    </row>
    <row r="6271" spans="13:19" ht="12.75">
      <c r="M6271" s="26"/>
      <c r="N6271" s="113"/>
      <c r="O6271" s="113"/>
      <c r="P6271" s="113"/>
      <c r="Q6271" s="26"/>
      <c r="R6271" s="113"/>
      <c r="S6271" s="26"/>
    </row>
    <row r="6272" spans="13:19" ht="12.75">
      <c r="M6272" s="26"/>
      <c r="N6272" s="113"/>
      <c r="O6272" s="113"/>
      <c r="P6272" s="113"/>
      <c r="Q6272" s="26"/>
      <c r="R6272" s="113"/>
      <c r="S6272" s="26"/>
    </row>
    <row r="6273" spans="13:19" ht="12.75">
      <c r="M6273" s="26"/>
      <c r="N6273" s="113"/>
      <c r="O6273" s="113"/>
      <c r="P6273" s="113"/>
      <c r="Q6273" s="26"/>
      <c r="R6273" s="113"/>
      <c r="S6273" s="26"/>
    </row>
    <row r="6274" spans="13:19" ht="12.75">
      <c r="M6274" s="26"/>
      <c r="N6274" s="113"/>
      <c r="O6274" s="113"/>
      <c r="P6274" s="113"/>
      <c r="Q6274" s="26"/>
      <c r="R6274" s="113"/>
      <c r="S6274" s="26"/>
    </row>
    <row r="6275" spans="13:19" ht="12.75">
      <c r="M6275" s="26"/>
      <c r="N6275" s="113"/>
      <c r="O6275" s="113"/>
      <c r="P6275" s="113"/>
      <c r="Q6275" s="26"/>
      <c r="R6275" s="113"/>
      <c r="S6275" s="26"/>
    </row>
    <row r="6276" spans="13:19" ht="12.75">
      <c r="M6276" s="26"/>
      <c r="N6276" s="113"/>
      <c r="O6276" s="113"/>
      <c r="P6276" s="113"/>
      <c r="Q6276" s="26"/>
      <c r="R6276" s="113"/>
      <c r="S6276" s="26"/>
    </row>
    <row r="6277" spans="13:19" ht="12.75">
      <c r="M6277" s="26"/>
      <c r="N6277" s="113"/>
      <c r="O6277" s="113"/>
      <c r="P6277" s="113"/>
      <c r="Q6277" s="26"/>
      <c r="R6277" s="113"/>
      <c r="S6277" s="26"/>
    </row>
    <row r="6278" spans="13:19" ht="12.75">
      <c r="M6278" s="26"/>
      <c r="N6278" s="113"/>
      <c r="O6278" s="113"/>
      <c r="P6278" s="113"/>
      <c r="Q6278" s="26"/>
      <c r="R6278" s="113"/>
      <c r="S6278" s="26"/>
    </row>
    <row r="6279" spans="13:19" ht="12.75">
      <c r="M6279" s="26"/>
      <c r="N6279" s="113"/>
      <c r="O6279" s="113"/>
      <c r="P6279" s="113"/>
      <c r="Q6279" s="26"/>
      <c r="R6279" s="113"/>
      <c r="S6279" s="26"/>
    </row>
    <row r="6280" spans="13:19" ht="12.75">
      <c r="M6280" s="26"/>
      <c r="N6280" s="113"/>
      <c r="O6280" s="113"/>
      <c r="P6280" s="113"/>
      <c r="Q6280" s="26"/>
      <c r="R6280" s="113"/>
      <c r="S6280" s="26"/>
    </row>
    <row r="6281" spans="13:19" ht="12.75">
      <c r="M6281" s="26"/>
      <c r="N6281" s="113"/>
      <c r="O6281" s="113"/>
      <c r="P6281" s="113"/>
      <c r="Q6281" s="26"/>
      <c r="R6281" s="113"/>
      <c r="S6281" s="26"/>
    </row>
    <row r="6282" spans="13:19" ht="12.75">
      <c r="M6282" s="26"/>
      <c r="N6282" s="113"/>
      <c r="O6282" s="113"/>
      <c r="P6282" s="113"/>
      <c r="Q6282" s="26"/>
      <c r="R6282" s="113"/>
      <c r="S6282" s="26"/>
    </row>
    <row r="6283" spans="13:19" ht="12.75">
      <c r="M6283" s="26"/>
      <c r="N6283" s="113"/>
      <c r="O6283" s="113"/>
      <c r="P6283" s="113"/>
      <c r="Q6283" s="26"/>
      <c r="R6283" s="113"/>
      <c r="S6283" s="26"/>
    </row>
    <row r="6284" spans="13:19" ht="12.75">
      <c r="M6284" s="26"/>
      <c r="N6284" s="113"/>
      <c r="O6284" s="113"/>
      <c r="P6284" s="113"/>
      <c r="Q6284" s="26"/>
      <c r="R6284" s="113"/>
      <c r="S6284" s="26"/>
    </row>
    <row r="6285" spans="13:19" ht="12.75">
      <c r="M6285" s="26"/>
      <c r="N6285" s="113"/>
      <c r="O6285" s="113"/>
      <c r="P6285" s="113"/>
      <c r="Q6285" s="26"/>
      <c r="R6285" s="113"/>
      <c r="S6285" s="26"/>
    </row>
    <row r="6286" spans="13:19" ht="12.75">
      <c r="M6286" s="26"/>
      <c r="N6286" s="113"/>
      <c r="O6286" s="113"/>
      <c r="P6286" s="113"/>
      <c r="Q6286" s="26"/>
      <c r="R6286" s="113"/>
      <c r="S6286" s="26"/>
    </row>
    <row r="6287" spans="13:19" ht="12.75">
      <c r="M6287" s="26"/>
      <c r="N6287" s="113"/>
      <c r="O6287" s="113"/>
      <c r="P6287" s="113"/>
      <c r="Q6287" s="26"/>
      <c r="R6287" s="113"/>
      <c r="S6287" s="26"/>
    </row>
    <row r="6288" spans="13:19" ht="12.75">
      <c r="M6288" s="26"/>
      <c r="N6288" s="113"/>
      <c r="O6288" s="113"/>
      <c r="P6288" s="113"/>
      <c r="Q6288" s="26"/>
      <c r="R6288" s="113"/>
      <c r="S6288" s="26"/>
    </row>
    <row r="6289" spans="13:19" ht="12.75">
      <c r="M6289" s="26"/>
      <c r="N6289" s="113"/>
      <c r="O6289" s="113"/>
      <c r="P6289" s="113"/>
      <c r="Q6289" s="26"/>
      <c r="R6289" s="113"/>
      <c r="S6289" s="26"/>
    </row>
    <row r="6290" spans="13:19" ht="12.75">
      <c r="M6290" s="26"/>
      <c r="N6290" s="113"/>
      <c r="O6290" s="113"/>
      <c r="P6290" s="113"/>
      <c r="Q6290" s="26"/>
      <c r="R6290" s="113"/>
      <c r="S6290" s="26"/>
    </row>
    <row r="6291" spans="13:19" ht="12.75">
      <c r="M6291" s="26"/>
      <c r="N6291" s="113"/>
      <c r="O6291" s="113"/>
      <c r="P6291" s="113"/>
      <c r="Q6291" s="26"/>
      <c r="R6291" s="113"/>
      <c r="S6291" s="26"/>
    </row>
    <row r="6292" spans="13:19" ht="12.75">
      <c r="M6292" s="26"/>
      <c r="N6292" s="113"/>
      <c r="O6292" s="113"/>
      <c r="P6292" s="113"/>
      <c r="Q6292" s="26"/>
      <c r="R6292" s="113"/>
      <c r="S6292" s="26"/>
    </row>
    <row r="6293" spans="13:19" ht="12.75">
      <c r="M6293" s="26"/>
      <c r="N6293" s="113"/>
      <c r="O6293" s="113"/>
      <c r="P6293" s="113"/>
      <c r="Q6293" s="26"/>
      <c r="R6293" s="113"/>
      <c r="S6293" s="26"/>
    </row>
    <row r="6294" spans="13:19" ht="12.75">
      <c r="M6294" s="26"/>
      <c r="N6294" s="113"/>
      <c r="O6294" s="113"/>
      <c r="P6294" s="113"/>
      <c r="Q6294" s="26"/>
      <c r="R6294" s="113"/>
      <c r="S6294" s="26"/>
    </row>
    <row r="6295" spans="13:19" ht="12.75">
      <c r="M6295" s="26"/>
      <c r="N6295" s="113"/>
      <c r="O6295" s="113"/>
      <c r="P6295" s="113"/>
      <c r="Q6295" s="26"/>
      <c r="R6295" s="113"/>
      <c r="S6295" s="26"/>
    </row>
    <row r="6296" spans="13:19" ht="12.75">
      <c r="M6296" s="26"/>
      <c r="N6296" s="113"/>
      <c r="O6296" s="113"/>
      <c r="P6296" s="113"/>
      <c r="Q6296" s="26"/>
      <c r="R6296" s="113"/>
      <c r="S6296" s="26"/>
    </row>
    <row r="6297" spans="13:19" ht="12.75">
      <c r="M6297" s="26"/>
      <c r="N6297" s="113"/>
      <c r="O6297" s="113"/>
      <c r="P6297" s="113"/>
      <c r="Q6297" s="26"/>
      <c r="R6297" s="113"/>
      <c r="S6297" s="26"/>
    </row>
    <row r="6298" spans="13:19" ht="12.75">
      <c r="M6298" s="26"/>
      <c r="N6298" s="113"/>
      <c r="O6298" s="113"/>
      <c r="P6298" s="113"/>
      <c r="Q6298" s="26"/>
      <c r="R6298" s="113"/>
      <c r="S6298" s="26"/>
    </row>
    <row r="6299" spans="13:19" ht="12.75">
      <c r="M6299" s="26"/>
      <c r="N6299" s="113"/>
      <c r="O6299" s="113"/>
      <c r="P6299" s="113"/>
      <c r="Q6299" s="26"/>
      <c r="R6299" s="113"/>
      <c r="S6299" s="26"/>
    </row>
    <row r="6300" spans="13:19" ht="12.75">
      <c r="M6300" s="26"/>
      <c r="N6300" s="113"/>
      <c r="O6300" s="113"/>
      <c r="P6300" s="113"/>
      <c r="Q6300" s="26"/>
      <c r="R6300" s="113"/>
      <c r="S6300" s="26"/>
    </row>
    <row r="6301" spans="13:19" ht="12.75">
      <c r="M6301" s="26"/>
      <c r="N6301" s="113"/>
      <c r="O6301" s="113"/>
      <c r="P6301" s="113"/>
      <c r="Q6301" s="26"/>
      <c r="R6301" s="113"/>
      <c r="S6301" s="26"/>
    </row>
    <row r="6302" spans="13:19" ht="12.75">
      <c r="M6302" s="26"/>
      <c r="N6302" s="113"/>
      <c r="O6302" s="113"/>
      <c r="P6302" s="113"/>
      <c r="Q6302" s="26"/>
      <c r="R6302" s="113"/>
      <c r="S6302" s="26"/>
    </row>
    <row r="6303" spans="13:19" ht="12.75">
      <c r="M6303" s="26"/>
      <c r="N6303" s="113"/>
      <c r="O6303" s="113"/>
      <c r="P6303" s="113"/>
      <c r="Q6303" s="26"/>
      <c r="R6303" s="113"/>
      <c r="S6303" s="26"/>
    </row>
    <row r="6304" spans="13:19" ht="12.75">
      <c r="M6304" s="26"/>
      <c r="N6304" s="113"/>
      <c r="O6304" s="113"/>
      <c r="P6304" s="113"/>
      <c r="Q6304" s="26"/>
      <c r="R6304" s="113"/>
      <c r="S6304" s="26"/>
    </row>
    <row r="6305" spans="13:19" ht="12.75">
      <c r="M6305" s="26"/>
      <c r="N6305" s="113"/>
      <c r="O6305" s="113"/>
      <c r="P6305" s="113"/>
      <c r="Q6305" s="26"/>
      <c r="R6305" s="113"/>
      <c r="S6305" s="26"/>
    </row>
    <row r="6306" spans="13:19" ht="12.75">
      <c r="M6306" s="26"/>
      <c r="N6306" s="113"/>
      <c r="O6306" s="113"/>
      <c r="P6306" s="113"/>
      <c r="Q6306" s="26"/>
      <c r="R6306" s="113"/>
      <c r="S6306" s="26"/>
    </row>
    <row r="6307" spans="13:19" ht="12.75">
      <c r="M6307" s="26"/>
      <c r="N6307" s="113"/>
      <c r="O6307" s="113"/>
      <c r="P6307" s="113"/>
      <c r="Q6307" s="26"/>
      <c r="R6307" s="113"/>
      <c r="S6307" s="26"/>
    </row>
    <row r="6308" spans="13:19" ht="12.75">
      <c r="M6308" s="26"/>
      <c r="N6308" s="113"/>
      <c r="O6308" s="113"/>
      <c r="P6308" s="113"/>
      <c r="Q6308" s="26"/>
      <c r="R6308" s="113"/>
      <c r="S6308" s="26"/>
    </row>
    <row r="6309" spans="13:19" ht="12.75">
      <c r="M6309" s="26"/>
      <c r="N6309" s="113"/>
      <c r="O6309" s="113"/>
      <c r="P6309" s="113"/>
      <c r="Q6309" s="26"/>
      <c r="R6309" s="113"/>
      <c r="S6309" s="26"/>
    </row>
    <row r="6310" spans="13:19" ht="12.75">
      <c r="M6310" s="26"/>
      <c r="N6310" s="113"/>
      <c r="O6310" s="113"/>
      <c r="P6310" s="113"/>
      <c r="Q6310" s="26"/>
      <c r="R6310" s="113"/>
      <c r="S6310" s="26"/>
    </row>
    <row r="6311" spans="13:19" ht="12.75">
      <c r="M6311" s="26"/>
      <c r="N6311" s="113"/>
      <c r="O6311" s="113"/>
      <c r="P6311" s="113"/>
      <c r="Q6311" s="26"/>
      <c r="R6311" s="113"/>
      <c r="S6311" s="26"/>
    </row>
    <row r="6312" spans="13:19" ht="12.75">
      <c r="M6312" s="26"/>
      <c r="N6312" s="113"/>
      <c r="O6312" s="113"/>
      <c r="P6312" s="113"/>
      <c r="Q6312" s="26"/>
      <c r="R6312" s="113"/>
      <c r="S6312" s="26"/>
    </row>
    <row r="6313" spans="13:19" ht="12.75">
      <c r="M6313" s="26"/>
      <c r="N6313" s="113"/>
      <c r="O6313" s="113"/>
      <c r="P6313" s="113"/>
      <c r="Q6313" s="26"/>
      <c r="R6313" s="113"/>
      <c r="S6313" s="26"/>
    </row>
    <row r="6314" spans="13:19" ht="12.75">
      <c r="M6314" s="26"/>
      <c r="N6314" s="113"/>
      <c r="O6314" s="113"/>
      <c r="P6314" s="113"/>
      <c r="Q6314" s="26"/>
      <c r="R6314" s="113"/>
      <c r="S6314" s="26"/>
    </row>
    <row r="6315" spans="13:19" ht="12.75">
      <c r="M6315" s="26"/>
      <c r="N6315" s="113"/>
      <c r="O6315" s="113"/>
      <c r="P6315" s="113"/>
      <c r="Q6315" s="26"/>
      <c r="R6315" s="113"/>
      <c r="S6315" s="26"/>
    </row>
    <row r="6316" spans="13:19" ht="12.75">
      <c r="M6316" s="26"/>
      <c r="N6316" s="113"/>
      <c r="O6316" s="113"/>
      <c r="P6316" s="113"/>
      <c r="Q6316" s="26"/>
      <c r="R6316" s="113"/>
      <c r="S6316" s="26"/>
    </row>
    <row r="6317" spans="13:19" ht="12.75">
      <c r="M6317" s="26"/>
      <c r="N6317" s="113"/>
      <c r="O6317" s="113"/>
      <c r="P6317" s="113"/>
      <c r="Q6317" s="26"/>
      <c r="R6317" s="113"/>
      <c r="S6317" s="26"/>
    </row>
    <row r="6318" spans="13:19" ht="12.75">
      <c r="M6318" s="26"/>
      <c r="N6318" s="113"/>
      <c r="O6318" s="113"/>
      <c r="P6318" s="113"/>
      <c r="Q6318" s="26"/>
      <c r="R6318" s="113"/>
      <c r="S6318" s="26"/>
    </row>
    <row r="6319" spans="13:19" ht="12.75">
      <c r="M6319" s="26"/>
      <c r="N6319" s="113"/>
      <c r="O6319" s="113"/>
      <c r="P6319" s="113"/>
      <c r="Q6319" s="26"/>
      <c r="R6319" s="113"/>
      <c r="S6319" s="26"/>
    </row>
    <row r="6320" spans="13:19" ht="12.75">
      <c r="M6320" s="26"/>
      <c r="N6320" s="113"/>
      <c r="O6320" s="113"/>
      <c r="P6320" s="113"/>
      <c r="Q6320" s="26"/>
      <c r="R6320" s="113"/>
      <c r="S6320" s="26"/>
    </row>
    <row r="6321" spans="13:19" ht="12.75">
      <c r="M6321" s="26"/>
      <c r="N6321" s="113"/>
      <c r="O6321" s="113"/>
      <c r="P6321" s="113"/>
      <c r="Q6321" s="26"/>
      <c r="R6321" s="113"/>
      <c r="S6321" s="26"/>
    </row>
    <row r="6322" spans="13:19" ht="12.75">
      <c r="M6322" s="26"/>
      <c r="N6322" s="113"/>
      <c r="O6322" s="113"/>
      <c r="P6322" s="113"/>
      <c r="Q6322" s="26"/>
      <c r="R6322" s="113"/>
      <c r="S6322" s="26"/>
    </row>
    <row r="6323" spans="13:19" ht="12.75">
      <c r="M6323" s="26"/>
      <c r="N6323" s="113"/>
      <c r="O6323" s="113"/>
      <c r="P6323" s="113"/>
      <c r="Q6323" s="26"/>
      <c r="R6323" s="113"/>
      <c r="S6323" s="26"/>
    </row>
    <row r="6324" spans="13:19" ht="12.75">
      <c r="M6324" s="26"/>
      <c r="N6324" s="113"/>
      <c r="O6324" s="113"/>
      <c r="P6324" s="113"/>
      <c r="Q6324" s="26"/>
      <c r="R6324" s="113"/>
      <c r="S6324" s="26"/>
    </row>
    <row r="6325" spans="13:19" ht="12.75">
      <c r="M6325" s="26"/>
      <c r="N6325" s="113"/>
      <c r="O6325" s="113"/>
      <c r="P6325" s="113"/>
      <c r="Q6325" s="26"/>
      <c r="R6325" s="113"/>
      <c r="S6325" s="26"/>
    </row>
    <row r="6326" spans="13:19" ht="12.75">
      <c r="M6326" s="26"/>
      <c r="N6326" s="113"/>
      <c r="O6326" s="113"/>
      <c r="P6326" s="113"/>
      <c r="Q6326" s="26"/>
      <c r="R6326" s="113"/>
      <c r="S6326" s="26"/>
    </row>
    <row r="6327" spans="13:19" ht="12.75">
      <c r="M6327" s="26"/>
      <c r="N6327" s="113"/>
      <c r="O6327" s="113"/>
      <c r="P6327" s="113"/>
      <c r="Q6327" s="26"/>
      <c r="R6327" s="113"/>
      <c r="S6327" s="26"/>
    </row>
    <row r="6328" spans="13:19" ht="12.75">
      <c r="M6328" s="26"/>
      <c r="N6328" s="113"/>
      <c r="O6328" s="113"/>
      <c r="P6328" s="113"/>
      <c r="Q6328" s="26"/>
      <c r="R6328" s="113"/>
      <c r="S6328" s="26"/>
    </row>
    <row r="6329" spans="13:19" ht="12.75">
      <c r="M6329" s="26"/>
      <c r="N6329" s="113"/>
      <c r="O6329" s="113"/>
      <c r="P6329" s="113"/>
      <c r="Q6329" s="26"/>
      <c r="R6329" s="113"/>
      <c r="S6329" s="26"/>
    </row>
    <row r="6330" spans="13:19" ht="12.75">
      <c r="M6330" s="26"/>
      <c r="N6330" s="113"/>
      <c r="O6330" s="113"/>
      <c r="P6330" s="113"/>
      <c r="Q6330" s="26"/>
      <c r="R6330" s="113"/>
      <c r="S6330" s="26"/>
    </row>
    <row r="6331" spans="13:19" ht="12.75">
      <c r="M6331" s="26"/>
      <c r="N6331" s="113"/>
      <c r="O6331" s="113"/>
      <c r="P6331" s="113"/>
      <c r="Q6331" s="26"/>
      <c r="R6331" s="113"/>
      <c r="S6331" s="26"/>
    </row>
    <row r="6332" spans="13:19" ht="12.75">
      <c r="M6332" s="26"/>
      <c r="N6332" s="113"/>
      <c r="O6332" s="113"/>
      <c r="P6332" s="113"/>
      <c r="Q6332" s="26"/>
      <c r="R6332" s="113"/>
      <c r="S6332" s="26"/>
    </row>
    <row r="6333" spans="13:19" ht="12.75">
      <c r="M6333" s="26"/>
      <c r="N6333" s="113"/>
      <c r="O6333" s="113"/>
      <c r="P6333" s="113"/>
      <c r="Q6333" s="26"/>
      <c r="R6333" s="113"/>
      <c r="S6333" s="26"/>
    </row>
    <row r="6334" spans="13:19" ht="12.75">
      <c r="M6334" s="26"/>
      <c r="N6334" s="113"/>
      <c r="O6334" s="113"/>
      <c r="P6334" s="113"/>
      <c r="Q6334" s="26"/>
      <c r="R6334" s="113"/>
      <c r="S6334" s="26"/>
    </row>
    <row r="6335" spans="13:19" ht="12.75">
      <c r="M6335" s="26"/>
      <c r="N6335" s="113"/>
      <c r="O6335" s="113"/>
      <c r="P6335" s="113"/>
      <c r="Q6335" s="26"/>
      <c r="R6335" s="113"/>
      <c r="S6335" s="26"/>
    </row>
    <row r="6336" spans="13:19" ht="12.75">
      <c r="M6336" s="26"/>
      <c r="N6336" s="113"/>
      <c r="O6336" s="113"/>
      <c r="P6336" s="113"/>
      <c r="Q6336" s="26"/>
      <c r="R6336" s="113"/>
      <c r="S6336" s="26"/>
    </row>
    <row r="6337" spans="13:19" ht="12.75">
      <c r="M6337" s="26"/>
      <c r="N6337" s="113"/>
      <c r="O6337" s="113"/>
      <c r="P6337" s="113"/>
      <c r="Q6337" s="26"/>
      <c r="R6337" s="113"/>
      <c r="S6337" s="26"/>
    </row>
    <row r="6338" spans="13:19" ht="12.75">
      <c r="M6338" s="26"/>
      <c r="N6338" s="113"/>
      <c r="O6338" s="113"/>
      <c r="P6338" s="113"/>
      <c r="Q6338" s="26"/>
      <c r="R6338" s="113"/>
      <c r="S6338" s="26"/>
    </row>
    <row r="6339" spans="13:19" ht="12.75">
      <c r="M6339" s="26"/>
      <c r="N6339" s="113"/>
      <c r="O6339" s="113"/>
      <c r="P6339" s="113"/>
      <c r="Q6339" s="26"/>
      <c r="R6339" s="113"/>
      <c r="S6339" s="26"/>
    </row>
    <row r="6340" spans="13:19" ht="12.75">
      <c r="M6340" s="26"/>
      <c r="N6340" s="113"/>
      <c r="O6340" s="113"/>
      <c r="P6340" s="113"/>
      <c r="Q6340" s="26"/>
      <c r="R6340" s="113"/>
      <c r="S6340" s="26"/>
    </row>
    <row r="6341" spans="13:19" ht="12.75">
      <c r="M6341" s="26"/>
      <c r="N6341" s="113"/>
      <c r="O6341" s="113"/>
      <c r="P6341" s="113"/>
      <c r="Q6341" s="26"/>
      <c r="R6341" s="113"/>
      <c r="S6341" s="26"/>
    </row>
    <row r="6342" spans="13:19" ht="12.75">
      <c r="M6342" s="26"/>
      <c r="N6342" s="113"/>
      <c r="O6342" s="113"/>
      <c r="P6342" s="113"/>
      <c r="Q6342" s="26"/>
      <c r="R6342" s="113"/>
      <c r="S6342" s="26"/>
    </row>
    <row r="6343" spans="13:19" ht="12.75">
      <c r="M6343" s="26"/>
      <c r="N6343" s="113"/>
      <c r="O6343" s="113"/>
      <c r="P6343" s="113"/>
      <c r="Q6343" s="26"/>
      <c r="R6343" s="113"/>
      <c r="S6343" s="26"/>
    </row>
    <row r="6344" spans="13:19" ht="12.75">
      <c r="M6344" s="26"/>
      <c r="N6344" s="113"/>
      <c r="O6344" s="113"/>
      <c r="P6344" s="113"/>
      <c r="Q6344" s="26"/>
      <c r="R6344" s="113"/>
      <c r="S6344" s="26"/>
    </row>
    <row r="6345" spans="13:19" ht="12.75">
      <c r="M6345" s="26"/>
      <c r="N6345" s="113"/>
      <c r="O6345" s="113"/>
      <c r="P6345" s="113"/>
      <c r="Q6345" s="26"/>
      <c r="R6345" s="113"/>
      <c r="S6345" s="26"/>
    </row>
    <row r="6346" spans="13:19" ht="12.75">
      <c r="M6346" s="26"/>
      <c r="N6346" s="113"/>
      <c r="O6346" s="113"/>
      <c r="P6346" s="113"/>
      <c r="Q6346" s="26"/>
      <c r="R6346" s="113"/>
      <c r="S6346" s="26"/>
    </row>
    <row r="6347" spans="13:19" ht="12.75">
      <c r="M6347" s="26"/>
      <c r="N6347" s="113"/>
      <c r="O6347" s="113"/>
      <c r="P6347" s="113"/>
      <c r="Q6347" s="26"/>
      <c r="R6347" s="113"/>
      <c r="S6347" s="26"/>
    </row>
    <row r="6348" spans="13:19" ht="12.75">
      <c r="M6348" s="26"/>
      <c r="N6348" s="113"/>
      <c r="O6348" s="113"/>
      <c r="P6348" s="113"/>
      <c r="Q6348" s="26"/>
      <c r="R6348" s="113"/>
      <c r="S6348" s="26"/>
    </row>
    <row r="6349" spans="13:19" ht="12.75">
      <c r="M6349" s="26"/>
      <c r="N6349" s="113"/>
      <c r="O6349" s="113"/>
      <c r="P6349" s="113"/>
      <c r="Q6349" s="26"/>
      <c r="R6349" s="113"/>
      <c r="S6349" s="26"/>
    </row>
    <row r="6350" spans="13:19" ht="12.75">
      <c r="M6350" s="26"/>
      <c r="N6350" s="113"/>
      <c r="O6350" s="113"/>
      <c r="P6350" s="113"/>
      <c r="Q6350" s="26"/>
      <c r="R6350" s="113"/>
      <c r="S6350" s="26"/>
    </row>
    <row r="6351" spans="13:19" ht="12.75">
      <c r="M6351" s="26"/>
      <c r="N6351" s="113"/>
      <c r="O6351" s="113"/>
      <c r="P6351" s="113"/>
      <c r="Q6351" s="26"/>
      <c r="R6351" s="113"/>
      <c r="S6351" s="26"/>
    </row>
    <row r="6352" spans="13:19" ht="12.75">
      <c r="M6352" s="26"/>
      <c r="N6352" s="113"/>
      <c r="O6352" s="113"/>
      <c r="P6352" s="113"/>
      <c r="Q6352" s="26"/>
      <c r="R6352" s="113"/>
      <c r="S6352" s="26"/>
    </row>
    <row r="6353" spans="13:19" ht="12.75">
      <c r="M6353" s="26"/>
      <c r="N6353" s="113"/>
      <c r="O6353" s="113"/>
      <c r="P6353" s="113"/>
      <c r="Q6353" s="26"/>
      <c r="R6353" s="113"/>
      <c r="S6353" s="26"/>
    </row>
    <row r="6354" spans="13:19" ht="12.75">
      <c r="M6354" s="26"/>
      <c r="N6354" s="113"/>
      <c r="O6354" s="113"/>
      <c r="P6354" s="113"/>
      <c r="Q6354" s="26"/>
      <c r="R6354" s="113"/>
      <c r="S6354" s="26"/>
    </row>
    <row r="6355" spans="13:19" ht="12.75">
      <c r="M6355" s="26"/>
      <c r="N6355" s="113"/>
      <c r="O6355" s="113"/>
      <c r="P6355" s="113"/>
      <c r="Q6355" s="26"/>
      <c r="R6355" s="113"/>
      <c r="S6355" s="26"/>
    </row>
    <row r="6356" spans="13:19" ht="12.75">
      <c r="M6356" s="26"/>
      <c r="N6356" s="113"/>
      <c r="O6356" s="113"/>
      <c r="P6356" s="113"/>
      <c r="Q6356" s="26"/>
      <c r="R6356" s="113"/>
      <c r="S6356" s="26"/>
    </row>
    <row r="6357" spans="13:19" ht="12.75">
      <c r="M6357" s="26"/>
      <c r="N6357" s="113"/>
      <c r="O6357" s="113"/>
      <c r="P6357" s="113"/>
      <c r="Q6357" s="26"/>
      <c r="R6357" s="113"/>
      <c r="S6357" s="26"/>
    </row>
    <row r="6358" spans="13:19" ht="12.75">
      <c r="M6358" s="26"/>
      <c r="N6358" s="113"/>
      <c r="O6358" s="113"/>
      <c r="P6358" s="113"/>
      <c r="Q6358" s="26"/>
      <c r="R6358" s="113"/>
      <c r="S6358" s="26"/>
    </row>
    <row r="6359" spans="13:19" ht="12.75">
      <c r="M6359" s="26"/>
      <c r="N6359" s="113"/>
      <c r="O6359" s="113"/>
      <c r="P6359" s="113"/>
      <c r="Q6359" s="26"/>
      <c r="R6359" s="113"/>
      <c r="S6359" s="26"/>
    </row>
    <row r="6360" spans="13:19" ht="12.75">
      <c r="M6360" s="26"/>
      <c r="N6360" s="113"/>
      <c r="O6360" s="113"/>
      <c r="P6360" s="113"/>
      <c r="Q6360" s="26"/>
      <c r="R6360" s="113"/>
      <c r="S6360" s="26"/>
    </row>
    <row r="6361" spans="13:19" ht="12.75">
      <c r="M6361" s="26"/>
      <c r="N6361" s="113"/>
      <c r="O6361" s="113"/>
      <c r="P6361" s="113"/>
      <c r="Q6361" s="26"/>
      <c r="R6361" s="113"/>
      <c r="S6361" s="26"/>
    </row>
    <row r="6362" spans="13:19" ht="12.75">
      <c r="M6362" s="26"/>
      <c r="N6362" s="113"/>
      <c r="O6362" s="113"/>
      <c r="P6362" s="113"/>
      <c r="Q6362" s="26"/>
      <c r="R6362" s="113"/>
      <c r="S6362" s="26"/>
    </row>
    <row r="6363" spans="13:19" ht="12.75">
      <c r="M6363" s="26"/>
      <c r="N6363" s="113"/>
      <c r="O6363" s="113"/>
      <c r="P6363" s="113"/>
      <c r="Q6363" s="26"/>
      <c r="R6363" s="113"/>
      <c r="S6363" s="26"/>
    </row>
    <row r="6364" spans="13:19" ht="12.75">
      <c r="M6364" s="26"/>
      <c r="N6364" s="113"/>
      <c r="O6364" s="113"/>
      <c r="P6364" s="113"/>
      <c r="Q6364" s="26"/>
      <c r="R6364" s="113"/>
      <c r="S6364" s="26"/>
    </row>
    <row r="6365" spans="13:19" ht="12.75">
      <c r="M6365" s="26"/>
      <c r="N6365" s="113"/>
      <c r="O6365" s="113"/>
      <c r="P6365" s="113"/>
      <c r="Q6365" s="26"/>
      <c r="R6365" s="113"/>
      <c r="S6365" s="26"/>
    </row>
    <row r="6366" spans="13:19" ht="12.75">
      <c r="M6366" s="26"/>
      <c r="N6366" s="113"/>
      <c r="O6366" s="113"/>
      <c r="P6366" s="113"/>
      <c r="Q6366" s="26"/>
      <c r="R6366" s="113"/>
      <c r="S6366" s="26"/>
    </row>
    <row r="6367" spans="13:19" ht="12.75">
      <c r="M6367" s="26"/>
      <c r="N6367" s="113"/>
      <c r="O6367" s="113"/>
      <c r="P6367" s="113"/>
      <c r="Q6367" s="26"/>
      <c r="R6367" s="113"/>
      <c r="S6367" s="26"/>
    </row>
    <row r="6368" spans="13:19" ht="12.75">
      <c r="M6368" s="26"/>
      <c r="N6368" s="113"/>
      <c r="O6368" s="113"/>
      <c r="P6368" s="113"/>
      <c r="Q6368" s="26"/>
      <c r="R6368" s="113"/>
      <c r="S6368" s="26"/>
    </row>
    <row r="6369" spans="13:19" ht="12.75">
      <c r="M6369" s="26"/>
      <c r="N6369" s="113"/>
      <c r="O6369" s="113"/>
      <c r="P6369" s="113"/>
      <c r="Q6369" s="26"/>
      <c r="R6369" s="113"/>
      <c r="S6369" s="26"/>
    </row>
    <row r="6370" spans="13:19" ht="12.75">
      <c r="M6370" s="26"/>
      <c r="N6370" s="113"/>
      <c r="O6370" s="113"/>
      <c r="P6370" s="113"/>
      <c r="Q6370" s="26"/>
      <c r="R6370" s="113"/>
      <c r="S6370" s="26"/>
    </row>
    <row r="6371" spans="13:19" ht="12.75">
      <c r="M6371" s="26"/>
      <c r="N6371" s="113"/>
      <c r="O6371" s="113"/>
      <c r="P6371" s="113"/>
      <c r="Q6371" s="26"/>
      <c r="R6371" s="113"/>
      <c r="S6371" s="26"/>
    </row>
    <row r="6372" spans="13:19" ht="12.75">
      <c r="M6372" s="26"/>
      <c r="N6372" s="113"/>
      <c r="O6372" s="113"/>
      <c r="P6372" s="113"/>
      <c r="Q6372" s="26"/>
      <c r="R6372" s="113"/>
      <c r="S6372" s="26"/>
    </row>
    <row r="6373" spans="13:19" ht="12.75">
      <c r="M6373" s="26"/>
      <c r="N6373" s="113"/>
      <c r="O6373" s="113"/>
      <c r="P6373" s="113"/>
      <c r="Q6373" s="26"/>
      <c r="R6373" s="113"/>
      <c r="S6373" s="26"/>
    </row>
    <row r="6374" spans="13:19" ht="12.75">
      <c r="M6374" s="26"/>
      <c r="N6374" s="113"/>
      <c r="O6374" s="113"/>
      <c r="P6374" s="113"/>
      <c r="Q6374" s="26"/>
      <c r="R6374" s="113"/>
      <c r="S6374" s="26"/>
    </row>
    <row r="6375" spans="13:19" ht="12.75">
      <c r="M6375" s="26"/>
      <c r="N6375" s="113"/>
      <c r="O6375" s="113"/>
      <c r="P6375" s="113"/>
      <c r="Q6375" s="26"/>
      <c r="R6375" s="113"/>
      <c r="S6375" s="26"/>
    </row>
    <row r="6376" spans="13:19" ht="12.75">
      <c r="M6376" s="26"/>
      <c r="N6376" s="113"/>
      <c r="O6376" s="113"/>
      <c r="P6376" s="113"/>
      <c r="Q6376" s="26"/>
      <c r="R6376" s="113"/>
      <c r="S6376" s="26"/>
    </row>
    <row r="6377" spans="13:19" ht="12.75">
      <c r="M6377" s="26"/>
      <c r="N6377" s="113"/>
      <c r="O6377" s="113"/>
      <c r="P6377" s="113"/>
      <c r="Q6377" s="26"/>
      <c r="R6377" s="113"/>
      <c r="S6377" s="26"/>
    </row>
    <row r="6378" spans="13:19" ht="12.75">
      <c r="M6378" s="26"/>
      <c r="N6378" s="113"/>
      <c r="O6378" s="113"/>
      <c r="P6378" s="113"/>
      <c r="Q6378" s="26"/>
      <c r="R6378" s="113"/>
      <c r="S6378" s="26"/>
    </row>
    <row r="6379" spans="13:19" ht="12.75">
      <c r="M6379" s="26"/>
      <c r="N6379" s="113"/>
      <c r="O6379" s="113"/>
      <c r="P6379" s="113"/>
      <c r="Q6379" s="26"/>
      <c r="R6379" s="113"/>
      <c r="S6379" s="26"/>
    </row>
    <row r="6380" spans="13:19" ht="12.75">
      <c r="M6380" s="26"/>
      <c r="N6380" s="113"/>
      <c r="O6380" s="113"/>
      <c r="P6380" s="113"/>
      <c r="Q6380" s="26"/>
      <c r="R6380" s="113"/>
      <c r="S6380" s="26"/>
    </row>
    <row r="6381" spans="13:19" ht="12.75">
      <c r="M6381" s="26"/>
      <c r="N6381" s="113"/>
      <c r="O6381" s="113"/>
      <c r="P6381" s="113"/>
      <c r="Q6381" s="26"/>
      <c r="R6381" s="113"/>
      <c r="S6381" s="26"/>
    </row>
    <row r="6382" spans="13:19" ht="12.75">
      <c r="M6382" s="26"/>
      <c r="N6382" s="113"/>
      <c r="O6382" s="113"/>
      <c r="P6382" s="113"/>
      <c r="Q6382" s="26"/>
      <c r="R6382" s="113"/>
      <c r="S6382" s="26"/>
    </row>
    <row r="6383" spans="13:19" ht="12.75">
      <c r="M6383" s="26"/>
      <c r="N6383" s="113"/>
      <c r="O6383" s="113"/>
      <c r="P6383" s="113"/>
      <c r="Q6383" s="26"/>
      <c r="R6383" s="113"/>
      <c r="S6383" s="26"/>
    </row>
    <row r="6384" spans="13:19" ht="12.75">
      <c r="M6384" s="26"/>
      <c r="N6384" s="113"/>
      <c r="O6384" s="113"/>
      <c r="P6384" s="113"/>
      <c r="Q6384" s="26"/>
      <c r="R6384" s="113"/>
      <c r="S6384" s="26"/>
    </row>
    <row r="6385" spans="13:19" ht="12.75">
      <c r="M6385" s="26"/>
      <c r="N6385" s="113"/>
      <c r="O6385" s="113"/>
      <c r="P6385" s="113"/>
      <c r="Q6385" s="26"/>
      <c r="R6385" s="113"/>
      <c r="S6385" s="26"/>
    </row>
    <row r="6386" spans="13:19" ht="12.75">
      <c r="M6386" s="26"/>
      <c r="N6386" s="113"/>
      <c r="O6386" s="113"/>
      <c r="P6386" s="113"/>
      <c r="Q6386" s="26"/>
      <c r="R6386" s="113"/>
      <c r="S6386" s="26"/>
    </row>
    <row r="6387" spans="13:19" ht="12.75">
      <c r="M6387" s="26"/>
      <c r="N6387" s="113"/>
      <c r="O6387" s="113"/>
      <c r="P6387" s="113"/>
      <c r="Q6387" s="26"/>
      <c r="R6387" s="113"/>
      <c r="S6387" s="26"/>
    </row>
    <row r="6388" spans="13:19" ht="12.75">
      <c r="M6388" s="26"/>
      <c r="N6388" s="113"/>
      <c r="O6388" s="113"/>
      <c r="P6388" s="113"/>
      <c r="Q6388" s="26"/>
      <c r="R6388" s="113"/>
      <c r="S6388" s="26"/>
    </row>
    <row r="6389" spans="13:19" ht="12.75">
      <c r="M6389" s="26"/>
      <c r="N6389" s="113"/>
      <c r="O6389" s="113"/>
      <c r="P6389" s="113"/>
      <c r="Q6389" s="26"/>
      <c r="R6389" s="113"/>
      <c r="S6389" s="26"/>
    </row>
    <row r="6390" spans="13:19" ht="12.75">
      <c r="M6390" s="26"/>
      <c r="N6390" s="113"/>
      <c r="O6390" s="113"/>
      <c r="P6390" s="113"/>
      <c r="Q6390" s="26"/>
      <c r="R6390" s="113"/>
      <c r="S6390" s="26"/>
    </row>
    <row r="6391" spans="13:19" ht="12.75">
      <c r="M6391" s="26"/>
      <c r="N6391" s="113"/>
      <c r="O6391" s="113"/>
      <c r="P6391" s="113"/>
      <c r="Q6391" s="26"/>
      <c r="R6391" s="113"/>
      <c r="S6391" s="26"/>
    </row>
    <row r="6392" spans="13:19" ht="12.75">
      <c r="M6392" s="26"/>
      <c r="N6392" s="113"/>
      <c r="O6392" s="113"/>
      <c r="P6392" s="113"/>
      <c r="Q6392" s="26"/>
      <c r="R6392" s="113"/>
      <c r="S6392" s="26"/>
    </row>
    <row r="6393" spans="13:19" ht="12.75">
      <c r="M6393" s="26"/>
      <c r="N6393" s="113"/>
      <c r="O6393" s="113"/>
      <c r="P6393" s="113"/>
      <c r="Q6393" s="26"/>
      <c r="R6393" s="113"/>
      <c r="S6393" s="26"/>
    </row>
    <row r="6394" spans="13:19" ht="12.75">
      <c r="M6394" s="26"/>
      <c r="N6394" s="113"/>
      <c r="O6394" s="113"/>
      <c r="P6394" s="113"/>
      <c r="Q6394" s="26"/>
      <c r="R6394" s="113"/>
      <c r="S6394" s="26"/>
    </row>
    <row r="6395" spans="13:19" ht="12.75">
      <c r="M6395" s="26"/>
      <c r="N6395" s="113"/>
      <c r="O6395" s="113"/>
      <c r="P6395" s="113"/>
      <c r="Q6395" s="26"/>
      <c r="R6395" s="113"/>
      <c r="S6395" s="26"/>
    </row>
    <row r="6396" spans="13:19" ht="12.75">
      <c r="M6396" s="26"/>
      <c r="N6396" s="113"/>
      <c r="O6396" s="113"/>
      <c r="P6396" s="113"/>
      <c r="Q6396" s="26"/>
      <c r="R6396" s="113"/>
      <c r="S6396" s="26"/>
    </row>
    <row r="6397" spans="13:19" ht="12.75">
      <c r="M6397" s="26"/>
      <c r="N6397" s="113"/>
      <c r="O6397" s="113"/>
      <c r="P6397" s="113"/>
      <c r="Q6397" s="26"/>
      <c r="R6397" s="113"/>
      <c r="S6397" s="26"/>
    </row>
    <row r="6398" spans="13:19" ht="12.75">
      <c r="M6398" s="26"/>
      <c r="N6398" s="113"/>
      <c r="O6398" s="113"/>
      <c r="P6398" s="113"/>
      <c r="Q6398" s="26"/>
      <c r="R6398" s="113"/>
      <c r="S6398" s="26"/>
    </row>
    <row r="6399" spans="13:19" ht="12.75">
      <c r="M6399" s="26"/>
      <c r="N6399" s="113"/>
      <c r="O6399" s="113"/>
      <c r="P6399" s="113"/>
      <c r="Q6399" s="26"/>
      <c r="R6399" s="113"/>
      <c r="S6399" s="26"/>
    </row>
    <row r="6400" spans="13:19" ht="12.75">
      <c r="M6400" s="26"/>
      <c r="N6400" s="113"/>
      <c r="O6400" s="113"/>
      <c r="P6400" s="113"/>
      <c r="Q6400" s="26"/>
      <c r="R6400" s="113"/>
      <c r="S6400" s="26"/>
    </row>
    <row r="6401" spans="13:19" ht="12.75">
      <c r="M6401" s="26"/>
      <c r="N6401" s="113"/>
      <c r="O6401" s="113"/>
      <c r="P6401" s="113"/>
      <c r="Q6401" s="26"/>
      <c r="R6401" s="113"/>
      <c r="S6401" s="26"/>
    </row>
    <row r="6402" spans="13:19" ht="12.75">
      <c r="M6402" s="26"/>
      <c r="N6402" s="113"/>
      <c r="O6402" s="113"/>
      <c r="P6402" s="113"/>
      <c r="Q6402" s="26"/>
      <c r="R6402" s="113"/>
      <c r="S6402" s="26"/>
    </row>
    <row r="6403" spans="13:19" ht="12.75">
      <c r="M6403" s="26"/>
      <c r="N6403" s="113"/>
      <c r="O6403" s="113"/>
      <c r="P6403" s="113"/>
      <c r="Q6403" s="26"/>
      <c r="R6403" s="113"/>
      <c r="S6403" s="26"/>
    </row>
    <row r="6404" spans="13:19" ht="12.75">
      <c r="M6404" s="26"/>
      <c r="N6404" s="113"/>
      <c r="O6404" s="113"/>
      <c r="P6404" s="113"/>
      <c r="Q6404" s="26"/>
      <c r="R6404" s="113"/>
      <c r="S6404" s="26"/>
    </row>
    <row r="6405" spans="13:19" ht="12.75">
      <c r="M6405" s="26"/>
      <c r="N6405" s="113"/>
      <c r="O6405" s="113"/>
      <c r="P6405" s="113"/>
      <c r="Q6405" s="26"/>
      <c r="R6405" s="113"/>
      <c r="S6405" s="26"/>
    </row>
    <row r="6406" spans="13:19" ht="12.75">
      <c r="M6406" s="26"/>
      <c r="N6406" s="113"/>
      <c r="O6406" s="113"/>
      <c r="P6406" s="113"/>
      <c r="Q6406" s="26"/>
      <c r="R6406" s="113"/>
      <c r="S6406" s="26"/>
    </row>
    <row r="6407" spans="13:19" ht="12.75">
      <c r="M6407" s="26"/>
      <c r="N6407" s="113"/>
      <c r="O6407" s="113"/>
      <c r="P6407" s="113"/>
      <c r="Q6407" s="26"/>
      <c r="R6407" s="113"/>
      <c r="S6407" s="26"/>
    </row>
    <row r="6408" spans="13:19" ht="12.75">
      <c r="M6408" s="26"/>
      <c r="N6408" s="113"/>
      <c r="O6408" s="113"/>
      <c r="P6408" s="113"/>
      <c r="Q6408" s="26"/>
      <c r="R6408" s="113"/>
      <c r="S6408" s="26"/>
    </row>
    <row r="6409" spans="13:19" ht="12.75">
      <c r="M6409" s="26"/>
      <c r="N6409" s="113"/>
      <c r="O6409" s="113"/>
      <c r="P6409" s="113"/>
      <c r="Q6409" s="26"/>
      <c r="R6409" s="113"/>
      <c r="S6409" s="26"/>
    </row>
    <row r="6410" spans="13:19" ht="12.75">
      <c r="M6410" s="26"/>
      <c r="N6410" s="113"/>
      <c r="O6410" s="113"/>
      <c r="P6410" s="113"/>
      <c r="Q6410" s="26"/>
      <c r="R6410" s="113"/>
      <c r="S6410" s="26"/>
    </row>
    <row r="6411" spans="13:19" ht="12.75">
      <c r="M6411" s="26"/>
      <c r="N6411" s="113"/>
      <c r="O6411" s="113"/>
      <c r="P6411" s="113"/>
      <c r="Q6411" s="26"/>
      <c r="R6411" s="113"/>
      <c r="S6411" s="26"/>
    </row>
    <row r="6412" spans="13:19" ht="12.75">
      <c r="M6412" s="26"/>
      <c r="N6412" s="113"/>
      <c r="O6412" s="113"/>
      <c r="P6412" s="113"/>
      <c r="Q6412" s="26"/>
      <c r="R6412" s="113"/>
      <c r="S6412" s="26"/>
    </row>
    <row r="6413" spans="13:19" ht="12.75">
      <c r="M6413" s="26"/>
      <c r="N6413" s="113"/>
      <c r="O6413" s="113"/>
      <c r="P6413" s="113"/>
      <c r="Q6413" s="26"/>
      <c r="R6413" s="113"/>
      <c r="S6413" s="26"/>
    </row>
    <row r="6414" spans="13:19" ht="12.75">
      <c r="M6414" s="26"/>
      <c r="N6414" s="113"/>
      <c r="O6414" s="113"/>
      <c r="P6414" s="113"/>
      <c r="Q6414" s="26"/>
      <c r="R6414" s="113"/>
      <c r="S6414" s="26"/>
    </row>
    <row r="6415" spans="13:19" ht="12.75">
      <c r="M6415" s="26"/>
      <c r="N6415" s="113"/>
      <c r="O6415" s="113"/>
      <c r="P6415" s="113"/>
      <c r="Q6415" s="26"/>
      <c r="R6415" s="113"/>
      <c r="S6415" s="26"/>
    </row>
    <row r="6416" spans="13:19" ht="12.75">
      <c r="M6416" s="26"/>
      <c r="N6416" s="113"/>
      <c r="O6416" s="113"/>
      <c r="P6416" s="113"/>
      <c r="Q6416" s="26"/>
      <c r="R6416" s="113"/>
      <c r="S6416" s="26"/>
    </row>
    <row r="6417" spans="13:19" ht="12.75">
      <c r="M6417" s="26"/>
      <c r="N6417" s="113"/>
      <c r="O6417" s="113"/>
      <c r="P6417" s="113"/>
      <c r="Q6417" s="26"/>
      <c r="R6417" s="113"/>
      <c r="S6417" s="26"/>
    </row>
    <row r="6418" spans="13:19" ht="12.75">
      <c r="M6418" s="26"/>
      <c r="N6418" s="113"/>
      <c r="O6418" s="113"/>
      <c r="P6418" s="113"/>
      <c r="Q6418" s="26"/>
      <c r="R6418" s="113"/>
      <c r="S6418" s="26"/>
    </row>
    <row r="6419" spans="13:19" ht="12.75">
      <c r="M6419" s="26"/>
      <c r="N6419" s="113"/>
      <c r="O6419" s="113"/>
      <c r="P6419" s="113"/>
      <c r="Q6419" s="26"/>
      <c r="R6419" s="113"/>
      <c r="S6419" s="26"/>
    </row>
    <row r="6420" spans="13:19" ht="12.75">
      <c r="M6420" s="26"/>
      <c r="N6420" s="113"/>
      <c r="O6420" s="113"/>
      <c r="P6420" s="113"/>
      <c r="Q6420" s="26"/>
      <c r="R6420" s="113"/>
      <c r="S6420" s="26"/>
    </row>
    <row r="6421" spans="13:19" ht="12.75">
      <c r="M6421" s="26"/>
      <c r="N6421" s="113"/>
      <c r="O6421" s="113"/>
      <c r="P6421" s="113"/>
      <c r="Q6421" s="26"/>
      <c r="R6421" s="113"/>
      <c r="S6421" s="26"/>
    </row>
    <row r="6422" spans="13:19" ht="12.75">
      <c r="M6422" s="26"/>
      <c r="N6422" s="113"/>
      <c r="O6422" s="113"/>
      <c r="P6422" s="113"/>
      <c r="Q6422" s="26"/>
      <c r="R6422" s="113"/>
      <c r="S6422" s="26"/>
    </row>
    <row r="6423" spans="13:19" ht="12.75">
      <c r="M6423" s="26"/>
      <c r="N6423" s="113"/>
      <c r="O6423" s="113"/>
      <c r="P6423" s="113"/>
      <c r="Q6423" s="26"/>
      <c r="R6423" s="113"/>
      <c r="S6423" s="26"/>
    </row>
    <row r="6424" spans="13:19" ht="12.75">
      <c r="M6424" s="26"/>
      <c r="N6424" s="113"/>
      <c r="O6424" s="113"/>
      <c r="P6424" s="113"/>
      <c r="Q6424" s="26"/>
      <c r="R6424" s="113"/>
      <c r="S6424" s="26"/>
    </row>
    <row r="6425" spans="13:19" ht="12.75">
      <c r="M6425" s="26"/>
      <c r="N6425" s="113"/>
      <c r="O6425" s="113"/>
      <c r="P6425" s="113"/>
      <c r="Q6425" s="26"/>
      <c r="R6425" s="113"/>
      <c r="S6425" s="26"/>
    </row>
    <row r="6426" spans="13:19" ht="12.75">
      <c r="M6426" s="26"/>
      <c r="N6426" s="113"/>
      <c r="O6426" s="113"/>
      <c r="P6426" s="113"/>
      <c r="Q6426" s="26"/>
      <c r="R6426" s="113"/>
      <c r="S6426" s="26"/>
    </row>
    <row r="6427" spans="13:19" ht="12.75">
      <c r="M6427" s="26"/>
      <c r="N6427" s="113"/>
      <c r="O6427" s="113"/>
      <c r="P6427" s="113"/>
      <c r="Q6427" s="26"/>
      <c r="R6427" s="113"/>
      <c r="S6427" s="26"/>
    </row>
    <row r="6428" spans="13:19" ht="12.75">
      <c r="M6428" s="26"/>
      <c r="N6428" s="113"/>
      <c r="O6428" s="113"/>
      <c r="P6428" s="113"/>
      <c r="Q6428" s="26"/>
      <c r="R6428" s="113"/>
      <c r="S6428" s="26"/>
    </row>
    <row r="6429" spans="13:19" ht="12.75">
      <c r="M6429" s="26"/>
      <c r="N6429" s="113"/>
      <c r="O6429" s="113"/>
      <c r="P6429" s="113"/>
      <c r="Q6429" s="26"/>
      <c r="R6429" s="113"/>
      <c r="S6429" s="26"/>
    </row>
    <row r="6430" spans="13:19" ht="12.75">
      <c r="M6430" s="26"/>
      <c r="N6430" s="113"/>
      <c r="O6430" s="113"/>
      <c r="P6430" s="113"/>
      <c r="Q6430" s="26"/>
      <c r="R6430" s="113"/>
      <c r="S6430" s="26"/>
    </row>
    <row r="6431" spans="13:19" ht="12.75">
      <c r="M6431" s="26"/>
      <c r="N6431" s="113"/>
      <c r="O6431" s="113"/>
      <c r="P6431" s="113"/>
      <c r="Q6431" s="26"/>
      <c r="R6431" s="113"/>
      <c r="S6431" s="26"/>
    </row>
    <row r="6432" spans="13:19" ht="12.75">
      <c r="M6432" s="26"/>
      <c r="N6432" s="113"/>
      <c r="O6432" s="113"/>
      <c r="P6432" s="113"/>
      <c r="Q6432" s="26"/>
      <c r="R6432" s="113"/>
      <c r="S6432" s="26"/>
    </row>
    <row r="6433" spans="13:19" ht="12.75">
      <c r="M6433" s="26"/>
      <c r="N6433" s="113"/>
      <c r="O6433" s="113"/>
      <c r="P6433" s="113"/>
      <c r="Q6433" s="26"/>
      <c r="R6433" s="113"/>
      <c r="S6433" s="26"/>
    </row>
    <row r="6434" spans="13:19" ht="12.75">
      <c r="M6434" s="26"/>
      <c r="N6434" s="113"/>
      <c r="O6434" s="113"/>
      <c r="P6434" s="113"/>
      <c r="Q6434" s="26"/>
      <c r="R6434" s="113"/>
      <c r="S6434" s="26"/>
    </row>
    <row r="6435" spans="13:19" ht="12.75">
      <c r="M6435" s="26"/>
      <c r="N6435" s="113"/>
      <c r="O6435" s="113"/>
      <c r="P6435" s="113"/>
      <c r="Q6435" s="26"/>
      <c r="R6435" s="113"/>
      <c r="S6435" s="26"/>
    </row>
    <row r="6436" spans="13:19" ht="12.75">
      <c r="M6436" s="26"/>
      <c r="N6436" s="113"/>
      <c r="O6436" s="113"/>
      <c r="P6436" s="113"/>
      <c r="Q6436" s="26"/>
      <c r="R6436" s="113"/>
      <c r="S6436" s="26"/>
    </row>
    <row r="6437" spans="13:19" ht="12.75">
      <c r="M6437" s="26"/>
      <c r="N6437" s="113"/>
      <c r="O6437" s="113"/>
      <c r="P6437" s="113"/>
      <c r="Q6437" s="26"/>
      <c r="R6437" s="113"/>
      <c r="S6437" s="26"/>
    </row>
    <row r="6438" spans="13:19" ht="12.75">
      <c r="M6438" s="26"/>
      <c r="N6438" s="113"/>
      <c r="O6438" s="113"/>
      <c r="P6438" s="113"/>
      <c r="Q6438" s="26"/>
      <c r="R6438" s="113"/>
      <c r="S6438" s="26"/>
    </row>
    <row r="6439" spans="13:19" ht="12.75">
      <c r="M6439" s="26"/>
      <c r="N6439" s="113"/>
      <c r="O6439" s="113"/>
      <c r="P6439" s="113"/>
      <c r="Q6439" s="26"/>
      <c r="R6439" s="113"/>
      <c r="S6439" s="26"/>
    </row>
    <row r="6440" spans="13:19" ht="12.75">
      <c r="M6440" s="26"/>
      <c r="N6440" s="113"/>
      <c r="O6440" s="113"/>
      <c r="P6440" s="113"/>
      <c r="Q6440" s="26"/>
      <c r="R6440" s="113"/>
      <c r="S6440" s="26"/>
    </row>
    <row r="6441" spans="13:19" ht="12.75">
      <c r="M6441" s="26"/>
      <c r="N6441" s="113"/>
      <c r="O6441" s="113"/>
      <c r="P6441" s="113"/>
      <c r="Q6441" s="26"/>
      <c r="R6441" s="113"/>
      <c r="S6441" s="26"/>
    </row>
    <row r="6442" spans="13:19" ht="12.75">
      <c r="M6442" s="26"/>
      <c r="N6442" s="113"/>
      <c r="O6442" s="113"/>
      <c r="P6442" s="113"/>
      <c r="Q6442" s="26"/>
      <c r="R6442" s="113"/>
      <c r="S6442" s="26"/>
    </row>
    <row r="6443" spans="13:19" ht="12.75">
      <c r="M6443" s="26"/>
      <c r="N6443" s="113"/>
      <c r="O6443" s="113"/>
      <c r="P6443" s="113"/>
      <c r="Q6443" s="26"/>
      <c r="R6443" s="113"/>
      <c r="S6443" s="26"/>
    </row>
    <row r="6444" spans="13:19" ht="12.75">
      <c r="M6444" s="26"/>
      <c r="N6444" s="113"/>
      <c r="O6444" s="113"/>
      <c r="P6444" s="113"/>
      <c r="Q6444" s="26"/>
      <c r="R6444" s="113"/>
      <c r="S6444" s="26"/>
    </row>
    <row r="6445" spans="13:19" ht="12.75">
      <c r="M6445" s="26"/>
      <c r="N6445" s="113"/>
      <c r="O6445" s="113"/>
      <c r="P6445" s="113"/>
      <c r="Q6445" s="26"/>
      <c r="R6445" s="113"/>
      <c r="S6445" s="26"/>
    </row>
    <row r="6446" spans="13:19" ht="12.75">
      <c r="M6446" s="26"/>
      <c r="N6446" s="113"/>
      <c r="O6446" s="113"/>
      <c r="P6446" s="113"/>
      <c r="Q6446" s="26"/>
      <c r="R6446" s="113"/>
      <c r="S6446" s="26"/>
    </row>
    <row r="6447" spans="13:19" ht="12.75">
      <c r="M6447" s="26"/>
      <c r="N6447" s="113"/>
      <c r="O6447" s="113"/>
      <c r="P6447" s="113"/>
      <c r="Q6447" s="26"/>
      <c r="R6447" s="113"/>
      <c r="S6447" s="26"/>
    </row>
    <row r="6448" spans="13:19" ht="12.75">
      <c r="M6448" s="26"/>
      <c r="N6448" s="113"/>
      <c r="O6448" s="113"/>
      <c r="P6448" s="113"/>
      <c r="Q6448" s="26"/>
      <c r="R6448" s="113"/>
      <c r="S6448" s="26"/>
    </row>
    <row r="6449" spans="13:19" ht="12.75">
      <c r="M6449" s="26"/>
      <c r="N6449" s="113"/>
      <c r="O6449" s="113"/>
      <c r="P6449" s="113"/>
      <c r="Q6449" s="26"/>
      <c r="R6449" s="113"/>
      <c r="S6449" s="26"/>
    </row>
    <row r="6450" spans="13:19" ht="12.75">
      <c r="M6450" s="26"/>
      <c r="N6450" s="113"/>
      <c r="O6450" s="113"/>
      <c r="P6450" s="113"/>
      <c r="Q6450" s="26"/>
      <c r="R6450" s="113"/>
      <c r="S6450" s="26"/>
    </row>
    <row r="6451" spans="13:19" ht="12.75">
      <c r="M6451" s="26"/>
      <c r="N6451" s="113"/>
      <c r="O6451" s="113"/>
      <c r="P6451" s="113"/>
      <c r="Q6451" s="26"/>
      <c r="R6451" s="113"/>
      <c r="S6451" s="26"/>
    </row>
    <row r="6452" spans="13:19" ht="12.75">
      <c r="M6452" s="26"/>
      <c r="N6452" s="113"/>
      <c r="O6452" s="113"/>
      <c r="P6452" s="113"/>
      <c r="Q6452" s="26"/>
      <c r="R6452" s="113"/>
      <c r="S6452" s="26"/>
    </row>
    <row r="6453" spans="13:19" ht="12.75">
      <c r="M6453" s="26"/>
      <c r="N6453" s="113"/>
      <c r="O6453" s="113"/>
      <c r="P6453" s="113"/>
      <c r="Q6453" s="26"/>
      <c r="R6453" s="113"/>
      <c r="S6453" s="26"/>
    </row>
    <row r="6454" spans="13:19" ht="12.75">
      <c r="M6454" s="26"/>
      <c r="N6454" s="113"/>
      <c r="O6454" s="113"/>
      <c r="P6454" s="113"/>
      <c r="Q6454" s="26"/>
      <c r="R6454" s="113"/>
      <c r="S6454" s="26"/>
    </row>
    <row r="6455" spans="13:19" ht="12.75">
      <c r="M6455" s="26"/>
      <c r="N6455" s="113"/>
      <c r="O6455" s="113"/>
      <c r="P6455" s="113"/>
      <c r="Q6455" s="26"/>
      <c r="R6455" s="113"/>
      <c r="S6455" s="26"/>
    </row>
    <row r="6456" spans="13:19" ht="12.75">
      <c r="M6456" s="26"/>
      <c r="N6456" s="113"/>
      <c r="O6456" s="113"/>
      <c r="P6456" s="113"/>
      <c r="Q6456" s="26"/>
      <c r="R6456" s="113"/>
      <c r="S6456" s="26"/>
    </row>
    <row r="6457" spans="13:19" ht="12.75">
      <c r="M6457" s="26"/>
      <c r="N6457" s="113"/>
      <c r="O6457" s="113"/>
      <c r="P6457" s="113"/>
      <c r="Q6457" s="26"/>
      <c r="R6457" s="113"/>
      <c r="S6457" s="26"/>
    </row>
    <row r="6458" spans="13:19" ht="12.75">
      <c r="M6458" s="26"/>
      <c r="N6458" s="113"/>
      <c r="O6458" s="113"/>
      <c r="P6458" s="113"/>
      <c r="Q6458" s="26"/>
      <c r="R6458" s="113"/>
      <c r="S6458" s="26"/>
    </row>
    <row r="6459" spans="13:19" ht="12.75">
      <c r="M6459" s="26"/>
      <c r="N6459" s="113"/>
      <c r="O6459" s="113"/>
      <c r="P6459" s="113"/>
      <c r="Q6459" s="26"/>
      <c r="R6459" s="113"/>
      <c r="S6459" s="26"/>
    </row>
    <row r="6460" spans="13:19" ht="12.75">
      <c r="M6460" s="26"/>
      <c r="N6460" s="113"/>
      <c r="O6460" s="113"/>
      <c r="P6460" s="113"/>
      <c r="Q6460" s="26"/>
      <c r="R6460" s="113"/>
      <c r="S6460" s="26"/>
    </row>
    <row r="6461" spans="13:19" ht="12.75">
      <c r="M6461" s="26"/>
      <c r="N6461" s="113"/>
      <c r="O6461" s="113"/>
      <c r="P6461" s="113"/>
      <c r="Q6461" s="26"/>
      <c r="R6461" s="113"/>
      <c r="S6461" s="26"/>
    </row>
    <row r="6462" spans="13:19" ht="12.75">
      <c r="M6462" s="26"/>
      <c r="N6462" s="113"/>
      <c r="O6462" s="113"/>
      <c r="P6462" s="113"/>
      <c r="Q6462" s="26"/>
      <c r="R6462" s="113"/>
      <c r="S6462" s="26"/>
    </row>
    <row r="6463" spans="13:19" ht="12.75">
      <c r="M6463" s="26"/>
      <c r="N6463" s="113"/>
      <c r="O6463" s="113"/>
      <c r="P6463" s="113"/>
      <c r="Q6463" s="26"/>
      <c r="R6463" s="113"/>
      <c r="S6463" s="26"/>
    </row>
    <row r="6464" spans="13:19" ht="12.75">
      <c r="M6464" s="26"/>
      <c r="N6464" s="113"/>
      <c r="O6464" s="113"/>
      <c r="P6464" s="113"/>
      <c r="Q6464" s="26"/>
      <c r="R6464" s="113"/>
      <c r="S6464" s="26"/>
    </row>
    <row r="6465" spans="13:19" ht="12.75">
      <c r="M6465" s="26"/>
      <c r="N6465" s="113"/>
      <c r="O6465" s="113"/>
      <c r="P6465" s="113"/>
      <c r="Q6465" s="26"/>
      <c r="R6465" s="113"/>
      <c r="S6465" s="26"/>
    </row>
    <row r="6466" spans="13:19" ht="12.75">
      <c r="M6466" s="26"/>
      <c r="N6466" s="113"/>
      <c r="O6466" s="113"/>
      <c r="P6466" s="113"/>
      <c r="Q6466" s="26"/>
      <c r="R6466" s="113"/>
      <c r="S6466" s="26"/>
    </row>
    <row r="6467" spans="13:19" ht="12.75">
      <c r="M6467" s="26"/>
      <c r="N6467" s="113"/>
      <c r="O6467" s="113"/>
      <c r="P6467" s="113"/>
      <c r="Q6467" s="26"/>
      <c r="R6467" s="113"/>
      <c r="S6467" s="26"/>
    </row>
    <row r="6468" spans="13:19" ht="12.75">
      <c r="M6468" s="26"/>
      <c r="N6468" s="113"/>
      <c r="O6468" s="113"/>
      <c r="P6468" s="113"/>
      <c r="Q6468" s="26"/>
      <c r="R6468" s="113"/>
      <c r="S6468" s="26"/>
    </row>
    <row r="6469" spans="13:19" ht="12.75">
      <c r="M6469" s="26"/>
      <c r="N6469" s="113"/>
      <c r="O6469" s="113"/>
      <c r="P6469" s="113"/>
      <c r="Q6469" s="26"/>
      <c r="R6469" s="113"/>
      <c r="S6469" s="26"/>
    </row>
    <row r="6470" spans="13:19" ht="12.75">
      <c r="M6470" s="26"/>
      <c r="N6470" s="113"/>
      <c r="O6470" s="113"/>
      <c r="P6470" s="113"/>
      <c r="Q6470" s="26"/>
      <c r="R6470" s="113"/>
      <c r="S6470" s="26"/>
    </row>
    <row r="6471" spans="13:19" ht="12.75">
      <c r="M6471" s="26"/>
      <c r="N6471" s="113"/>
      <c r="O6471" s="113"/>
      <c r="P6471" s="113"/>
      <c r="Q6471" s="26"/>
      <c r="R6471" s="113"/>
      <c r="S6471" s="26"/>
    </row>
    <row r="6472" spans="13:19" ht="12.75">
      <c r="M6472" s="26"/>
      <c r="N6472" s="113"/>
      <c r="O6472" s="113"/>
      <c r="P6472" s="113"/>
      <c r="Q6472" s="26"/>
      <c r="R6472" s="113"/>
      <c r="S6472" s="26"/>
    </row>
    <row r="6473" spans="13:19" ht="12.75">
      <c r="M6473" s="26"/>
      <c r="N6473" s="113"/>
      <c r="O6473" s="113"/>
      <c r="P6473" s="113"/>
      <c r="Q6473" s="26"/>
      <c r="R6473" s="113"/>
      <c r="S6473" s="26"/>
    </row>
    <row r="6474" spans="13:19" ht="12.75">
      <c r="M6474" s="26"/>
      <c r="N6474" s="113"/>
      <c r="O6474" s="113"/>
      <c r="P6474" s="113"/>
      <c r="Q6474" s="26"/>
      <c r="R6474" s="113"/>
      <c r="S6474" s="26"/>
    </row>
    <row r="6475" spans="13:19" ht="12.75">
      <c r="M6475" s="26"/>
      <c r="N6475" s="113"/>
      <c r="O6475" s="113"/>
      <c r="P6475" s="113"/>
      <c r="Q6475" s="26"/>
      <c r="R6475" s="113"/>
      <c r="S6475" s="26"/>
    </row>
    <row r="6476" spans="13:19" ht="12.75">
      <c r="M6476" s="26"/>
      <c r="N6476" s="113"/>
      <c r="O6476" s="113"/>
      <c r="P6476" s="113"/>
      <c r="Q6476" s="26"/>
      <c r="R6476" s="113"/>
      <c r="S6476" s="26"/>
    </row>
    <row r="6477" spans="13:19" ht="12.75">
      <c r="M6477" s="26"/>
      <c r="N6477" s="113"/>
      <c r="O6477" s="113"/>
      <c r="P6477" s="113"/>
      <c r="Q6477" s="26"/>
      <c r="R6477" s="113"/>
      <c r="S6477" s="26"/>
    </row>
    <row r="6478" spans="13:19" ht="12.75">
      <c r="M6478" s="26"/>
      <c r="N6478" s="113"/>
      <c r="O6478" s="113"/>
      <c r="P6478" s="113"/>
      <c r="Q6478" s="26"/>
      <c r="R6478" s="113"/>
      <c r="S6478" s="26"/>
    </row>
    <row r="6479" spans="13:19" ht="12.75">
      <c r="M6479" s="26"/>
      <c r="N6479" s="113"/>
      <c r="O6479" s="113"/>
      <c r="P6479" s="113"/>
      <c r="Q6479" s="26"/>
      <c r="R6479" s="113"/>
      <c r="S6479" s="26"/>
    </row>
    <row r="6480" spans="13:19" ht="12.75">
      <c r="M6480" s="26"/>
      <c r="N6480" s="113"/>
      <c r="O6480" s="113"/>
      <c r="P6480" s="113"/>
      <c r="Q6480" s="26"/>
      <c r="R6480" s="113"/>
      <c r="S6480" s="26"/>
    </row>
    <row r="6481" spans="13:19" ht="12.75">
      <c r="M6481" s="26"/>
      <c r="N6481" s="113"/>
      <c r="O6481" s="113"/>
      <c r="P6481" s="113"/>
      <c r="Q6481" s="26"/>
      <c r="R6481" s="113"/>
      <c r="S6481" s="26"/>
    </row>
    <row r="6482" spans="13:19" ht="12.75">
      <c r="M6482" s="26"/>
      <c r="N6482" s="113"/>
      <c r="O6482" s="113"/>
      <c r="P6482" s="113"/>
      <c r="Q6482" s="26"/>
      <c r="R6482" s="113"/>
      <c r="S6482" s="26"/>
    </row>
    <row r="6483" spans="13:19" ht="12.75">
      <c r="M6483" s="26"/>
      <c r="N6483" s="113"/>
      <c r="O6483" s="113"/>
      <c r="P6483" s="113"/>
      <c r="Q6483" s="26"/>
      <c r="R6483" s="113"/>
      <c r="S6483" s="26"/>
    </row>
    <row r="6484" spans="13:19" ht="12.75">
      <c r="M6484" s="26"/>
      <c r="N6484" s="113"/>
      <c r="O6484" s="113"/>
      <c r="P6484" s="113"/>
      <c r="Q6484" s="26"/>
      <c r="R6484" s="113"/>
      <c r="S6484" s="26"/>
    </row>
    <row r="6485" spans="13:19" ht="12.75">
      <c r="M6485" s="26"/>
      <c r="N6485" s="113"/>
      <c r="O6485" s="113"/>
      <c r="P6485" s="113"/>
      <c r="Q6485" s="26"/>
      <c r="R6485" s="113"/>
      <c r="S6485" s="26"/>
    </row>
    <row r="6486" spans="13:19" ht="12.75">
      <c r="M6486" s="26"/>
      <c r="N6486" s="113"/>
      <c r="O6486" s="113"/>
      <c r="P6486" s="113"/>
      <c r="Q6486" s="26"/>
      <c r="R6486" s="113"/>
      <c r="S6486" s="26"/>
    </row>
    <row r="6487" spans="13:19" ht="12.75">
      <c r="M6487" s="26"/>
      <c r="N6487" s="113"/>
      <c r="O6487" s="113"/>
      <c r="P6487" s="113"/>
      <c r="Q6487" s="26"/>
      <c r="R6487" s="113"/>
      <c r="S6487" s="26"/>
    </row>
    <row r="6488" spans="13:19" ht="12.75">
      <c r="M6488" s="26"/>
      <c r="N6488" s="113"/>
      <c r="O6488" s="113"/>
      <c r="P6488" s="113"/>
      <c r="Q6488" s="26"/>
      <c r="R6488" s="113"/>
      <c r="S6488" s="26"/>
    </row>
    <row r="6489" spans="13:19" ht="12.75">
      <c r="M6489" s="26"/>
      <c r="N6489" s="113"/>
      <c r="O6489" s="113"/>
      <c r="P6489" s="113"/>
      <c r="Q6489" s="26"/>
      <c r="R6489" s="113"/>
      <c r="S6489" s="26"/>
    </row>
    <row r="6490" spans="13:19" ht="12.75">
      <c r="M6490" s="26"/>
      <c r="N6490" s="113"/>
      <c r="O6490" s="113"/>
      <c r="P6490" s="113"/>
      <c r="Q6490" s="26"/>
      <c r="R6490" s="113"/>
      <c r="S6490" s="26"/>
    </row>
    <row r="6491" spans="13:19" ht="12.75">
      <c r="M6491" s="26"/>
      <c r="N6491" s="113"/>
      <c r="O6491" s="113"/>
      <c r="P6491" s="113"/>
      <c r="Q6491" s="26"/>
      <c r="R6491" s="113"/>
      <c r="S6491" s="26"/>
    </row>
    <row r="6492" spans="13:19" ht="12.75">
      <c r="M6492" s="26"/>
      <c r="N6492" s="113"/>
      <c r="O6492" s="113"/>
      <c r="P6492" s="113"/>
      <c r="Q6492" s="26"/>
      <c r="R6492" s="113"/>
      <c r="S6492" s="26"/>
    </row>
    <row r="6493" spans="13:19" ht="12.75">
      <c r="M6493" s="26"/>
      <c r="N6493" s="113"/>
      <c r="O6493" s="113"/>
      <c r="P6493" s="113"/>
      <c r="Q6493" s="26"/>
      <c r="R6493" s="113"/>
      <c r="S6493" s="26"/>
    </row>
    <row r="6494" spans="13:19" ht="12.75">
      <c r="M6494" s="26"/>
      <c r="N6494" s="113"/>
      <c r="O6494" s="113"/>
      <c r="P6494" s="113"/>
      <c r="Q6494" s="26"/>
      <c r="R6494" s="113"/>
      <c r="S6494" s="26"/>
    </row>
    <row r="6495" spans="13:19" ht="12.75">
      <c r="M6495" s="26"/>
      <c r="N6495" s="113"/>
      <c r="O6495" s="113"/>
      <c r="P6495" s="113"/>
      <c r="Q6495" s="26"/>
      <c r="R6495" s="113"/>
      <c r="S6495" s="26"/>
    </row>
    <row r="6496" spans="13:19" ht="12.75">
      <c r="M6496" s="26"/>
      <c r="N6496" s="113"/>
      <c r="O6496" s="113"/>
      <c r="P6496" s="113"/>
      <c r="Q6496" s="26"/>
      <c r="R6496" s="113"/>
      <c r="S6496" s="26"/>
    </row>
    <row r="6497" spans="13:19" ht="12.75">
      <c r="M6497" s="26"/>
      <c r="N6497" s="113"/>
      <c r="O6497" s="113"/>
      <c r="P6497" s="113"/>
      <c r="Q6497" s="26"/>
      <c r="R6497" s="113"/>
      <c r="S6497" s="26"/>
    </row>
    <row r="6498" spans="13:19" ht="12.75">
      <c r="M6498" s="26"/>
      <c r="N6498" s="113"/>
      <c r="O6498" s="113"/>
      <c r="P6498" s="113"/>
      <c r="Q6498" s="26"/>
      <c r="R6498" s="113"/>
      <c r="S6498" s="26"/>
    </row>
    <row r="6499" spans="13:19" ht="12.75">
      <c r="M6499" s="26"/>
      <c r="N6499" s="113"/>
      <c r="O6499" s="113"/>
      <c r="P6499" s="113"/>
      <c r="Q6499" s="26"/>
      <c r="R6499" s="113"/>
      <c r="S6499" s="26"/>
    </row>
    <row r="6500" spans="13:19" ht="12.75">
      <c r="M6500" s="26"/>
      <c r="N6500" s="113"/>
      <c r="O6500" s="113"/>
      <c r="P6500" s="113"/>
      <c r="Q6500" s="26"/>
      <c r="R6500" s="113"/>
      <c r="S6500" s="26"/>
    </row>
    <row r="6501" spans="13:19" ht="12.75">
      <c r="M6501" s="26"/>
      <c r="N6501" s="113"/>
      <c r="O6501" s="113"/>
      <c r="P6501" s="113"/>
      <c r="Q6501" s="26"/>
      <c r="R6501" s="113"/>
      <c r="S6501" s="26"/>
    </row>
    <row r="6502" spans="13:19" ht="12.75">
      <c r="M6502" s="26"/>
      <c r="N6502" s="113"/>
      <c r="O6502" s="113"/>
      <c r="P6502" s="113"/>
      <c r="Q6502" s="26"/>
      <c r="R6502" s="113"/>
      <c r="S6502" s="26"/>
    </row>
    <row r="6503" spans="13:19" ht="12.75">
      <c r="M6503" s="26"/>
      <c r="N6503" s="113"/>
      <c r="O6503" s="113"/>
      <c r="P6503" s="113"/>
      <c r="Q6503" s="26"/>
      <c r="R6503" s="113"/>
      <c r="S6503" s="26"/>
    </row>
    <row r="6504" spans="13:19" ht="12.75">
      <c r="M6504" s="26"/>
      <c r="N6504" s="113"/>
      <c r="O6504" s="113"/>
      <c r="P6504" s="113"/>
      <c r="Q6504" s="26"/>
      <c r="R6504" s="113"/>
      <c r="S6504" s="26"/>
    </row>
    <row r="6505" spans="13:19" ht="12.75">
      <c r="M6505" s="26"/>
      <c r="N6505" s="113"/>
      <c r="O6505" s="113"/>
      <c r="P6505" s="113"/>
      <c r="Q6505" s="26"/>
      <c r="R6505" s="113"/>
      <c r="S6505" s="26"/>
    </row>
    <row r="6506" spans="13:19" ht="12.75">
      <c r="M6506" s="26"/>
      <c r="N6506" s="113"/>
      <c r="O6506" s="113"/>
      <c r="P6506" s="113"/>
      <c r="Q6506" s="26"/>
      <c r="R6506" s="113"/>
      <c r="S6506" s="26"/>
    </row>
    <row r="6507" spans="13:19" ht="12.75">
      <c r="M6507" s="26"/>
      <c r="N6507" s="113"/>
      <c r="O6507" s="113"/>
      <c r="P6507" s="113"/>
      <c r="Q6507" s="26"/>
      <c r="R6507" s="113"/>
      <c r="S6507" s="26"/>
    </row>
    <row r="6508" spans="13:19" ht="12.75">
      <c r="M6508" s="26"/>
      <c r="N6508" s="113"/>
      <c r="O6508" s="113"/>
      <c r="P6508" s="113"/>
      <c r="Q6508" s="26"/>
      <c r="R6508" s="113"/>
      <c r="S6508" s="26"/>
    </row>
    <row r="6509" spans="13:19" ht="12.75">
      <c r="M6509" s="26"/>
      <c r="N6509" s="113"/>
      <c r="O6509" s="113"/>
      <c r="P6509" s="113"/>
      <c r="Q6509" s="26"/>
      <c r="R6509" s="113"/>
      <c r="S6509" s="26"/>
    </row>
    <row r="6510" spans="13:19" ht="12.75">
      <c r="M6510" s="26"/>
      <c r="N6510" s="113"/>
      <c r="O6510" s="113"/>
      <c r="P6510" s="113"/>
      <c r="Q6510" s="26"/>
      <c r="R6510" s="113"/>
      <c r="S6510" s="26"/>
    </row>
    <row r="6511" spans="13:19" ht="12.75">
      <c r="M6511" s="26"/>
      <c r="N6511" s="113"/>
      <c r="O6511" s="113"/>
      <c r="P6511" s="113"/>
      <c r="Q6511" s="26"/>
      <c r="R6511" s="113"/>
      <c r="S6511" s="26"/>
    </row>
    <row r="6512" spans="13:19" ht="12.75">
      <c r="M6512" s="26"/>
      <c r="N6512" s="113"/>
      <c r="O6512" s="113"/>
      <c r="P6512" s="113"/>
      <c r="Q6512" s="26"/>
      <c r="R6512" s="113"/>
      <c r="S6512" s="26"/>
    </row>
    <row r="6513" spans="13:19" ht="12.75">
      <c r="M6513" s="26"/>
      <c r="N6513" s="113"/>
      <c r="O6513" s="113"/>
      <c r="P6513" s="113"/>
      <c r="Q6513" s="26"/>
      <c r="R6513" s="113"/>
      <c r="S6513" s="26"/>
    </row>
    <row r="6514" spans="13:19" ht="12.75">
      <c r="M6514" s="26"/>
      <c r="N6514" s="113"/>
      <c r="O6514" s="113"/>
      <c r="P6514" s="113"/>
      <c r="Q6514" s="26"/>
      <c r="R6514" s="113"/>
      <c r="S6514" s="26"/>
    </row>
    <row r="6515" spans="13:19" ht="12.75">
      <c r="M6515" s="26"/>
      <c r="N6515" s="113"/>
      <c r="O6515" s="113"/>
      <c r="P6515" s="113"/>
      <c r="Q6515" s="26"/>
      <c r="R6515" s="113"/>
      <c r="S6515" s="26"/>
    </row>
    <row r="6516" spans="13:19" ht="12.75">
      <c r="M6516" s="26"/>
      <c r="N6516" s="113"/>
      <c r="O6516" s="113"/>
      <c r="P6516" s="113"/>
      <c r="Q6516" s="26"/>
      <c r="R6516" s="113"/>
      <c r="S6516" s="26"/>
    </row>
    <row r="6517" spans="13:19" ht="12.75">
      <c r="M6517" s="26"/>
      <c r="N6517" s="113"/>
      <c r="O6517" s="113"/>
      <c r="P6517" s="113"/>
      <c r="Q6517" s="26"/>
      <c r="R6517" s="113"/>
      <c r="S6517" s="26"/>
    </row>
    <row r="6518" spans="13:19" ht="12.75">
      <c r="M6518" s="26"/>
      <c r="N6518" s="113"/>
      <c r="O6518" s="113"/>
      <c r="P6518" s="113"/>
      <c r="Q6518" s="26"/>
      <c r="R6518" s="113"/>
      <c r="S6518" s="26"/>
    </row>
    <row r="6519" spans="13:19" ht="12.75">
      <c r="M6519" s="26"/>
      <c r="N6519" s="113"/>
      <c r="O6519" s="113"/>
      <c r="P6519" s="113"/>
      <c r="Q6519" s="26"/>
      <c r="R6519" s="113"/>
      <c r="S6519" s="26"/>
    </row>
    <row r="6520" spans="13:19" ht="12.75">
      <c r="M6520" s="26"/>
      <c r="N6520" s="113"/>
      <c r="O6520" s="113"/>
      <c r="P6520" s="113"/>
      <c r="Q6520" s="26"/>
      <c r="R6520" s="113"/>
      <c r="S6520" s="26"/>
    </row>
    <row r="6521" spans="13:19" ht="12.75">
      <c r="M6521" s="26"/>
      <c r="N6521" s="113"/>
      <c r="O6521" s="113"/>
      <c r="P6521" s="113"/>
      <c r="Q6521" s="26"/>
      <c r="R6521" s="113"/>
      <c r="S6521" s="26"/>
    </row>
    <row r="6522" spans="13:19" ht="12.75">
      <c r="M6522" s="26"/>
      <c r="N6522" s="113"/>
      <c r="O6522" s="113"/>
      <c r="P6522" s="113"/>
      <c r="Q6522" s="26"/>
      <c r="R6522" s="113"/>
      <c r="S6522" s="26"/>
    </row>
    <row r="6523" spans="13:19" ht="12.75">
      <c r="M6523" s="26"/>
      <c r="N6523" s="113"/>
      <c r="O6523" s="113"/>
      <c r="P6523" s="113"/>
      <c r="Q6523" s="26"/>
      <c r="R6523" s="113"/>
      <c r="S6523" s="26"/>
    </row>
    <row r="6524" spans="13:19" ht="12.75">
      <c r="M6524" s="26"/>
      <c r="N6524" s="113"/>
      <c r="O6524" s="113"/>
      <c r="P6524" s="113"/>
      <c r="Q6524" s="26"/>
      <c r="R6524" s="113"/>
      <c r="S6524" s="26"/>
    </row>
    <row r="6525" spans="13:19" ht="12.75">
      <c r="M6525" s="26"/>
      <c r="N6525" s="113"/>
      <c r="O6525" s="113"/>
      <c r="P6525" s="113"/>
      <c r="Q6525" s="26"/>
      <c r="R6525" s="113"/>
      <c r="S6525" s="26"/>
    </row>
    <row r="6526" spans="13:19" ht="12.75">
      <c r="M6526" s="26"/>
      <c r="N6526" s="113"/>
      <c r="O6526" s="113"/>
      <c r="P6526" s="113"/>
      <c r="Q6526" s="26"/>
      <c r="R6526" s="113"/>
      <c r="S6526" s="26"/>
    </row>
    <row r="6527" spans="13:19" ht="12.75">
      <c r="M6527" s="26"/>
      <c r="N6527" s="113"/>
      <c r="O6527" s="113"/>
      <c r="P6527" s="113"/>
      <c r="Q6527" s="26"/>
      <c r="R6527" s="113"/>
      <c r="S6527" s="26"/>
    </row>
    <row r="6528" spans="13:19" ht="12.75">
      <c r="M6528" s="26"/>
      <c r="N6528" s="113"/>
      <c r="O6528" s="113"/>
      <c r="P6528" s="113"/>
      <c r="Q6528" s="26"/>
      <c r="R6528" s="113"/>
      <c r="S6528" s="26"/>
    </row>
    <row r="6529" spans="13:19" ht="12.75">
      <c r="M6529" s="26"/>
      <c r="N6529" s="113"/>
      <c r="O6529" s="113"/>
      <c r="P6529" s="113"/>
      <c r="Q6529" s="26"/>
      <c r="R6529" s="113"/>
      <c r="S6529" s="26"/>
    </row>
    <row r="6530" spans="13:19" ht="12.75">
      <c r="M6530" s="26"/>
      <c r="N6530" s="113"/>
      <c r="O6530" s="113"/>
      <c r="P6530" s="113"/>
      <c r="Q6530" s="26"/>
      <c r="R6530" s="113"/>
      <c r="S6530" s="26"/>
    </row>
    <row r="6531" spans="13:19" ht="12.75">
      <c r="M6531" s="26"/>
      <c r="N6531" s="113"/>
      <c r="O6531" s="113"/>
      <c r="P6531" s="113"/>
      <c r="Q6531" s="26"/>
      <c r="R6531" s="113"/>
      <c r="S6531" s="26"/>
    </row>
    <row r="6532" spans="13:19" ht="12.75">
      <c r="M6532" s="26"/>
      <c r="N6532" s="113"/>
      <c r="O6532" s="113"/>
      <c r="P6532" s="113"/>
      <c r="Q6532" s="26"/>
      <c r="R6532" s="113"/>
      <c r="S6532" s="26"/>
    </row>
    <row r="6533" spans="13:19" ht="12.75">
      <c r="M6533" s="26"/>
      <c r="N6533" s="113"/>
      <c r="O6533" s="113"/>
      <c r="P6533" s="113"/>
      <c r="Q6533" s="26"/>
      <c r="R6533" s="113"/>
      <c r="S6533" s="26"/>
    </row>
    <row r="6534" spans="13:19" ht="12.75">
      <c r="M6534" s="26"/>
      <c r="N6534" s="113"/>
      <c r="O6534" s="113"/>
      <c r="P6534" s="113"/>
      <c r="Q6534" s="26"/>
      <c r="R6534" s="113"/>
      <c r="S6534" s="26"/>
    </row>
    <row r="6535" spans="13:19" ht="12.75">
      <c r="M6535" s="26"/>
      <c r="N6535" s="113"/>
      <c r="O6535" s="113"/>
      <c r="P6535" s="113"/>
      <c r="Q6535" s="26"/>
      <c r="R6535" s="113"/>
      <c r="S6535" s="26"/>
    </row>
    <row r="6536" spans="13:19" ht="12.75">
      <c r="M6536" s="26"/>
      <c r="N6536" s="113"/>
      <c r="O6536" s="113"/>
      <c r="P6536" s="113"/>
      <c r="Q6536" s="26"/>
      <c r="R6536" s="113"/>
      <c r="S6536" s="26"/>
    </row>
    <row r="6537" spans="13:19" ht="12.75">
      <c r="M6537" s="26"/>
      <c r="N6537" s="113"/>
      <c r="O6537" s="113"/>
      <c r="P6537" s="113"/>
      <c r="Q6537" s="26"/>
      <c r="R6537" s="113"/>
      <c r="S6537" s="26"/>
    </row>
    <row r="6538" spans="13:19" ht="12.75">
      <c r="M6538" s="26"/>
      <c r="N6538" s="113"/>
      <c r="O6538" s="113"/>
      <c r="P6538" s="113"/>
      <c r="Q6538" s="26"/>
      <c r="R6538" s="113"/>
      <c r="S6538" s="26"/>
    </row>
    <row r="6539" spans="13:19" ht="12.75">
      <c r="M6539" s="26"/>
      <c r="N6539" s="113"/>
      <c r="O6539" s="113"/>
      <c r="P6539" s="113"/>
      <c r="Q6539" s="26"/>
      <c r="R6539" s="113"/>
      <c r="S6539" s="26"/>
    </row>
    <row r="6540" spans="13:19" ht="12.75">
      <c r="M6540" s="26"/>
      <c r="N6540" s="113"/>
      <c r="O6540" s="113"/>
      <c r="P6540" s="113"/>
      <c r="Q6540" s="26"/>
      <c r="R6540" s="113"/>
      <c r="S6540" s="26"/>
    </row>
    <row r="6541" spans="13:19" ht="12.75">
      <c r="M6541" s="26"/>
      <c r="N6541" s="113"/>
      <c r="O6541" s="113"/>
      <c r="P6541" s="113"/>
      <c r="Q6541" s="26"/>
      <c r="R6541" s="113"/>
      <c r="S6541" s="26"/>
    </row>
    <row r="6542" spans="13:19" ht="12.75">
      <c r="M6542" s="26"/>
      <c r="N6542" s="113"/>
      <c r="O6542" s="113"/>
      <c r="P6542" s="113"/>
      <c r="Q6542" s="26"/>
      <c r="R6542" s="113"/>
      <c r="S6542" s="26"/>
    </row>
    <row r="6543" spans="13:19" ht="12.75">
      <c r="M6543" s="26"/>
      <c r="N6543" s="113"/>
      <c r="O6543" s="113"/>
      <c r="P6543" s="113"/>
      <c r="Q6543" s="26"/>
      <c r="R6543" s="113"/>
      <c r="S6543" s="26"/>
    </row>
    <row r="6544" spans="13:19" ht="12.75">
      <c r="M6544" s="26"/>
      <c r="N6544" s="113"/>
      <c r="O6544" s="113"/>
      <c r="P6544" s="113"/>
      <c r="Q6544" s="26"/>
      <c r="R6544" s="113"/>
      <c r="S6544" s="26"/>
    </row>
    <row r="6545" spans="13:19" ht="12.75">
      <c r="M6545" s="26"/>
      <c r="N6545" s="113"/>
      <c r="O6545" s="113"/>
      <c r="P6545" s="113"/>
      <c r="Q6545" s="26"/>
      <c r="R6545" s="113"/>
      <c r="S6545" s="26"/>
    </row>
    <row r="6546" spans="13:19" ht="12.75">
      <c r="M6546" s="26"/>
      <c r="N6546" s="113"/>
      <c r="O6546" s="113"/>
      <c r="P6546" s="113"/>
      <c r="Q6546" s="26"/>
      <c r="R6546" s="113"/>
      <c r="S6546" s="26"/>
    </row>
    <row r="6547" spans="13:19" ht="12.75">
      <c r="M6547" s="26"/>
      <c r="N6547" s="113"/>
      <c r="O6547" s="113"/>
      <c r="P6547" s="113"/>
      <c r="Q6547" s="26"/>
      <c r="R6547" s="113"/>
      <c r="S6547" s="26"/>
    </row>
    <row r="6548" spans="13:19" ht="12.75">
      <c r="M6548" s="26"/>
      <c r="N6548" s="113"/>
      <c r="O6548" s="113"/>
      <c r="P6548" s="113"/>
      <c r="Q6548" s="26"/>
      <c r="R6548" s="113"/>
      <c r="S6548" s="26"/>
    </row>
    <row r="6549" spans="13:19" ht="12.75">
      <c r="M6549" s="26"/>
      <c r="N6549" s="113"/>
      <c r="O6549" s="113"/>
      <c r="P6549" s="113"/>
      <c r="Q6549" s="26"/>
      <c r="R6549" s="113"/>
      <c r="S6549" s="26"/>
    </row>
    <row r="6550" spans="13:19" ht="12.75">
      <c r="M6550" s="26"/>
      <c r="N6550" s="113"/>
      <c r="O6550" s="113"/>
      <c r="P6550" s="113"/>
      <c r="Q6550" s="26"/>
      <c r="R6550" s="113"/>
      <c r="S6550" s="26"/>
    </row>
    <row r="6551" spans="13:19" ht="12.75">
      <c r="M6551" s="26"/>
      <c r="N6551" s="113"/>
      <c r="O6551" s="113"/>
      <c r="P6551" s="113"/>
      <c r="Q6551" s="26"/>
      <c r="R6551" s="113"/>
      <c r="S6551" s="26"/>
    </row>
    <row r="6552" spans="13:19" ht="12.75">
      <c r="M6552" s="26"/>
      <c r="N6552" s="113"/>
      <c r="O6552" s="113"/>
      <c r="P6552" s="113"/>
      <c r="Q6552" s="26"/>
      <c r="R6552" s="113"/>
      <c r="S6552" s="26"/>
    </row>
    <row r="6553" spans="13:19" ht="12.75">
      <c r="M6553" s="26"/>
      <c r="N6553" s="113"/>
      <c r="O6553" s="113"/>
      <c r="P6553" s="113"/>
      <c r="Q6553" s="26"/>
      <c r="R6553" s="113"/>
      <c r="S6553" s="26"/>
    </row>
    <row r="6554" spans="13:19" ht="12.75">
      <c r="M6554" s="26"/>
      <c r="N6554" s="113"/>
      <c r="O6554" s="113"/>
      <c r="P6554" s="113"/>
      <c r="Q6554" s="26"/>
      <c r="R6554" s="113"/>
      <c r="S6554" s="26"/>
    </row>
    <row r="6555" spans="13:19" ht="12.75">
      <c r="M6555" s="26"/>
      <c r="N6555" s="113"/>
      <c r="O6555" s="113"/>
      <c r="P6555" s="113"/>
      <c r="Q6555" s="26"/>
      <c r="R6555" s="113"/>
      <c r="S6555" s="26"/>
    </row>
    <row r="6556" spans="13:19" ht="12.75">
      <c r="M6556" s="26"/>
      <c r="N6556" s="113"/>
      <c r="O6556" s="113"/>
      <c r="P6556" s="113"/>
      <c r="Q6556" s="26"/>
      <c r="R6556" s="113"/>
      <c r="S6556" s="26"/>
    </row>
    <row r="6557" spans="13:19" ht="12.75">
      <c r="M6557" s="26"/>
      <c r="N6557" s="113"/>
      <c r="O6557" s="113"/>
      <c r="P6557" s="113"/>
      <c r="Q6557" s="26"/>
      <c r="R6557" s="113"/>
      <c r="S6557" s="26"/>
    </row>
    <row r="6558" spans="13:19" ht="12.75">
      <c r="M6558" s="26"/>
      <c r="N6558" s="113"/>
      <c r="O6558" s="113"/>
      <c r="P6558" s="113"/>
      <c r="Q6558" s="26"/>
      <c r="R6558" s="113"/>
      <c r="S6558" s="26"/>
    </row>
    <row r="6559" spans="13:19" ht="12.75">
      <c r="M6559" s="26"/>
      <c r="N6559" s="113"/>
      <c r="O6559" s="113"/>
      <c r="P6559" s="113"/>
      <c r="Q6559" s="26"/>
      <c r="R6559" s="113"/>
      <c r="S6559" s="26"/>
    </row>
    <row r="6560" spans="13:19" ht="12.75">
      <c r="M6560" s="26"/>
      <c r="N6560" s="113"/>
      <c r="O6560" s="113"/>
      <c r="P6560" s="113"/>
      <c r="Q6560" s="26"/>
      <c r="R6560" s="113"/>
      <c r="S6560" s="26"/>
    </row>
    <row r="6561" spans="13:19" ht="12.75">
      <c r="M6561" s="26"/>
      <c r="N6561" s="113"/>
      <c r="O6561" s="113"/>
      <c r="P6561" s="113"/>
      <c r="Q6561" s="26"/>
      <c r="R6561" s="113"/>
      <c r="S6561" s="26"/>
    </row>
    <row r="6562" spans="13:19" ht="12.75">
      <c r="M6562" s="26"/>
      <c r="N6562" s="113"/>
      <c r="O6562" s="113"/>
      <c r="P6562" s="113"/>
      <c r="Q6562" s="26"/>
      <c r="R6562" s="113"/>
      <c r="S6562" s="26"/>
    </row>
    <row r="6563" spans="13:19" ht="12.75">
      <c r="M6563" s="26"/>
      <c r="N6563" s="113"/>
      <c r="O6563" s="113"/>
      <c r="P6563" s="113"/>
      <c r="Q6563" s="26"/>
      <c r="R6563" s="113"/>
      <c r="S6563" s="26"/>
    </row>
    <row r="6564" spans="13:19" ht="12.75">
      <c r="M6564" s="26"/>
      <c r="N6564" s="113"/>
      <c r="O6564" s="113"/>
      <c r="P6564" s="113"/>
      <c r="Q6564" s="26"/>
      <c r="R6564" s="113"/>
      <c r="S6564" s="26"/>
    </row>
    <row r="6565" spans="13:19" ht="12.75">
      <c r="M6565" s="26"/>
      <c r="N6565" s="113"/>
      <c r="O6565" s="113"/>
      <c r="P6565" s="113"/>
      <c r="Q6565" s="26"/>
      <c r="R6565" s="113"/>
      <c r="S6565" s="26"/>
    </row>
    <row r="6566" spans="13:19" ht="12.75">
      <c r="M6566" s="26"/>
      <c r="N6566" s="113"/>
      <c r="O6566" s="113"/>
      <c r="P6566" s="113"/>
      <c r="Q6566" s="26"/>
      <c r="R6566" s="113"/>
      <c r="S6566" s="26"/>
    </row>
    <row r="6567" spans="13:19" ht="12.75">
      <c r="M6567" s="26"/>
      <c r="N6567" s="113"/>
      <c r="O6567" s="113"/>
      <c r="P6567" s="113"/>
      <c r="Q6567" s="26"/>
      <c r="R6567" s="113"/>
      <c r="S6567" s="26"/>
    </row>
    <row r="6568" spans="13:19" ht="12.75">
      <c r="M6568" s="26"/>
      <c r="N6568" s="113"/>
      <c r="O6568" s="113"/>
      <c r="P6568" s="113"/>
      <c r="Q6568" s="26"/>
      <c r="R6568" s="113"/>
      <c r="S6568" s="26"/>
    </row>
    <row r="6569" spans="13:19" ht="12.75">
      <c r="M6569" s="26"/>
      <c r="N6569" s="113"/>
      <c r="O6569" s="113"/>
      <c r="P6569" s="113"/>
      <c r="Q6569" s="26"/>
      <c r="R6569" s="113"/>
      <c r="S6569" s="26"/>
    </row>
    <row r="6570" spans="13:19" ht="12.75">
      <c r="M6570" s="26"/>
      <c r="N6570" s="113"/>
      <c r="O6570" s="113"/>
      <c r="P6570" s="113"/>
      <c r="Q6570" s="26"/>
      <c r="R6570" s="113"/>
      <c r="S6570" s="26"/>
    </row>
    <row r="6571" spans="13:19" ht="12.75">
      <c r="M6571" s="26"/>
      <c r="N6571" s="113"/>
      <c r="O6571" s="113"/>
      <c r="P6571" s="113"/>
      <c r="Q6571" s="26"/>
      <c r="R6571" s="113"/>
      <c r="S6571" s="26"/>
    </row>
    <row r="6572" spans="13:19" ht="12.75">
      <c r="M6572" s="26"/>
      <c r="N6572" s="113"/>
      <c r="O6572" s="113"/>
      <c r="P6572" s="113"/>
      <c r="Q6572" s="26"/>
      <c r="R6572" s="113"/>
      <c r="S6572" s="26"/>
    </row>
    <row r="6573" spans="13:19" ht="12.75">
      <c r="M6573" s="26"/>
      <c r="N6573" s="113"/>
      <c r="O6573" s="113"/>
      <c r="P6573" s="113"/>
      <c r="Q6573" s="26"/>
      <c r="R6573" s="113"/>
      <c r="S6573" s="26"/>
    </row>
    <row r="6574" spans="13:19" ht="12.75">
      <c r="M6574" s="26"/>
      <c r="N6574" s="113"/>
      <c r="O6574" s="113"/>
      <c r="P6574" s="113"/>
      <c r="Q6574" s="26"/>
      <c r="R6574" s="113"/>
      <c r="S6574" s="26"/>
    </row>
    <row r="6575" spans="13:19" ht="12.75">
      <c r="M6575" s="26"/>
      <c r="N6575" s="113"/>
      <c r="O6575" s="113"/>
      <c r="P6575" s="113"/>
      <c r="Q6575" s="26"/>
      <c r="R6575" s="113"/>
      <c r="S6575" s="26"/>
    </row>
    <row r="6576" spans="13:19" ht="12.75">
      <c r="M6576" s="26"/>
      <c r="N6576" s="113"/>
      <c r="O6576" s="113"/>
      <c r="P6576" s="113"/>
      <c r="Q6576" s="26"/>
      <c r="R6576" s="113"/>
      <c r="S6576" s="26"/>
    </row>
    <row r="6577" spans="13:19" ht="12.75">
      <c r="M6577" s="26"/>
      <c r="N6577" s="113"/>
      <c r="O6577" s="113"/>
      <c r="P6577" s="113"/>
      <c r="Q6577" s="26"/>
      <c r="R6577" s="113"/>
      <c r="S6577" s="26"/>
    </row>
    <row r="6578" spans="13:19" ht="12.75">
      <c r="M6578" s="26"/>
      <c r="N6578" s="113"/>
      <c r="O6578" s="113"/>
      <c r="P6578" s="113"/>
      <c r="Q6578" s="26"/>
      <c r="R6578" s="113"/>
      <c r="S6578" s="26"/>
    </row>
    <row r="6579" spans="13:19" ht="12.75">
      <c r="M6579" s="26"/>
      <c r="N6579" s="113"/>
      <c r="O6579" s="113"/>
      <c r="P6579" s="113"/>
      <c r="Q6579" s="26"/>
      <c r="R6579" s="113"/>
      <c r="S6579" s="26"/>
    </row>
    <row r="6580" spans="13:19" ht="12.75">
      <c r="M6580" s="26"/>
      <c r="N6580" s="113"/>
      <c r="O6580" s="113"/>
      <c r="P6580" s="113"/>
      <c r="Q6580" s="26"/>
      <c r="R6580" s="113"/>
      <c r="S6580" s="26"/>
    </row>
    <row r="6581" spans="13:19" ht="12.75">
      <c r="M6581" s="26"/>
      <c r="N6581" s="113"/>
      <c r="O6581" s="113"/>
      <c r="P6581" s="113"/>
      <c r="Q6581" s="26"/>
      <c r="R6581" s="113"/>
      <c r="S6581" s="26"/>
    </row>
    <row r="6582" spans="13:19" ht="12.75">
      <c r="M6582" s="26"/>
      <c r="N6582" s="113"/>
      <c r="O6582" s="113"/>
      <c r="P6582" s="113"/>
      <c r="Q6582" s="26"/>
      <c r="R6582" s="113"/>
      <c r="S6582" s="26"/>
    </row>
    <row r="6583" spans="13:19" ht="12.75">
      <c r="M6583" s="26"/>
      <c r="N6583" s="113"/>
      <c r="O6583" s="113"/>
      <c r="P6583" s="113"/>
      <c r="Q6583" s="26"/>
      <c r="R6583" s="113"/>
      <c r="S6583" s="26"/>
    </row>
    <row r="6584" spans="13:19" ht="12.75">
      <c r="M6584" s="26"/>
      <c r="N6584" s="113"/>
      <c r="O6584" s="113"/>
      <c r="P6584" s="113"/>
      <c r="Q6584" s="26"/>
      <c r="R6584" s="113"/>
      <c r="S6584" s="26"/>
    </row>
    <row r="6585" spans="13:19" ht="12.75">
      <c r="M6585" s="26"/>
      <c r="N6585" s="113"/>
      <c r="O6585" s="113"/>
      <c r="P6585" s="113"/>
      <c r="Q6585" s="26"/>
      <c r="R6585" s="113"/>
      <c r="S6585" s="26"/>
    </row>
    <row r="6586" spans="13:19" ht="12.75">
      <c r="M6586" s="26"/>
      <c r="N6586" s="113"/>
      <c r="O6586" s="113"/>
      <c r="P6586" s="113"/>
      <c r="Q6586" s="26"/>
      <c r="R6586" s="113"/>
      <c r="S6586" s="26"/>
    </row>
    <row r="6587" spans="13:19" ht="12.75">
      <c r="M6587" s="26"/>
      <c r="N6587" s="113"/>
      <c r="O6587" s="113"/>
      <c r="P6587" s="113"/>
      <c r="Q6587" s="26"/>
      <c r="R6587" s="113"/>
      <c r="S6587" s="26"/>
    </row>
    <row r="6588" spans="13:19" ht="12.75">
      <c r="M6588" s="26"/>
      <c r="N6588" s="113"/>
      <c r="O6588" s="113"/>
      <c r="P6588" s="113"/>
      <c r="Q6588" s="26"/>
      <c r="R6588" s="113"/>
      <c r="S6588" s="26"/>
    </row>
    <row r="6589" spans="13:19" ht="12.75">
      <c r="M6589" s="26"/>
      <c r="N6589" s="113"/>
      <c r="O6589" s="113"/>
      <c r="P6589" s="113"/>
      <c r="Q6589" s="26"/>
      <c r="R6589" s="113"/>
      <c r="S6589" s="26"/>
    </row>
    <row r="6590" spans="13:19" ht="12.75">
      <c r="M6590" s="26"/>
      <c r="N6590" s="113"/>
      <c r="O6590" s="113"/>
      <c r="P6590" s="113"/>
      <c r="Q6590" s="26"/>
      <c r="R6590" s="113"/>
      <c r="S6590" s="26"/>
    </row>
    <row r="6591" spans="13:19" ht="12.75">
      <c r="M6591" s="26"/>
      <c r="N6591" s="113"/>
      <c r="O6591" s="113"/>
      <c r="P6591" s="113"/>
      <c r="Q6591" s="26"/>
      <c r="R6591" s="113"/>
      <c r="S6591" s="26"/>
    </row>
    <row r="6592" spans="13:19" ht="12.75">
      <c r="M6592" s="26"/>
      <c r="N6592" s="113"/>
      <c r="O6592" s="113"/>
      <c r="P6592" s="113"/>
      <c r="Q6592" s="26"/>
      <c r="R6592" s="113"/>
      <c r="S6592" s="26"/>
    </row>
    <row r="6593" spans="13:19" ht="12.75">
      <c r="M6593" s="26"/>
      <c r="N6593" s="113"/>
      <c r="O6593" s="113"/>
      <c r="P6593" s="113"/>
      <c r="Q6593" s="26"/>
      <c r="R6593" s="113"/>
      <c r="S6593" s="26"/>
    </row>
    <row r="6594" spans="13:19" ht="12.75">
      <c r="M6594" s="26"/>
      <c r="N6594" s="113"/>
      <c r="O6594" s="113"/>
      <c r="P6594" s="113"/>
      <c r="Q6594" s="26"/>
      <c r="R6594" s="113"/>
      <c r="S6594" s="26"/>
    </row>
    <row r="6595" spans="13:19" ht="12.75">
      <c r="M6595" s="26"/>
      <c r="N6595" s="113"/>
      <c r="O6595" s="113"/>
      <c r="P6595" s="113"/>
      <c r="Q6595" s="26"/>
      <c r="R6595" s="113"/>
      <c r="S6595" s="26"/>
    </row>
    <row r="6596" spans="13:19" ht="12.75">
      <c r="M6596" s="26"/>
      <c r="N6596" s="113"/>
      <c r="O6596" s="113"/>
      <c r="P6596" s="113"/>
      <c r="Q6596" s="26"/>
      <c r="R6596" s="113"/>
      <c r="S6596" s="26"/>
    </row>
    <row r="6597" spans="13:19" ht="12.75">
      <c r="M6597" s="26"/>
      <c r="N6597" s="113"/>
      <c r="O6597" s="113"/>
      <c r="P6597" s="113"/>
      <c r="Q6597" s="26"/>
      <c r="R6597" s="113"/>
      <c r="S6597" s="26"/>
    </row>
    <row r="6598" spans="13:19" ht="12.75">
      <c r="M6598" s="26"/>
      <c r="N6598" s="113"/>
      <c r="O6598" s="113"/>
      <c r="P6598" s="113"/>
      <c r="Q6598" s="26"/>
      <c r="R6598" s="113"/>
      <c r="S6598" s="26"/>
    </row>
    <row r="6599" spans="13:19" ht="12.75">
      <c r="M6599" s="26"/>
      <c r="N6599" s="113"/>
      <c r="O6599" s="113"/>
      <c r="P6599" s="113"/>
      <c r="Q6599" s="26"/>
      <c r="R6599" s="113"/>
      <c r="S6599" s="26"/>
    </row>
    <row r="6600" spans="13:19" ht="12.75">
      <c r="M6600" s="26"/>
      <c r="N6600" s="113"/>
      <c r="O6600" s="113"/>
      <c r="P6600" s="113"/>
      <c r="Q6600" s="26"/>
      <c r="R6600" s="113"/>
      <c r="S6600" s="26"/>
    </row>
    <row r="6601" spans="13:19" ht="12.75">
      <c r="M6601" s="26"/>
      <c r="N6601" s="113"/>
      <c r="O6601" s="113"/>
      <c r="P6601" s="113"/>
      <c r="Q6601" s="26"/>
      <c r="R6601" s="113"/>
      <c r="S6601" s="26"/>
    </row>
    <row r="6602" spans="13:19" ht="12.75">
      <c r="M6602" s="26"/>
      <c r="N6602" s="113"/>
      <c r="O6602" s="113"/>
      <c r="P6602" s="113"/>
      <c r="Q6602" s="26"/>
      <c r="R6602" s="113"/>
      <c r="S6602" s="26"/>
    </row>
    <row r="6603" spans="13:19" ht="12.75">
      <c r="M6603" s="26"/>
      <c r="N6603" s="113"/>
      <c r="O6603" s="113"/>
      <c r="P6603" s="113"/>
      <c r="Q6603" s="26"/>
      <c r="R6603" s="113"/>
      <c r="S6603" s="26"/>
    </row>
    <row r="6604" spans="13:19" ht="12.75">
      <c r="M6604" s="26"/>
      <c r="N6604" s="113"/>
      <c r="O6604" s="113"/>
      <c r="P6604" s="113"/>
      <c r="Q6604" s="26"/>
      <c r="R6604" s="113"/>
      <c r="S6604" s="26"/>
    </row>
    <row r="6605" spans="13:19" ht="12.75">
      <c r="M6605" s="26"/>
      <c r="N6605" s="113"/>
      <c r="O6605" s="113"/>
      <c r="P6605" s="113"/>
      <c r="Q6605" s="26"/>
      <c r="R6605" s="113"/>
      <c r="S6605" s="26"/>
    </row>
    <row r="6606" spans="13:19" ht="12.75">
      <c r="M6606" s="26"/>
      <c r="N6606" s="113"/>
      <c r="O6606" s="113"/>
      <c r="P6606" s="113"/>
      <c r="Q6606" s="26"/>
      <c r="R6606" s="113"/>
      <c r="S6606" s="26"/>
    </row>
    <row r="6607" spans="13:19" ht="12.75">
      <c r="M6607" s="26"/>
      <c r="N6607" s="113"/>
      <c r="O6607" s="113"/>
      <c r="P6607" s="113"/>
      <c r="Q6607" s="26"/>
      <c r="R6607" s="113"/>
      <c r="S6607" s="26"/>
    </row>
    <row r="6608" spans="13:19" ht="12.75">
      <c r="M6608" s="26"/>
      <c r="N6608" s="113"/>
      <c r="O6608" s="113"/>
      <c r="P6608" s="113"/>
      <c r="Q6608" s="26"/>
      <c r="R6608" s="113"/>
      <c r="S6608" s="26"/>
    </row>
    <row r="6609" spans="13:19" ht="12.75">
      <c r="M6609" s="26"/>
      <c r="N6609" s="113"/>
      <c r="O6609" s="113"/>
      <c r="P6609" s="113"/>
      <c r="Q6609" s="26"/>
      <c r="R6609" s="113"/>
      <c r="S6609" s="26"/>
    </row>
    <row r="6610" spans="13:19" ht="12.75">
      <c r="M6610" s="26"/>
      <c r="N6610" s="113"/>
      <c r="O6610" s="113"/>
      <c r="P6610" s="113"/>
      <c r="Q6610" s="26"/>
      <c r="R6610" s="113"/>
      <c r="S6610" s="26"/>
    </row>
    <row r="6611" spans="13:19" ht="12.75">
      <c r="M6611" s="26"/>
      <c r="N6611" s="113"/>
      <c r="O6611" s="113"/>
      <c r="P6611" s="113"/>
      <c r="Q6611" s="26"/>
      <c r="R6611" s="113"/>
      <c r="S6611" s="26"/>
    </row>
    <row r="6612" spans="13:19" ht="12.75">
      <c r="M6612" s="26"/>
      <c r="N6612" s="113"/>
      <c r="O6612" s="113"/>
      <c r="P6612" s="113"/>
      <c r="Q6612" s="26"/>
      <c r="R6612" s="113"/>
      <c r="S6612" s="26"/>
    </row>
    <row r="6613" spans="13:19" ht="12.75">
      <c r="M6613" s="26"/>
      <c r="N6613" s="113"/>
      <c r="O6613" s="113"/>
      <c r="P6613" s="113"/>
      <c r="Q6613" s="26"/>
      <c r="R6613" s="113"/>
      <c r="S6613" s="26"/>
    </row>
    <row r="6614" spans="13:19" ht="12.75">
      <c r="M6614" s="26"/>
      <c r="N6614" s="113"/>
      <c r="O6614" s="113"/>
      <c r="P6614" s="113"/>
      <c r="Q6614" s="26"/>
      <c r="R6614" s="113"/>
      <c r="S6614" s="26"/>
    </row>
    <row r="6615" spans="13:19" ht="12.75">
      <c r="M6615" s="26"/>
      <c r="N6615" s="113"/>
      <c r="O6615" s="113"/>
      <c r="P6615" s="113"/>
      <c r="Q6615" s="26"/>
      <c r="R6615" s="113"/>
      <c r="S6615" s="26"/>
    </row>
    <row r="6616" spans="13:19" ht="12.75">
      <c r="M6616" s="26"/>
      <c r="N6616" s="113"/>
      <c r="O6616" s="113"/>
      <c r="P6616" s="113"/>
      <c r="Q6616" s="26"/>
      <c r="R6616" s="113"/>
      <c r="S6616" s="26"/>
    </row>
    <row r="6617" spans="13:19" ht="12.75">
      <c r="M6617" s="26"/>
      <c r="N6617" s="113"/>
      <c r="O6617" s="113"/>
      <c r="P6617" s="113"/>
      <c r="Q6617" s="26"/>
      <c r="R6617" s="113"/>
      <c r="S6617" s="26"/>
    </row>
    <row r="6618" spans="13:19" ht="12.75">
      <c r="M6618" s="26"/>
      <c r="N6618" s="113"/>
      <c r="O6618" s="113"/>
      <c r="P6618" s="113"/>
      <c r="Q6618" s="26"/>
      <c r="R6618" s="113"/>
      <c r="S6618" s="26"/>
    </row>
    <row r="6619" spans="13:19" ht="12.75">
      <c r="M6619" s="26"/>
      <c r="N6619" s="113"/>
      <c r="O6619" s="113"/>
      <c r="P6619" s="113"/>
      <c r="Q6619" s="26"/>
      <c r="R6619" s="113"/>
      <c r="S6619" s="26"/>
    </row>
    <row r="6620" spans="13:19" ht="12.75">
      <c r="M6620" s="26"/>
      <c r="N6620" s="113"/>
      <c r="O6620" s="113"/>
      <c r="P6620" s="113"/>
      <c r="Q6620" s="26"/>
      <c r="R6620" s="113"/>
      <c r="S6620" s="26"/>
    </row>
    <row r="6621" spans="13:19" ht="12.75">
      <c r="M6621" s="26"/>
      <c r="N6621" s="113"/>
      <c r="O6621" s="113"/>
      <c r="P6621" s="113"/>
      <c r="Q6621" s="26"/>
      <c r="R6621" s="113"/>
      <c r="S6621" s="26"/>
    </row>
    <row r="6622" spans="13:19" ht="12.75">
      <c r="M6622" s="26"/>
      <c r="N6622" s="113"/>
      <c r="O6622" s="113"/>
      <c r="P6622" s="113"/>
      <c r="Q6622" s="26"/>
      <c r="R6622" s="113"/>
      <c r="S6622" s="26"/>
    </row>
    <row r="6623" spans="13:19" ht="12.75">
      <c r="M6623" s="26"/>
      <c r="N6623" s="113"/>
      <c r="O6623" s="113"/>
      <c r="P6623" s="113"/>
      <c r="Q6623" s="26"/>
      <c r="R6623" s="113"/>
      <c r="S6623" s="26"/>
    </row>
    <row r="6624" spans="13:19" ht="12.75">
      <c r="M6624" s="26"/>
      <c r="N6624" s="113"/>
      <c r="O6624" s="113"/>
      <c r="P6624" s="113"/>
      <c r="Q6624" s="26"/>
      <c r="R6624" s="113"/>
      <c r="S6624" s="26"/>
    </row>
    <row r="6625" spans="13:19" ht="12.75">
      <c r="M6625" s="26"/>
      <c r="N6625" s="113"/>
      <c r="O6625" s="113"/>
      <c r="P6625" s="113"/>
      <c r="Q6625" s="26"/>
      <c r="R6625" s="113"/>
      <c r="S6625" s="26"/>
    </row>
    <row r="6626" spans="13:19" ht="12.75">
      <c r="M6626" s="26"/>
      <c r="N6626" s="113"/>
      <c r="O6626" s="113"/>
      <c r="P6626" s="113"/>
      <c r="Q6626" s="26"/>
      <c r="R6626" s="113"/>
      <c r="S6626" s="26"/>
    </row>
    <row r="6627" spans="13:19" ht="12.75">
      <c r="M6627" s="26"/>
      <c r="N6627" s="113"/>
      <c r="O6627" s="113"/>
      <c r="P6627" s="113"/>
      <c r="Q6627" s="26"/>
      <c r="R6627" s="113"/>
      <c r="S6627" s="26"/>
    </row>
    <row r="6628" spans="13:19" ht="12.75">
      <c r="M6628" s="26"/>
      <c r="N6628" s="113"/>
      <c r="O6628" s="113"/>
      <c r="P6628" s="113"/>
      <c r="Q6628" s="26"/>
      <c r="R6628" s="113"/>
      <c r="S6628" s="26"/>
    </row>
    <row r="6629" spans="13:19" ht="12.75">
      <c r="M6629" s="26"/>
      <c r="N6629" s="113"/>
      <c r="O6629" s="113"/>
      <c r="P6629" s="113"/>
      <c r="Q6629" s="26"/>
      <c r="R6629" s="113"/>
      <c r="S6629" s="26"/>
    </row>
    <row r="6630" spans="13:19" ht="12.75">
      <c r="M6630" s="26"/>
      <c r="N6630" s="113"/>
      <c r="O6630" s="113"/>
      <c r="P6630" s="113"/>
      <c r="Q6630" s="26"/>
      <c r="R6630" s="113"/>
      <c r="S6630" s="26"/>
    </row>
    <row r="6631" spans="13:19" ht="12.75">
      <c r="M6631" s="26"/>
      <c r="N6631" s="113"/>
      <c r="O6631" s="113"/>
      <c r="P6631" s="113"/>
      <c r="Q6631" s="26"/>
      <c r="R6631" s="113"/>
      <c r="S6631" s="26"/>
    </row>
    <row r="6632" spans="13:19" ht="12.75">
      <c r="M6632" s="26"/>
      <c r="N6632" s="113"/>
      <c r="O6632" s="113"/>
      <c r="P6632" s="113"/>
      <c r="Q6632" s="26"/>
      <c r="R6632" s="113"/>
      <c r="S6632" s="26"/>
    </row>
    <row r="6633" spans="13:19" ht="12.75">
      <c r="M6633" s="26"/>
      <c r="N6633" s="113"/>
      <c r="O6633" s="113"/>
      <c r="P6633" s="113"/>
      <c r="Q6633" s="26"/>
      <c r="R6633" s="113"/>
      <c r="S6633" s="26"/>
    </row>
    <row r="6634" spans="13:19" ht="12.75">
      <c r="M6634" s="26"/>
      <c r="N6634" s="113"/>
      <c r="O6634" s="113"/>
      <c r="P6634" s="113"/>
      <c r="Q6634" s="26"/>
      <c r="R6634" s="113"/>
      <c r="S6634" s="26"/>
    </row>
    <row r="6635" spans="13:19" ht="12.75">
      <c r="M6635" s="26"/>
      <c r="N6635" s="113"/>
      <c r="O6635" s="113"/>
      <c r="P6635" s="113"/>
      <c r="Q6635" s="26"/>
      <c r="R6635" s="113"/>
      <c r="S6635" s="26"/>
    </row>
    <row r="6636" spans="13:19" ht="12.75">
      <c r="M6636" s="26"/>
      <c r="N6636" s="113"/>
      <c r="O6636" s="113"/>
      <c r="P6636" s="113"/>
      <c r="Q6636" s="26"/>
      <c r="R6636" s="113"/>
      <c r="S6636" s="26"/>
    </row>
    <row r="6637" spans="13:19" ht="12.75">
      <c r="M6637" s="26"/>
      <c r="N6637" s="113"/>
      <c r="O6637" s="113"/>
      <c r="P6637" s="113"/>
      <c r="Q6637" s="26"/>
      <c r="R6637" s="113"/>
      <c r="S6637" s="26"/>
    </row>
    <row r="6638" spans="13:19" ht="12.75">
      <c r="M6638" s="26"/>
      <c r="N6638" s="113"/>
      <c r="O6638" s="113"/>
      <c r="P6638" s="113"/>
      <c r="Q6638" s="26"/>
      <c r="R6638" s="113"/>
      <c r="S6638" s="26"/>
    </row>
    <row r="6639" spans="13:19" ht="12.75">
      <c r="M6639" s="26"/>
      <c r="N6639" s="113"/>
      <c r="O6639" s="113"/>
      <c r="P6639" s="113"/>
      <c r="Q6639" s="26"/>
      <c r="R6639" s="113"/>
      <c r="S6639" s="26"/>
    </row>
    <row r="6640" spans="13:19" ht="12.75">
      <c r="M6640" s="26"/>
      <c r="N6640" s="113"/>
      <c r="O6640" s="113"/>
      <c r="P6640" s="113"/>
      <c r="Q6640" s="26"/>
      <c r="R6640" s="113"/>
      <c r="S6640" s="26"/>
    </row>
    <row r="6641" spans="13:19" ht="12.75">
      <c r="M6641" s="26"/>
      <c r="N6641" s="113"/>
      <c r="O6641" s="113"/>
      <c r="P6641" s="113"/>
      <c r="Q6641" s="26"/>
      <c r="R6641" s="113"/>
      <c r="S6641" s="26"/>
    </row>
    <row r="6642" spans="13:19" ht="12.75">
      <c r="M6642" s="26"/>
      <c r="N6642" s="113"/>
      <c r="O6642" s="113"/>
      <c r="P6642" s="113"/>
      <c r="Q6642" s="26"/>
      <c r="R6642" s="113"/>
      <c r="S6642" s="26"/>
    </row>
    <row r="6643" spans="13:19" ht="12.75">
      <c r="M6643" s="26"/>
      <c r="N6643" s="113"/>
      <c r="O6643" s="113"/>
      <c r="P6643" s="113"/>
      <c r="Q6643" s="26"/>
      <c r="R6643" s="113"/>
      <c r="S6643" s="26"/>
    </row>
    <row r="6644" spans="13:19" ht="12.75">
      <c r="M6644" s="26"/>
      <c r="N6644" s="113"/>
      <c r="O6644" s="113"/>
      <c r="P6644" s="113"/>
      <c r="Q6644" s="26"/>
      <c r="R6644" s="113"/>
      <c r="S6644" s="26"/>
    </row>
    <row r="6645" spans="13:19" ht="12.75">
      <c r="M6645" s="26"/>
      <c r="N6645" s="113"/>
      <c r="O6645" s="113"/>
      <c r="P6645" s="113"/>
      <c r="Q6645" s="26"/>
      <c r="R6645" s="113"/>
      <c r="S6645" s="26"/>
    </row>
    <row r="6646" spans="13:19" ht="12.75">
      <c r="M6646" s="26"/>
      <c r="N6646" s="113"/>
      <c r="O6646" s="113"/>
      <c r="P6646" s="113"/>
      <c r="Q6646" s="26"/>
      <c r="R6646" s="113"/>
      <c r="S6646" s="26"/>
    </row>
    <row r="6647" spans="13:19" ht="12.75">
      <c r="M6647" s="26"/>
      <c r="N6647" s="113"/>
      <c r="O6647" s="113"/>
      <c r="P6647" s="113"/>
      <c r="Q6647" s="26"/>
      <c r="R6647" s="113"/>
      <c r="S6647" s="26"/>
    </row>
    <row r="6648" spans="13:19" ht="12.75">
      <c r="M6648" s="26"/>
      <c r="N6648" s="113"/>
      <c r="O6648" s="113"/>
      <c r="P6648" s="113"/>
      <c r="Q6648" s="26"/>
      <c r="R6648" s="113"/>
      <c r="S6648" s="26"/>
    </row>
    <row r="6649" spans="13:19" ht="12.75">
      <c r="M6649" s="26"/>
      <c r="N6649" s="113"/>
      <c r="O6649" s="113"/>
      <c r="P6649" s="113"/>
      <c r="Q6649" s="26"/>
      <c r="R6649" s="113"/>
      <c r="S6649" s="26"/>
    </row>
    <row r="6650" spans="13:19" ht="12.75">
      <c r="M6650" s="26"/>
      <c r="N6650" s="113"/>
      <c r="O6650" s="113"/>
      <c r="P6650" s="113"/>
      <c r="Q6650" s="26"/>
      <c r="R6650" s="113"/>
      <c r="S6650" s="26"/>
    </row>
    <row r="6651" spans="13:19" ht="12.75">
      <c r="M6651" s="26"/>
      <c r="N6651" s="113"/>
      <c r="O6651" s="113"/>
      <c r="P6651" s="113"/>
      <c r="Q6651" s="26"/>
      <c r="R6651" s="113"/>
      <c r="S6651" s="26"/>
    </row>
    <row r="6652" spans="13:19" ht="12.75">
      <c r="M6652" s="26"/>
      <c r="N6652" s="113"/>
      <c r="O6652" s="113"/>
      <c r="P6652" s="113"/>
      <c r="Q6652" s="26"/>
      <c r="R6652" s="113"/>
      <c r="S6652" s="26"/>
    </row>
    <row r="6653" spans="13:19" ht="12.75">
      <c r="M6653" s="26"/>
      <c r="N6653" s="113"/>
      <c r="O6653" s="113"/>
      <c r="P6653" s="113"/>
      <c r="Q6653" s="26"/>
      <c r="R6653" s="113"/>
      <c r="S6653" s="26"/>
    </row>
    <row r="6654" spans="13:19" ht="12.75">
      <c r="M6654" s="26"/>
      <c r="N6654" s="113"/>
      <c r="O6654" s="113"/>
      <c r="P6654" s="113"/>
      <c r="Q6654" s="26"/>
      <c r="R6654" s="113"/>
      <c r="S6654" s="26"/>
    </row>
    <row r="6655" spans="13:19" ht="12.75">
      <c r="M6655" s="26"/>
      <c r="N6655" s="113"/>
      <c r="O6655" s="113"/>
      <c r="P6655" s="113"/>
      <c r="Q6655" s="26"/>
      <c r="R6655" s="113"/>
      <c r="S6655" s="26"/>
    </row>
    <row r="6656" spans="13:19" ht="12.75">
      <c r="M6656" s="26"/>
      <c r="N6656" s="113"/>
      <c r="O6656" s="113"/>
      <c r="P6656" s="113"/>
      <c r="Q6656" s="26"/>
      <c r="R6656" s="113"/>
      <c r="S6656" s="26"/>
    </row>
    <row r="6657" spans="13:19" ht="12.75">
      <c r="M6657" s="26"/>
      <c r="N6657" s="113"/>
      <c r="O6657" s="113"/>
      <c r="P6657" s="113"/>
      <c r="Q6657" s="26"/>
      <c r="R6657" s="113"/>
      <c r="S6657" s="26"/>
    </row>
    <row r="6658" spans="13:19" ht="12.75">
      <c r="M6658" s="26"/>
      <c r="N6658" s="113"/>
      <c r="O6658" s="113"/>
      <c r="P6658" s="113"/>
      <c r="Q6658" s="26"/>
      <c r="R6658" s="113"/>
      <c r="S6658" s="26"/>
    </row>
    <row r="6659" spans="13:19" ht="12.75">
      <c r="M6659" s="26"/>
      <c r="N6659" s="113"/>
      <c r="O6659" s="113"/>
      <c r="P6659" s="113"/>
      <c r="Q6659" s="26"/>
      <c r="R6659" s="113"/>
      <c r="S6659" s="26"/>
    </row>
    <row r="6660" spans="13:19" ht="12.75">
      <c r="M6660" s="26"/>
      <c r="N6660" s="113"/>
      <c r="O6660" s="113"/>
      <c r="P6660" s="113"/>
      <c r="Q6660" s="26"/>
      <c r="R6660" s="113"/>
      <c r="S6660" s="26"/>
    </row>
    <row r="6661" spans="13:19" ht="12.75">
      <c r="M6661" s="26"/>
      <c r="N6661" s="113"/>
      <c r="O6661" s="113"/>
      <c r="P6661" s="113"/>
      <c r="Q6661" s="26"/>
      <c r="R6661" s="113"/>
      <c r="S6661" s="26"/>
    </row>
    <row r="6662" spans="13:19" ht="12.75">
      <c r="M6662" s="26"/>
      <c r="N6662" s="113"/>
      <c r="O6662" s="113"/>
      <c r="P6662" s="113"/>
      <c r="Q6662" s="26"/>
      <c r="R6662" s="113"/>
      <c r="S6662" s="26"/>
    </row>
    <row r="6663" spans="13:19" ht="12.75">
      <c r="M6663" s="26"/>
      <c r="N6663" s="113"/>
      <c r="O6663" s="113"/>
      <c r="P6663" s="113"/>
      <c r="Q6663" s="26"/>
      <c r="R6663" s="113"/>
      <c r="S6663" s="26"/>
    </row>
    <row r="6664" spans="13:19" ht="12.75">
      <c r="M6664" s="26"/>
      <c r="N6664" s="113"/>
      <c r="O6664" s="113"/>
      <c r="P6664" s="113"/>
      <c r="Q6664" s="26"/>
      <c r="R6664" s="113"/>
      <c r="S6664" s="26"/>
    </row>
    <row r="6665" spans="13:19" ht="12.75">
      <c r="M6665" s="26"/>
      <c r="N6665" s="113"/>
      <c r="O6665" s="113"/>
      <c r="P6665" s="113"/>
      <c r="Q6665" s="26"/>
      <c r="R6665" s="113"/>
      <c r="S6665" s="26"/>
    </row>
    <row r="6666" spans="13:19" ht="12.75">
      <c r="M6666" s="26"/>
      <c r="N6666" s="113"/>
      <c r="O6666" s="113"/>
      <c r="P6666" s="113"/>
      <c r="Q6666" s="26"/>
      <c r="R6666" s="113"/>
      <c r="S6666" s="26"/>
    </row>
    <row r="6667" spans="13:19" ht="12.75">
      <c r="M6667" s="26"/>
      <c r="N6667" s="113"/>
      <c r="O6667" s="113"/>
      <c r="P6667" s="113"/>
      <c r="Q6667" s="26"/>
      <c r="R6667" s="113"/>
      <c r="S6667" s="26"/>
    </row>
    <row r="6668" spans="13:19" ht="12.75">
      <c r="M6668" s="26"/>
      <c r="N6668" s="113"/>
      <c r="O6668" s="113"/>
      <c r="P6668" s="113"/>
      <c r="Q6668" s="26"/>
      <c r="R6668" s="113"/>
      <c r="S6668" s="26"/>
    </row>
    <row r="6669" spans="13:19" ht="12.75">
      <c r="M6669" s="26"/>
      <c r="N6669" s="113"/>
      <c r="O6669" s="113"/>
      <c r="P6669" s="113"/>
      <c r="Q6669" s="26"/>
      <c r="R6669" s="113"/>
      <c r="S6669" s="26"/>
    </row>
    <row r="6670" spans="13:19" ht="12.75">
      <c r="M6670" s="26"/>
      <c r="N6670" s="113"/>
      <c r="O6670" s="113"/>
      <c r="P6670" s="113"/>
      <c r="Q6670" s="26"/>
      <c r="R6670" s="113"/>
      <c r="S6670" s="26"/>
    </row>
    <row r="6671" spans="13:19" ht="12.75">
      <c r="M6671" s="26"/>
      <c r="N6671" s="113"/>
      <c r="O6671" s="113"/>
      <c r="P6671" s="113"/>
      <c r="Q6671" s="26"/>
      <c r="R6671" s="113"/>
      <c r="S6671" s="26"/>
    </row>
    <row r="6672" spans="13:19" ht="12.75">
      <c r="M6672" s="26"/>
      <c r="N6672" s="113"/>
      <c r="O6672" s="113"/>
      <c r="P6672" s="113"/>
      <c r="Q6672" s="26"/>
      <c r="R6672" s="113"/>
      <c r="S6672" s="26"/>
    </row>
    <row r="6673" spans="13:19" ht="12.75">
      <c r="M6673" s="26"/>
      <c r="N6673" s="113"/>
      <c r="O6673" s="113"/>
      <c r="P6673" s="113"/>
      <c r="Q6673" s="26"/>
      <c r="R6673" s="113"/>
      <c r="S6673" s="26"/>
    </row>
    <row r="6674" spans="13:19" ht="12.75">
      <c r="M6674" s="26"/>
      <c r="N6674" s="113"/>
      <c r="O6674" s="113"/>
      <c r="P6674" s="113"/>
      <c r="Q6674" s="26"/>
      <c r="R6674" s="113"/>
      <c r="S6674" s="26"/>
    </row>
    <row r="6675" spans="13:19" ht="12.75">
      <c r="M6675" s="26"/>
      <c r="N6675" s="113"/>
      <c r="O6675" s="113"/>
      <c r="P6675" s="113"/>
      <c r="Q6675" s="26"/>
      <c r="R6675" s="113"/>
      <c r="S6675" s="26"/>
    </row>
    <row r="6676" spans="13:19" ht="12.75">
      <c r="M6676" s="26"/>
      <c r="N6676" s="113"/>
      <c r="O6676" s="113"/>
      <c r="P6676" s="113"/>
      <c r="Q6676" s="26"/>
      <c r="R6676" s="113"/>
      <c r="S6676" s="26"/>
    </row>
    <row r="6677" spans="13:19" ht="12.75">
      <c r="M6677" s="26"/>
      <c r="N6677" s="113"/>
      <c r="O6677" s="113"/>
      <c r="P6677" s="113"/>
      <c r="Q6677" s="26"/>
      <c r="R6677" s="113"/>
      <c r="S6677" s="26"/>
    </row>
    <row r="6678" spans="13:19" ht="12.75">
      <c r="M6678" s="26"/>
      <c r="N6678" s="113"/>
      <c r="O6678" s="113"/>
      <c r="P6678" s="113"/>
      <c r="Q6678" s="26"/>
      <c r="R6678" s="113"/>
      <c r="S6678" s="26"/>
    </row>
    <row r="6679" spans="13:19" ht="12.75">
      <c r="M6679" s="26"/>
      <c r="N6679" s="113"/>
      <c r="O6679" s="113"/>
      <c r="P6679" s="113"/>
      <c r="Q6679" s="26"/>
      <c r="R6679" s="113"/>
      <c r="S6679" s="26"/>
    </row>
    <row r="6680" spans="13:19" ht="12.75">
      <c r="M6680" s="26"/>
      <c r="N6680" s="113"/>
      <c r="O6680" s="113"/>
      <c r="P6680" s="113"/>
      <c r="Q6680" s="26"/>
      <c r="R6680" s="113"/>
      <c r="S6680" s="26"/>
    </row>
    <row r="6681" spans="13:19" ht="12.75">
      <c r="M6681" s="26"/>
      <c r="N6681" s="113"/>
      <c r="O6681" s="113"/>
      <c r="P6681" s="113"/>
      <c r="Q6681" s="26"/>
      <c r="R6681" s="113"/>
      <c r="S6681" s="26"/>
    </row>
    <row r="6682" spans="13:19" ht="12.75">
      <c r="M6682" s="26"/>
      <c r="N6682" s="113"/>
      <c r="O6682" s="113"/>
      <c r="P6682" s="113"/>
      <c r="Q6682" s="26"/>
      <c r="R6682" s="113"/>
      <c r="S6682" s="26"/>
    </row>
    <row r="6683" spans="13:19" ht="12.75">
      <c r="M6683" s="26"/>
      <c r="N6683" s="113"/>
      <c r="O6683" s="113"/>
      <c r="P6683" s="113"/>
      <c r="Q6683" s="26"/>
      <c r="R6683" s="113"/>
      <c r="S6683" s="26"/>
    </row>
    <row r="6684" spans="13:19" ht="12.75">
      <c r="M6684" s="26"/>
      <c r="N6684" s="113"/>
      <c r="O6684" s="113"/>
      <c r="P6684" s="113"/>
      <c r="Q6684" s="26"/>
      <c r="R6684" s="113"/>
      <c r="S6684" s="26"/>
    </row>
    <row r="6685" spans="13:19" ht="12.75">
      <c r="M6685" s="26"/>
      <c r="N6685" s="113"/>
      <c r="O6685" s="113"/>
      <c r="P6685" s="113"/>
      <c r="Q6685" s="26"/>
      <c r="R6685" s="113"/>
      <c r="S6685" s="26"/>
    </row>
    <row r="6686" spans="13:19" ht="12.75">
      <c r="M6686" s="26"/>
      <c r="N6686" s="113"/>
      <c r="O6686" s="113"/>
      <c r="P6686" s="113"/>
      <c r="Q6686" s="26"/>
      <c r="R6686" s="113"/>
      <c r="S6686" s="26"/>
    </row>
    <row r="6687" spans="13:19" ht="12.75">
      <c r="M6687" s="26"/>
      <c r="N6687" s="113"/>
      <c r="O6687" s="113"/>
      <c r="P6687" s="113"/>
      <c r="Q6687" s="26"/>
      <c r="R6687" s="113"/>
      <c r="S6687" s="26"/>
    </row>
    <row r="6688" spans="13:19" ht="12.75">
      <c r="M6688" s="26"/>
      <c r="N6688" s="113"/>
      <c r="O6688" s="113"/>
      <c r="P6688" s="113"/>
      <c r="Q6688" s="26"/>
      <c r="R6688" s="113"/>
      <c r="S6688" s="26"/>
    </row>
    <row r="6689" spans="13:19" ht="12.75">
      <c r="M6689" s="26"/>
      <c r="N6689" s="113"/>
      <c r="O6689" s="113"/>
      <c r="P6689" s="113"/>
      <c r="Q6689" s="26"/>
      <c r="R6689" s="113"/>
      <c r="S6689" s="26"/>
    </row>
    <row r="6690" spans="13:19" ht="12.75">
      <c r="M6690" s="26"/>
      <c r="N6690" s="113"/>
      <c r="O6690" s="113"/>
      <c r="P6690" s="113"/>
      <c r="Q6690" s="26"/>
      <c r="R6690" s="113"/>
      <c r="S6690" s="26"/>
    </row>
    <row r="6691" spans="13:19" ht="12.75">
      <c r="M6691" s="26"/>
      <c r="N6691" s="113"/>
      <c r="O6691" s="113"/>
      <c r="P6691" s="113"/>
      <c r="Q6691" s="26"/>
      <c r="R6691" s="113"/>
      <c r="S6691" s="26"/>
    </row>
    <row r="6692" spans="13:19" ht="12.75">
      <c r="M6692" s="26"/>
      <c r="N6692" s="113"/>
      <c r="O6692" s="113"/>
      <c r="P6692" s="113"/>
      <c r="Q6692" s="26"/>
      <c r="R6692" s="113"/>
      <c r="S6692" s="26"/>
    </row>
    <row r="6693" spans="13:19" ht="12.75">
      <c r="M6693" s="26"/>
      <c r="N6693" s="113"/>
      <c r="O6693" s="113"/>
      <c r="P6693" s="113"/>
      <c r="Q6693" s="26"/>
      <c r="R6693" s="113"/>
      <c r="S6693" s="26"/>
    </row>
    <row r="6694" spans="13:19" ht="12.75">
      <c r="M6694" s="26"/>
      <c r="N6694" s="113"/>
      <c r="O6694" s="113"/>
      <c r="P6694" s="113"/>
      <c r="Q6694" s="26"/>
      <c r="R6694" s="113"/>
      <c r="S6694" s="26"/>
    </row>
    <row r="6695" spans="13:19" ht="12.75">
      <c r="M6695" s="26"/>
      <c r="N6695" s="113"/>
      <c r="O6695" s="113"/>
      <c r="P6695" s="113"/>
      <c r="Q6695" s="26"/>
      <c r="R6695" s="113"/>
      <c r="S6695" s="26"/>
    </row>
    <row r="6696" spans="13:19" ht="12.75">
      <c r="M6696" s="26"/>
      <c r="N6696" s="113"/>
      <c r="O6696" s="113"/>
      <c r="P6696" s="113"/>
      <c r="Q6696" s="26"/>
      <c r="R6696" s="113"/>
      <c r="S6696" s="26"/>
    </row>
    <row r="6697" spans="13:19" ht="12.75">
      <c r="M6697" s="26"/>
      <c r="N6697" s="113"/>
      <c r="O6697" s="113"/>
      <c r="P6697" s="113"/>
      <c r="Q6697" s="26"/>
      <c r="R6697" s="113"/>
      <c r="S6697" s="26"/>
    </row>
    <row r="6698" spans="13:19" ht="12.75">
      <c r="M6698" s="26"/>
      <c r="N6698" s="113"/>
      <c r="O6698" s="113"/>
      <c r="P6698" s="113"/>
      <c r="Q6698" s="26"/>
      <c r="R6698" s="113"/>
      <c r="S6698" s="26"/>
    </row>
    <row r="6699" spans="13:19" ht="12.75">
      <c r="M6699" s="26"/>
      <c r="N6699" s="113"/>
      <c r="O6699" s="113"/>
      <c r="P6699" s="113"/>
      <c r="Q6699" s="26"/>
      <c r="R6699" s="113"/>
      <c r="S6699" s="26"/>
    </row>
    <row r="6700" spans="13:19" ht="12.75">
      <c r="M6700" s="26"/>
      <c r="N6700" s="113"/>
      <c r="O6700" s="113"/>
      <c r="P6700" s="113"/>
      <c r="Q6700" s="26"/>
      <c r="R6700" s="113"/>
      <c r="S6700" s="26"/>
    </row>
    <row r="6701" spans="13:19" ht="12.75">
      <c r="M6701" s="26"/>
      <c r="N6701" s="113"/>
      <c r="O6701" s="113"/>
      <c r="P6701" s="113"/>
      <c r="Q6701" s="26"/>
      <c r="R6701" s="113"/>
      <c r="S6701" s="26"/>
    </row>
    <row r="6702" spans="13:19" ht="12.75">
      <c r="M6702" s="26"/>
      <c r="N6702" s="113"/>
      <c r="O6702" s="113"/>
      <c r="P6702" s="113"/>
      <c r="Q6702" s="26"/>
      <c r="R6702" s="113"/>
      <c r="S6702" s="26"/>
    </row>
    <row r="6703" spans="13:19" ht="12.75">
      <c r="M6703" s="26"/>
      <c r="N6703" s="113"/>
      <c r="O6703" s="113"/>
      <c r="P6703" s="113"/>
      <c r="Q6703" s="26"/>
      <c r="R6703" s="113"/>
      <c r="S6703" s="26"/>
    </row>
    <row r="6704" spans="13:19" ht="12.75">
      <c r="M6704" s="26"/>
      <c r="N6704" s="113"/>
      <c r="O6704" s="113"/>
      <c r="P6704" s="113"/>
      <c r="Q6704" s="26"/>
      <c r="R6704" s="113"/>
      <c r="S6704" s="26"/>
    </row>
    <row r="6705" spans="13:19" ht="12.75">
      <c r="M6705" s="26"/>
      <c r="N6705" s="113"/>
      <c r="O6705" s="113"/>
      <c r="P6705" s="113"/>
      <c r="Q6705" s="26"/>
      <c r="R6705" s="113"/>
      <c r="S6705" s="26"/>
    </row>
    <row r="6706" spans="13:19" ht="12.75">
      <c r="M6706" s="26"/>
      <c r="N6706" s="113"/>
      <c r="O6706" s="113"/>
      <c r="P6706" s="113"/>
      <c r="Q6706" s="26"/>
      <c r="R6706" s="113"/>
      <c r="S6706" s="26"/>
    </row>
    <row r="6707" spans="13:19" ht="12.75">
      <c r="M6707" s="26"/>
      <c r="N6707" s="113"/>
      <c r="O6707" s="113"/>
      <c r="P6707" s="113"/>
      <c r="Q6707" s="26"/>
      <c r="R6707" s="113"/>
      <c r="S6707" s="26"/>
    </row>
    <row r="6708" spans="13:19" ht="12.75">
      <c r="M6708" s="26"/>
      <c r="N6708" s="113"/>
      <c r="O6708" s="113"/>
      <c r="P6708" s="113"/>
      <c r="Q6708" s="26"/>
      <c r="R6708" s="113"/>
      <c r="S6708" s="26"/>
    </row>
    <row r="6709" spans="13:19" ht="12.75">
      <c r="M6709" s="26"/>
      <c r="N6709" s="113"/>
      <c r="O6709" s="113"/>
      <c r="P6709" s="113"/>
      <c r="Q6709" s="26"/>
      <c r="R6709" s="113"/>
      <c r="S6709" s="26"/>
    </row>
    <row r="6710" spans="13:19" ht="12.75">
      <c r="M6710" s="26"/>
      <c r="N6710" s="113"/>
      <c r="O6710" s="113"/>
      <c r="P6710" s="113"/>
      <c r="Q6710" s="26"/>
      <c r="R6710" s="113"/>
      <c r="S6710" s="26"/>
    </row>
    <row r="6711" spans="13:19" ht="12.75">
      <c r="M6711" s="26"/>
      <c r="N6711" s="113"/>
      <c r="O6711" s="113"/>
      <c r="P6711" s="113"/>
      <c r="Q6711" s="26"/>
      <c r="R6711" s="113"/>
      <c r="S6711" s="26"/>
    </row>
    <row r="6712" spans="13:19" ht="12.75">
      <c r="M6712" s="26"/>
      <c r="N6712" s="113"/>
      <c r="O6712" s="113"/>
      <c r="P6712" s="113"/>
      <c r="Q6712" s="26"/>
      <c r="R6712" s="113"/>
      <c r="S6712" s="26"/>
    </row>
    <row r="6713" spans="13:19" ht="12.75">
      <c r="M6713" s="26"/>
      <c r="N6713" s="113"/>
      <c r="O6713" s="113"/>
      <c r="P6713" s="113"/>
      <c r="Q6713" s="26"/>
      <c r="R6713" s="113"/>
      <c r="S6713" s="26"/>
    </row>
    <row r="6714" spans="13:19" ht="12.75">
      <c r="M6714" s="26"/>
      <c r="N6714" s="113"/>
      <c r="O6714" s="113"/>
      <c r="P6714" s="113"/>
      <c r="Q6714" s="26"/>
      <c r="R6714" s="113"/>
      <c r="S6714" s="26"/>
    </row>
    <row r="6715" spans="13:19" ht="12.75">
      <c r="M6715" s="26"/>
      <c r="N6715" s="113"/>
      <c r="O6715" s="113"/>
      <c r="P6715" s="113"/>
      <c r="Q6715" s="26"/>
      <c r="R6715" s="113"/>
      <c r="S6715" s="26"/>
    </row>
    <row r="6716" spans="13:19" ht="12.75">
      <c r="M6716" s="26"/>
      <c r="N6716" s="113"/>
      <c r="O6716" s="113"/>
      <c r="P6716" s="113"/>
      <c r="Q6716" s="26"/>
      <c r="R6716" s="113"/>
      <c r="S6716" s="26"/>
    </row>
    <row r="6717" spans="13:19" ht="12.75">
      <c r="M6717" s="26"/>
      <c r="N6717" s="113"/>
      <c r="O6717" s="113"/>
      <c r="P6717" s="113"/>
      <c r="Q6717" s="26"/>
      <c r="R6717" s="113"/>
      <c r="S6717" s="26"/>
    </row>
    <row r="6718" spans="13:19" ht="12.75">
      <c r="M6718" s="26"/>
      <c r="N6718" s="113"/>
      <c r="O6718" s="113"/>
      <c r="P6718" s="113"/>
      <c r="Q6718" s="26"/>
      <c r="R6718" s="113"/>
      <c r="S6718" s="26"/>
    </row>
    <row r="6719" spans="13:19" ht="12.75">
      <c r="M6719" s="26"/>
      <c r="N6719" s="113"/>
      <c r="O6719" s="113"/>
      <c r="P6719" s="113"/>
      <c r="Q6719" s="26"/>
      <c r="R6719" s="113"/>
      <c r="S6719" s="26"/>
    </row>
    <row r="6720" spans="13:19" ht="12.75">
      <c r="M6720" s="26"/>
      <c r="N6720" s="113"/>
      <c r="O6720" s="113"/>
      <c r="P6720" s="113"/>
      <c r="Q6720" s="26"/>
      <c r="R6720" s="113"/>
      <c r="S6720" s="26"/>
    </row>
    <row r="6721" spans="13:19" ht="12.75">
      <c r="M6721" s="26"/>
      <c r="N6721" s="113"/>
      <c r="O6721" s="113"/>
      <c r="P6721" s="113"/>
      <c r="Q6721" s="26"/>
      <c r="R6721" s="113"/>
      <c r="S6721" s="26"/>
    </row>
    <row r="6722" spans="13:19" ht="12.75">
      <c r="M6722" s="26"/>
      <c r="N6722" s="113"/>
      <c r="O6722" s="113"/>
      <c r="P6722" s="113"/>
      <c r="Q6722" s="26"/>
      <c r="R6722" s="113"/>
      <c r="S6722" s="26"/>
    </row>
    <row r="6723" spans="13:19" ht="12.75">
      <c r="M6723" s="26"/>
      <c r="N6723" s="113"/>
      <c r="O6723" s="113"/>
      <c r="P6723" s="113"/>
      <c r="Q6723" s="26"/>
      <c r="R6723" s="113"/>
      <c r="S6723" s="26"/>
    </row>
    <row r="6724" spans="13:19" ht="12.75">
      <c r="M6724" s="26"/>
      <c r="N6724" s="113"/>
      <c r="O6724" s="113"/>
      <c r="P6724" s="113"/>
      <c r="Q6724" s="26"/>
      <c r="R6724" s="113"/>
      <c r="S6724" s="26"/>
    </row>
    <row r="6725" spans="13:19" ht="12.75">
      <c r="M6725" s="26"/>
      <c r="N6725" s="113"/>
      <c r="O6725" s="113"/>
      <c r="P6725" s="113"/>
      <c r="Q6725" s="26"/>
      <c r="R6725" s="113"/>
      <c r="S6725" s="26"/>
    </row>
    <row r="6726" spans="13:19" ht="12.75">
      <c r="M6726" s="26"/>
      <c r="N6726" s="113"/>
      <c r="O6726" s="113"/>
      <c r="P6726" s="113"/>
      <c r="Q6726" s="26"/>
      <c r="R6726" s="113"/>
      <c r="S6726" s="26"/>
    </row>
    <row r="6727" spans="13:19" ht="12.75">
      <c r="M6727" s="26"/>
      <c r="N6727" s="113"/>
      <c r="O6727" s="113"/>
      <c r="P6727" s="113"/>
      <c r="Q6727" s="26"/>
      <c r="R6727" s="113"/>
      <c r="S6727" s="26"/>
    </row>
    <row r="6728" spans="13:19" ht="12.75">
      <c r="M6728" s="26"/>
      <c r="N6728" s="113"/>
      <c r="O6728" s="113"/>
      <c r="P6728" s="113"/>
      <c r="Q6728" s="26"/>
      <c r="R6728" s="113"/>
      <c r="S6728" s="26"/>
    </row>
    <row r="6729" spans="13:19" ht="12.75">
      <c r="M6729" s="26"/>
      <c r="N6729" s="113"/>
      <c r="O6729" s="113"/>
      <c r="P6729" s="113"/>
      <c r="Q6729" s="26"/>
      <c r="R6729" s="113"/>
      <c r="S6729" s="26"/>
    </row>
    <row r="6730" spans="13:19" ht="12.75">
      <c r="M6730" s="26"/>
      <c r="N6730" s="113"/>
      <c r="O6730" s="113"/>
      <c r="P6730" s="113"/>
      <c r="Q6730" s="26"/>
      <c r="R6730" s="113"/>
      <c r="S6730" s="26"/>
    </row>
    <row r="6731" spans="13:19" ht="12.75">
      <c r="M6731" s="26"/>
      <c r="N6731" s="113"/>
      <c r="O6731" s="113"/>
      <c r="P6731" s="113"/>
      <c r="Q6731" s="26"/>
      <c r="R6731" s="113"/>
      <c r="S6731" s="26"/>
    </row>
    <row r="6732" spans="13:19" ht="12.75">
      <c r="M6732" s="26"/>
      <c r="N6732" s="113"/>
      <c r="O6732" s="113"/>
      <c r="P6732" s="113"/>
      <c r="Q6732" s="26"/>
      <c r="R6732" s="113"/>
      <c r="S6732" s="26"/>
    </row>
    <row r="6733" spans="13:19" ht="12.75">
      <c r="M6733" s="26"/>
      <c r="N6733" s="113"/>
      <c r="O6733" s="113"/>
      <c r="P6733" s="113"/>
      <c r="Q6733" s="26"/>
      <c r="R6733" s="113"/>
      <c r="S6733" s="26"/>
    </row>
    <row r="6734" spans="13:19" ht="12.75">
      <c r="M6734" s="26"/>
      <c r="N6734" s="113"/>
      <c r="O6734" s="113"/>
      <c r="P6734" s="113"/>
      <c r="Q6734" s="26"/>
      <c r="R6734" s="113"/>
      <c r="S6734" s="26"/>
    </row>
    <row r="6735" spans="13:19" ht="12.75">
      <c r="M6735" s="26"/>
      <c r="N6735" s="113"/>
      <c r="O6735" s="113"/>
      <c r="P6735" s="113"/>
      <c r="Q6735" s="26"/>
      <c r="R6735" s="113"/>
      <c r="S6735" s="26"/>
    </row>
    <row r="6736" spans="13:19" ht="12.75">
      <c r="M6736" s="26"/>
      <c r="N6736" s="113"/>
      <c r="O6736" s="113"/>
      <c r="P6736" s="113"/>
      <c r="Q6736" s="26"/>
      <c r="R6736" s="113"/>
      <c r="S6736" s="26"/>
    </row>
    <row r="6737" spans="13:19" ht="12.75">
      <c r="M6737" s="26"/>
      <c r="N6737" s="113"/>
      <c r="O6737" s="113"/>
      <c r="P6737" s="113"/>
      <c r="Q6737" s="26"/>
      <c r="R6737" s="113"/>
      <c r="S6737" s="26"/>
    </row>
    <row r="6738" spans="13:19" ht="12.75">
      <c r="M6738" s="26"/>
      <c r="N6738" s="113"/>
      <c r="O6738" s="113"/>
      <c r="P6738" s="113"/>
      <c r="Q6738" s="26"/>
      <c r="R6738" s="113"/>
      <c r="S6738" s="26"/>
    </row>
    <row r="6739" spans="13:19" ht="12.75">
      <c r="M6739" s="26"/>
      <c r="N6739" s="113"/>
      <c r="O6739" s="113"/>
      <c r="P6739" s="113"/>
      <c r="Q6739" s="26"/>
      <c r="R6739" s="113"/>
      <c r="S6739" s="26"/>
    </row>
    <row r="6740" spans="13:19" ht="12.75">
      <c r="M6740" s="26"/>
      <c r="N6740" s="113"/>
      <c r="O6740" s="113"/>
      <c r="P6740" s="113"/>
      <c r="Q6740" s="26"/>
      <c r="R6740" s="113"/>
      <c r="S6740" s="26"/>
    </row>
    <row r="6741" spans="13:19" ht="12.75">
      <c r="M6741" s="26"/>
      <c r="N6741" s="113"/>
      <c r="O6741" s="113"/>
      <c r="P6741" s="113"/>
      <c r="Q6741" s="26"/>
      <c r="R6741" s="113"/>
      <c r="S6741" s="26"/>
    </row>
    <row r="6742" spans="13:19" ht="12.75">
      <c r="M6742" s="26"/>
      <c r="N6742" s="113"/>
      <c r="O6742" s="113"/>
      <c r="P6742" s="113"/>
      <c r="Q6742" s="26"/>
      <c r="R6742" s="113"/>
      <c r="S6742" s="26"/>
    </row>
    <row r="6743" spans="13:19" ht="12.75">
      <c r="M6743" s="26"/>
      <c r="N6743" s="113"/>
      <c r="O6743" s="113"/>
      <c r="P6743" s="113"/>
      <c r="Q6743" s="26"/>
      <c r="R6743" s="113"/>
      <c r="S6743" s="26"/>
    </row>
    <row r="6744" spans="13:19" ht="12.75">
      <c r="M6744" s="26"/>
      <c r="N6744" s="113"/>
      <c r="O6744" s="113"/>
      <c r="P6744" s="113"/>
      <c r="Q6744" s="26"/>
      <c r="R6744" s="113"/>
      <c r="S6744" s="26"/>
    </row>
    <row r="6745" spans="13:19" ht="12.75">
      <c r="M6745" s="26"/>
      <c r="N6745" s="113"/>
      <c r="O6745" s="113"/>
      <c r="P6745" s="113"/>
      <c r="Q6745" s="26"/>
      <c r="R6745" s="113"/>
      <c r="S6745" s="26"/>
    </row>
    <row r="6746" spans="13:19" ht="12.75">
      <c r="M6746" s="26"/>
      <c r="N6746" s="113"/>
      <c r="O6746" s="113"/>
      <c r="P6746" s="113"/>
      <c r="Q6746" s="26"/>
      <c r="R6746" s="113"/>
      <c r="S6746" s="26"/>
    </row>
    <row r="6747" spans="13:19" ht="12.75">
      <c r="M6747" s="26"/>
      <c r="N6747" s="113"/>
      <c r="O6747" s="113"/>
      <c r="P6747" s="113"/>
      <c r="Q6747" s="26"/>
      <c r="R6747" s="113"/>
      <c r="S6747" s="26"/>
    </row>
    <row r="6748" spans="13:19" ht="12.75">
      <c r="M6748" s="26"/>
      <c r="N6748" s="113"/>
      <c r="O6748" s="113"/>
      <c r="P6748" s="113"/>
      <c r="Q6748" s="26"/>
      <c r="R6748" s="113"/>
      <c r="S6748" s="26"/>
    </row>
    <row r="6749" spans="13:19" ht="12.75">
      <c r="M6749" s="26"/>
      <c r="N6749" s="113"/>
      <c r="O6749" s="113"/>
      <c r="P6749" s="113"/>
      <c r="Q6749" s="26"/>
      <c r="R6749" s="113"/>
      <c r="S6749" s="26"/>
    </row>
    <row r="6750" spans="13:19" ht="12.75">
      <c r="M6750" s="26"/>
      <c r="N6750" s="113"/>
      <c r="O6750" s="113"/>
      <c r="P6750" s="113"/>
      <c r="Q6750" s="26"/>
      <c r="R6750" s="113"/>
      <c r="S6750" s="26"/>
    </row>
    <row r="6751" spans="13:19" ht="12.75">
      <c r="M6751" s="26"/>
      <c r="N6751" s="113"/>
      <c r="O6751" s="113"/>
      <c r="P6751" s="113"/>
      <c r="Q6751" s="26"/>
      <c r="R6751" s="113"/>
      <c r="S6751" s="26"/>
    </row>
    <row r="6752" spans="13:19" ht="12.75">
      <c r="M6752" s="26"/>
      <c r="N6752" s="113"/>
      <c r="O6752" s="113"/>
      <c r="P6752" s="113"/>
      <c r="Q6752" s="26"/>
      <c r="R6752" s="113"/>
      <c r="S6752" s="26"/>
    </row>
    <row r="6753" spans="13:19" ht="12.75">
      <c r="M6753" s="26"/>
      <c r="N6753" s="113"/>
      <c r="O6753" s="113"/>
      <c r="P6753" s="113"/>
      <c r="Q6753" s="26"/>
      <c r="R6753" s="113"/>
      <c r="S6753" s="26"/>
    </row>
    <row r="6754" spans="13:19" ht="12.75">
      <c r="M6754" s="26"/>
      <c r="N6754" s="113"/>
      <c r="O6754" s="113"/>
      <c r="P6754" s="113"/>
      <c r="Q6754" s="26"/>
      <c r="R6754" s="113"/>
      <c r="S6754" s="26"/>
    </row>
    <row r="6755" spans="13:19" ht="12.75">
      <c r="M6755" s="26"/>
      <c r="N6755" s="113"/>
      <c r="O6755" s="113"/>
      <c r="P6755" s="113"/>
      <c r="Q6755" s="26"/>
      <c r="R6755" s="113"/>
      <c r="S6755" s="26"/>
    </row>
    <row r="6756" spans="13:19" ht="12.75">
      <c r="M6756" s="26"/>
      <c r="N6756" s="113"/>
      <c r="O6756" s="113"/>
      <c r="P6756" s="113"/>
      <c r="Q6756" s="26"/>
      <c r="R6756" s="113"/>
      <c r="S6756" s="26"/>
    </row>
    <row r="6757" spans="13:19" ht="12.75">
      <c r="M6757" s="26"/>
      <c r="N6757" s="113"/>
      <c r="O6757" s="113"/>
      <c r="P6757" s="113"/>
      <c r="Q6757" s="26"/>
      <c r="R6757" s="113"/>
      <c r="S6757" s="26"/>
    </row>
    <row r="6758" spans="13:19" ht="12.75">
      <c r="M6758" s="26"/>
      <c r="N6758" s="113"/>
      <c r="O6758" s="113"/>
      <c r="P6758" s="113"/>
      <c r="Q6758" s="26"/>
      <c r="R6758" s="113"/>
      <c r="S6758" s="26"/>
    </row>
    <row r="6759" spans="13:19" ht="12.75">
      <c r="M6759" s="26"/>
      <c r="N6759" s="113"/>
      <c r="O6759" s="113"/>
      <c r="P6759" s="113"/>
      <c r="Q6759" s="26"/>
      <c r="R6759" s="113"/>
      <c r="S6759" s="26"/>
    </row>
    <row r="6760" spans="13:19" ht="12.75">
      <c r="M6760" s="26"/>
      <c r="N6760" s="113"/>
      <c r="O6760" s="113"/>
      <c r="P6760" s="113"/>
      <c r="Q6760" s="26"/>
      <c r="R6760" s="113"/>
      <c r="S6760" s="26"/>
    </row>
    <row r="6761" spans="13:19" ht="12.75">
      <c r="M6761" s="26"/>
      <c r="N6761" s="113"/>
      <c r="O6761" s="113"/>
      <c r="P6761" s="113"/>
      <c r="Q6761" s="26"/>
      <c r="R6761" s="113"/>
      <c r="S6761" s="26"/>
    </row>
    <row r="6762" spans="13:19" ht="12.75">
      <c r="M6762" s="26"/>
      <c r="N6762" s="113"/>
      <c r="O6762" s="113"/>
      <c r="P6762" s="113"/>
      <c r="Q6762" s="26"/>
      <c r="R6762" s="113"/>
      <c r="S6762" s="26"/>
    </row>
    <row r="6763" spans="13:19" ht="12.75">
      <c r="M6763" s="26"/>
      <c r="N6763" s="113"/>
      <c r="O6763" s="113"/>
      <c r="P6763" s="113"/>
      <c r="Q6763" s="26"/>
      <c r="R6763" s="113"/>
      <c r="S6763" s="26"/>
    </row>
    <row r="6764" spans="13:19" ht="12.75">
      <c r="M6764" s="26"/>
      <c r="N6764" s="113"/>
      <c r="O6764" s="113"/>
      <c r="P6764" s="113"/>
      <c r="Q6764" s="26"/>
      <c r="R6764" s="113"/>
      <c r="S6764" s="26"/>
    </row>
    <row r="6765" spans="13:19" ht="12.75">
      <c r="M6765" s="26"/>
      <c r="N6765" s="113"/>
      <c r="O6765" s="113"/>
      <c r="P6765" s="113"/>
      <c r="Q6765" s="26"/>
      <c r="R6765" s="113"/>
      <c r="S6765" s="26"/>
    </row>
    <row r="6766" spans="13:19" ht="12.75">
      <c r="M6766" s="26"/>
      <c r="N6766" s="113"/>
      <c r="O6766" s="113"/>
      <c r="P6766" s="113"/>
      <c r="Q6766" s="26"/>
      <c r="R6766" s="113"/>
      <c r="S6766" s="26"/>
    </row>
    <row r="6767" spans="13:19" ht="12.75">
      <c r="M6767" s="26"/>
      <c r="N6767" s="113"/>
      <c r="O6767" s="113"/>
      <c r="P6767" s="113"/>
      <c r="Q6767" s="26"/>
      <c r="R6767" s="113"/>
      <c r="S6767" s="26"/>
    </row>
    <row r="6768" spans="13:19" ht="12.75">
      <c r="M6768" s="26"/>
      <c r="N6768" s="113"/>
      <c r="O6768" s="113"/>
      <c r="P6768" s="113"/>
      <c r="Q6768" s="26"/>
      <c r="R6768" s="113"/>
      <c r="S6768" s="26"/>
    </row>
    <row r="6769" spans="13:19" ht="12.75">
      <c r="M6769" s="26"/>
      <c r="N6769" s="113"/>
      <c r="O6769" s="113"/>
      <c r="P6769" s="113"/>
      <c r="Q6769" s="26"/>
      <c r="R6769" s="113"/>
      <c r="S6769" s="26"/>
    </row>
    <row r="6770" spans="13:19" ht="12.75">
      <c r="M6770" s="26"/>
      <c r="N6770" s="113"/>
      <c r="O6770" s="113"/>
      <c r="P6770" s="113"/>
      <c r="Q6770" s="26"/>
      <c r="R6770" s="113"/>
      <c r="S6770" s="26"/>
    </row>
    <row r="6771" spans="13:19" ht="12.75">
      <c r="M6771" s="26"/>
      <c r="N6771" s="113"/>
      <c r="O6771" s="113"/>
      <c r="P6771" s="113"/>
      <c r="Q6771" s="26"/>
      <c r="R6771" s="113"/>
      <c r="S6771" s="26"/>
    </row>
    <row r="6772" spans="13:19" ht="12.75">
      <c r="M6772" s="26"/>
      <c r="N6772" s="113"/>
      <c r="O6772" s="113"/>
      <c r="P6772" s="113"/>
      <c r="Q6772" s="26"/>
      <c r="R6772" s="113"/>
      <c r="S6772" s="26"/>
    </row>
    <row r="6773" spans="13:19" ht="12.75">
      <c r="M6773" s="26"/>
      <c r="N6773" s="113"/>
      <c r="O6773" s="113"/>
      <c r="P6773" s="113"/>
      <c r="Q6773" s="26"/>
      <c r="R6773" s="113"/>
      <c r="S6773" s="26"/>
    </row>
    <row r="6774" spans="13:19" ht="12.75">
      <c r="M6774" s="26"/>
      <c r="N6774" s="113"/>
      <c r="O6774" s="113"/>
      <c r="P6774" s="113"/>
      <c r="Q6774" s="26"/>
      <c r="R6774" s="113"/>
      <c r="S6774" s="26"/>
    </row>
    <row r="6775" spans="13:19" ht="12.75">
      <c r="M6775" s="26"/>
      <c r="N6775" s="113"/>
      <c r="O6775" s="113"/>
      <c r="P6775" s="113"/>
      <c r="Q6775" s="26"/>
      <c r="R6775" s="113"/>
      <c r="S6775" s="26"/>
    </row>
    <row r="6776" spans="13:19" ht="12.75">
      <c r="M6776" s="26"/>
      <c r="N6776" s="113"/>
      <c r="O6776" s="113"/>
      <c r="P6776" s="113"/>
      <c r="Q6776" s="26"/>
      <c r="R6776" s="113"/>
      <c r="S6776" s="26"/>
    </row>
    <row r="6777" spans="13:19" ht="12.75">
      <c r="M6777" s="26"/>
      <c r="N6777" s="113"/>
      <c r="O6777" s="113"/>
      <c r="P6777" s="113"/>
      <c r="Q6777" s="26"/>
      <c r="R6777" s="113"/>
      <c r="S6777" s="26"/>
    </row>
    <row r="6778" spans="13:19" ht="12.75">
      <c r="M6778" s="26"/>
      <c r="N6778" s="113"/>
      <c r="O6778" s="113"/>
      <c r="P6778" s="113"/>
      <c r="Q6778" s="26"/>
      <c r="R6778" s="113"/>
      <c r="S6778" s="26"/>
    </row>
    <row r="6779" spans="13:19" ht="12.75">
      <c r="M6779" s="26"/>
      <c r="N6779" s="113"/>
      <c r="O6779" s="113"/>
      <c r="P6779" s="113"/>
      <c r="Q6779" s="26"/>
      <c r="R6779" s="113"/>
      <c r="S6779" s="26"/>
    </row>
    <row r="6780" spans="13:19" ht="12.75">
      <c r="M6780" s="26"/>
      <c r="N6780" s="113"/>
      <c r="O6780" s="113"/>
      <c r="P6780" s="113"/>
      <c r="Q6780" s="26"/>
      <c r="R6780" s="113"/>
      <c r="S6780" s="26"/>
    </row>
    <row r="6781" spans="13:19" ht="12.75">
      <c r="M6781" s="26"/>
      <c r="N6781" s="113"/>
      <c r="O6781" s="113"/>
      <c r="P6781" s="113"/>
      <c r="Q6781" s="26"/>
      <c r="R6781" s="113"/>
      <c r="S6781" s="26"/>
    </row>
    <row r="6782" spans="13:19" ht="12.75">
      <c r="M6782" s="26"/>
      <c r="N6782" s="113"/>
      <c r="O6782" s="113"/>
      <c r="P6782" s="113"/>
      <c r="Q6782" s="26"/>
      <c r="R6782" s="113"/>
      <c r="S6782" s="26"/>
    </row>
    <row r="6783" spans="13:19" ht="12.75">
      <c r="M6783" s="26"/>
      <c r="N6783" s="113"/>
      <c r="O6783" s="113"/>
      <c r="P6783" s="113"/>
      <c r="Q6783" s="26"/>
      <c r="R6783" s="113"/>
      <c r="S6783" s="26"/>
    </row>
    <row r="6784" spans="13:19" ht="12.75">
      <c r="M6784" s="26"/>
      <c r="N6784" s="113"/>
      <c r="O6784" s="113"/>
      <c r="P6784" s="113"/>
      <c r="Q6784" s="26"/>
      <c r="R6784" s="113"/>
      <c r="S6784" s="26"/>
    </row>
    <row r="6785" spans="13:19" ht="12.75">
      <c r="M6785" s="26"/>
      <c r="N6785" s="113"/>
      <c r="O6785" s="113"/>
      <c r="P6785" s="113"/>
      <c r="Q6785" s="26"/>
      <c r="R6785" s="113"/>
      <c r="S6785" s="26"/>
    </row>
    <row r="6786" spans="13:19" ht="12.75">
      <c r="M6786" s="26"/>
      <c r="N6786" s="113"/>
      <c r="O6786" s="113"/>
      <c r="P6786" s="113"/>
      <c r="Q6786" s="26"/>
      <c r="R6786" s="113"/>
      <c r="S6786" s="26"/>
    </row>
    <row r="6787" spans="13:19" ht="12.75">
      <c r="M6787" s="26"/>
      <c r="N6787" s="113"/>
      <c r="O6787" s="113"/>
      <c r="P6787" s="113"/>
      <c r="Q6787" s="26"/>
      <c r="R6787" s="113"/>
      <c r="S6787" s="26"/>
    </row>
    <row r="6788" spans="13:19" ht="12.75">
      <c r="M6788" s="26"/>
      <c r="N6788" s="113"/>
      <c r="O6788" s="113"/>
      <c r="P6788" s="113"/>
      <c r="Q6788" s="26"/>
      <c r="R6788" s="113"/>
      <c r="S6788" s="26"/>
    </row>
    <row r="6789" spans="13:19" ht="12.75">
      <c r="M6789" s="26"/>
      <c r="N6789" s="113"/>
      <c r="O6789" s="113"/>
      <c r="P6789" s="113"/>
      <c r="Q6789" s="26"/>
      <c r="R6789" s="113"/>
      <c r="S6789" s="26"/>
    </row>
    <row r="6790" spans="13:19" ht="12.75">
      <c r="M6790" s="26"/>
      <c r="N6790" s="113"/>
      <c r="O6790" s="113"/>
      <c r="P6790" s="113"/>
      <c r="Q6790" s="26"/>
      <c r="R6790" s="113"/>
      <c r="S6790" s="26"/>
    </row>
    <row r="6791" spans="13:19" ht="12.75">
      <c r="M6791" s="26"/>
      <c r="N6791" s="113"/>
      <c r="O6791" s="113"/>
      <c r="P6791" s="113"/>
      <c r="Q6791" s="26"/>
      <c r="R6791" s="113"/>
      <c r="S6791" s="26"/>
    </row>
    <row r="6792" spans="13:19" ht="12.75">
      <c r="M6792" s="26"/>
      <c r="N6792" s="113"/>
      <c r="O6792" s="113"/>
      <c r="P6792" s="113"/>
      <c r="Q6792" s="26"/>
      <c r="R6792" s="113"/>
      <c r="S6792" s="26"/>
    </row>
    <row r="6793" spans="13:19" ht="12.75">
      <c r="M6793" s="26"/>
      <c r="N6793" s="113"/>
      <c r="O6793" s="113"/>
      <c r="P6793" s="113"/>
      <c r="Q6793" s="26"/>
      <c r="R6793" s="113"/>
      <c r="S6793" s="26"/>
    </row>
    <row r="6794" spans="13:19" ht="12.75">
      <c r="M6794" s="26"/>
      <c r="N6794" s="113"/>
      <c r="O6794" s="113"/>
      <c r="P6794" s="113"/>
      <c r="Q6794" s="26"/>
      <c r="R6794" s="113"/>
      <c r="S6794" s="26"/>
    </row>
    <row r="6795" spans="13:19" ht="12.75">
      <c r="M6795" s="26"/>
      <c r="N6795" s="113"/>
      <c r="O6795" s="113"/>
      <c r="P6795" s="113"/>
      <c r="Q6795" s="26"/>
      <c r="R6795" s="113"/>
      <c r="S6795" s="26"/>
    </row>
    <row r="6796" spans="13:19" ht="12.75">
      <c r="M6796" s="26"/>
      <c r="N6796" s="113"/>
      <c r="O6796" s="113"/>
      <c r="P6796" s="113"/>
      <c r="Q6796" s="26"/>
      <c r="R6796" s="113"/>
      <c r="S6796" s="26"/>
    </row>
    <row r="6797" spans="13:19" ht="12.75">
      <c r="M6797" s="26"/>
      <c r="N6797" s="113"/>
      <c r="O6797" s="113"/>
      <c r="P6797" s="113"/>
      <c r="Q6797" s="26"/>
      <c r="R6797" s="113"/>
      <c r="S6797" s="26"/>
    </row>
    <row r="6798" spans="13:19" ht="12.75">
      <c r="M6798" s="26"/>
      <c r="N6798" s="113"/>
      <c r="O6798" s="113"/>
      <c r="P6798" s="113"/>
      <c r="Q6798" s="26"/>
      <c r="R6798" s="113"/>
      <c r="S6798" s="26"/>
    </row>
    <row r="6799" spans="13:19" ht="12.75">
      <c r="M6799" s="26"/>
      <c r="N6799" s="113"/>
      <c r="O6799" s="113"/>
      <c r="P6799" s="113"/>
      <c r="Q6799" s="26"/>
      <c r="R6799" s="113"/>
      <c r="S6799" s="26"/>
    </row>
    <row r="6800" spans="13:19" ht="12.75">
      <c r="M6800" s="26"/>
      <c r="N6800" s="113"/>
      <c r="O6800" s="113"/>
      <c r="P6800" s="113"/>
      <c r="Q6800" s="26"/>
      <c r="R6800" s="113"/>
      <c r="S6800" s="26"/>
    </row>
    <row r="6801" spans="13:19" ht="12.75">
      <c r="M6801" s="26"/>
      <c r="N6801" s="113"/>
      <c r="O6801" s="113"/>
      <c r="P6801" s="113"/>
      <c r="Q6801" s="26"/>
      <c r="R6801" s="113"/>
      <c r="S6801" s="26"/>
    </row>
    <row r="6802" spans="13:19" ht="12.75">
      <c r="M6802" s="26"/>
      <c r="N6802" s="113"/>
      <c r="O6802" s="113"/>
      <c r="P6802" s="113"/>
      <c r="Q6802" s="26"/>
      <c r="R6802" s="113"/>
      <c r="S6802" s="26"/>
    </row>
    <row r="6803" spans="13:19" ht="12.75">
      <c r="M6803" s="26"/>
      <c r="N6803" s="113"/>
      <c r="O6803" s="113"/>
      <c r="P6803" s="113"/>
      <c r="Q6803" s="26"/>
      <c r="R6803" s="113"/>
      <c r="S6803" s="26"/>
    </row>
    <row r="6804" spans="13:19" ht="12.75">
      <c r="M6804" s="26"/>
      <c r="N6804" s="113"/>
      <c r="O6804" s="113"/>
      <c r="P6804" s="113"/>
      <c r="Q6804" s="26"/>
      <c r="R6804" s="113"/>
      <c r="S6804" s="26"/>
    </row>
    <row r="6805" spans="13:19" ht="12.75">
      <c r="M6805" s="26"/>
      <c r="N6805" s="113"/>
      <c r="O6805" s="113"/>
      <c r="P6805" s="113"/>
      <c r="Q6805" s="26"/>
      <c r="R6805" s="113"/>
      <c r="S6805" s="26"/>
    </row>
    <row r="6806" spans="13:19" ht="12.75">
      <c r="M6806" s="26"/>
      <c r="N6806" s="113"/>
      <c r="O6806" s="113"/>
      <c r="P6806" s="113"/>
      <c r="Q6806" s="26"/>
      <c r="R6806" s="113"/>
      <c r="S6806" s="26"/>
    </row>
    <row r="6807" spans="13:19" ht="12.75">
      <c r="M6807" s="26"/>
      <c r="N6807" s="113"/>
      <c r="O6807" s="113"/>
      <c r="P6807" s="113"/>
      <c r="Q6807" s="26"/>
      <c r="R6807" s="113"/>
      <c r="S6807" s="26"/>
    </row>
    <row r="6808" spans="13:19" ht="12.75">
      <c r="M6808" s="26"/>
      <c r="N6808" s="113"/>
      <c r="O6808" s="113"/>
      <c r="P6808" s="113"/>
      <c r="Q6808" s="26"/>
      <c r="R6808" s="113"/>
      <c r="S6808" s="26"/>
    </row>
    <row r="6809" spans="13:19" ht="12.75">
      <c r="M6809" s="26"/>
      <c r="N6809" s="113"/>
      <c r="O6809" s="113"/>
      <c r="P6809" s="113"/>
      <c r="Q6809" s="26"/>
      <c r="R6809" s="113"/>
      <c r="S6809" s="26"/>
    </row>
    <row r="6810" spans="13:19" ht="12.75">
      <c r="M6810" s="26"/>
      <c r="N6810" s="113"/>
      <c r="O6810" s="113"/>
      <c r="P6810" s="113"/>
      <c r="Q6810" s="26"/>
      <c r="R6810" s="113"/>
      <c r="S6810" s="26"/>
    </row>
    <row r="6811" spans="13:19" ht="12.75">
      <c r="M6811" s="26"/>
      <c r="N6811" s="113"/>
      <c r="O6811" s="113"/>
      <c r="P6811" s="113"/>
      <c r="Q6811" s="26"/>
      <c r="R6811" s="113"/>
      <c r="S6811" s="26"/>
    </row>
    <row r="6812" spans="13:19" ht="12.75">
      <c r="M6812" s="26"/>
      <c r="N6812" s="113"/>
      <c r="O6812" s="113"/>
      <c r="P6812" s="113"/>
      <c r="Q6812" s="26"/>
      <c r="R6812" s="113"/>
      <c r="S6812" s="26"/>
    </row>
    <row r="6813" spans="13:19" ht="12.75">
      <c r="M6813" s="26"/>
      <c r="N6813" s="113"/>
      <c r="O6813" s="113"/>
      <c r="P6813" s="113"/>
      <c r="Q6813" s="26"/>
      <c r="R6813" s="113"/>
      <c r="S6813" s="26"/>
    </row>
    <row r="6814" spans="13:19" ht="12.75">
      <c r="M6814" s="26"/>
      <c r="N6814" s="113"/>
      <c r="O6814" s="113"/>
      <c r="P6814" s="113"/>
      <c r="Q6814" s="26"/>
      <c r="R6814" s="113"/>
      <c r="S6814" s="26"/>
    </row>
    <row r="6815" spans="13:19" ht="12.75">
      <c r="M6815" s="26"/>
      <c r="N6815" s="113"/>
      <c r="O6815" s="113"/>
      <c r="P6815" s="113"/>
      <c r="Q6815" s="26"/>
      <c r="R6815" s="113"/>
      <c r="S6815" s="26"/>
    </row>
    <row r="6816" spans="13:19" ht="12.75">
      <c r="M6816" s="26"/>
      <c r="N6816" s="113"/>
      <c r="O6816" s="113"/>
      <c r="P6816" s="113"/>
      <c r="Q6816" s="26"/>
      <c r="R6816" s="113"/>
      <c r="S6816" s="26"/>
    </row>
    <row r="6817" spans="13:19" ht="12.75">
      <c r="M6817" s="26"/>
      <c r="N6817" s="113"/>
      <c r="O6817" s="113"/>
      <c r="P6817" s="113"/>
      <c r="Q6817" s="26"/>
      <c r="R6817" s="113"/>
      <c r="S6817" s="26"/>
    </row>
    <row r="6818" spans="13:19" ht="12.75">
      <c r="M6818" s="26"/>
      <c r="N6818" s="113"/>
      <c r="O6818" s="113"/>
      <c r="P6818" s="113"/>
      <c r="Q6818" s="26"/>
      <c r="R6818" s="113"/>
      <c r="S6818" s="26"/>
    </row>
    <row r="6819" spans="13:19" ht="12.75">
      <c r="M6819" s="26"/>
      <c r="N6819" s="113"/>
      <c r="O6819" s="113"/>
      <c r="P6819" s="113"/>
      <c r="Q6819" s="26"/>
      <c r="R6819" s="113"/>
      <c r="S6819" s="26"/>
    </row>
    <row r="6820" spans="13:19" ht="12.75">
      <c r="M6820" s="26"/>
      <c r="N6820" s="113"/>
      <c r="O6820" s="113"/>
      <c r="P6820" s="113"/>
      <c r="Q6820" s="26"/>
      <c r="R6820" s="113"/>
      <c r="S6820" s="26"/>
    </row>
    <row r="6821" spans="13:19" ht="12.75">
      <c r="M6821" s="26"/>
      <c r="N6821" s="113"/>
      <c r="O6821" s="113"/>
      <c r="P6821" s="113"/>
      <c r="Q6821" s="26"/>
      <c r="R6821" s="113"/>
      <c r="S6821" s="26"/>
    </row>
    <row r="6822" spans="13:19" ht="12.75">
      <c r="M6822" s="26"/>
      <c r="N6822" s="113"/>
      <c r="O6822" s="113"/>
      <c r="P6822" s="113"/>
      <c r="Q6822" s="26"/>
      <c r="R6822" s="113"/>
      <c r="S6822" s="26"/>
    </row>
    <row r="6823" spans="13:19" ht="12.75">
      <c r="M6823" s="26"/>
      <c r="N6823" s="113"/>
      <c r="O6823" s="113"/>
      <c r="P6823" s="113"/>
      <c r="Q6823" s="26"/>
      <c r="R6823" s="113"/>
      <c r="S6823" s="26"/>
    </row>
    <row r="6824" spans="13:19" ht="12.75">
      <c r="M6824" s="26"/>
      <c r="N6824" s="113"/>
      <c r="O6824" s="113"/>
      <c r="P6824" s="113"/>
      <c r="Q6824" s="26"/>
      <c r="R6824" s="113"/>
      <c r="S6824" s="26"/>
    </row>
    <row r="6825" spans="13:19" ht="12.75">
      <c r="M6825" s="26"/>
      <c r="N6825" s="113"/>
      <c r="O6825" s="113"/>
      <c r="P6825" s="113"/>
      <c r="Q6825" s="26"/>
      <c r="R6825" s="113"/>
      <c r="S6825" s="26"/>
    </row>
    <row r="6826" spans="13:19" ht="12.75">
      <c r="M6826" s="26"/>
      <c r="N6826" s="113"/>
      <c r="O6826" s="113"/>
      <c r="P6826" s="113"/>
      <c r="Q6826" s="26"/>
      <c r="R6826" s="113"/>
      <c r="S6826" s="26"/>
    </row>
    <row r="6827" spans="13:19" ht="12.75">
      <c r="M6827" s="26"/>
      <c r="N6827" s="113"/>
      <c r="O6827" s="113"/>
      <c r="P6827" s="113"/>
      <c r="Q6827" s="26"/>
      <c r="R6827" s="113"/>
      <c r="S6827" s="26"/>
    </row>
    <row r="6828" spans="13:19" ht="12.75">
      <c r="M6828" s="26"/>
      <c r="N6828" s="113"/>
      <c r="O6828" s="113"/>
      <c r="P6828" s="113"/>
      <c r="Q6828" s="26"/>
      <c r="R6828" s="113"/>
      <c r="S6828" s="26"/>
    </row>
    <row r="6829" spans="13:19" ht="12.75">
      <c r="M6829" s="26"/>
      <c r="N6829" s="113"/>
      <c r="O6829" s="113"/>
      <c r="P6829" s="113"/>
      <c r="Q6829" s="26"/>
      <c r="R6829" s="113"/>
      <c r="S6829" s="26"/>
    </row>
    <row r="6830" spans="13:19" ht="12.75">
      <c r="M6830" s="26"/>
      <c r="N6830" s="113"/>
      <c r="O6830" s="113"/>
      <c r="P6830" s="113"/>
      <c r="Q6830" s="26"/>
      <c r="R6830" s="113"/>
      <c r="S6830" s="26"/>
    </row>
    <row r="6831" spans="13:19" ht="12.75">
      <c r="M6831" s="26"/>
      <c r="N6831" s="113"/>
      <c r="O6831" s="113"/>
      <c r="P6831" s="113"/>
      <c r="Q6831" s="26"/>
      <c r="R6831" s="113"/>
      <c r="S6831" s="26"/>
    </row>
    <row r="6832" spans="13:19" ht="12.75">
      <c r="M6832" s="26"/>
      <c r="N6832" s="113"/>
      <c r="O6832" s="113"/>
      <c r="P6832" s="113"/>
      <c r="Q6832" s="26"/>
      <c r="R6832" s="113"/>
      <c r="S6832" s="26"/>
    </row>
    <row r="6833" spans="13:19" ht="12.75">
      <c r="M6833" s="26"/>
      <c r="N6833" s="113"/>
      <c r="O6833" s="113"/>
      <c r="P6833" s="113"/>
      <c r="Q6833" s="26"/>
      <c r="R6833" s="113"/>
      <c r="S6833" s="26"/>
    </row>
    <row r="6834" spans="13:19" ht="12.75">
      <c r="M6834" s="26"/>
      <c r="N6834" s="113"/>
      <c r="O6834" s="113"/>
      <c r="P6834" s="113"/>
      <c r="Q6834" s="26"/>
      <c r="R6834" s="113"/>
      <c r="S6834" s="26"/>
    </row>
    <row r="6835" spans="13:19" ht="12.75">
      <c r="M6835" s="26"/>
      <c r="N6835" s="113"/>
      <c r="O6835" s="113"/>
      <c r="P6835" s="113"/>
      <c r="Q6835" s="26"/>
      <c r="R6835" s="113"/>
      <c r="S6835" s="26"/>
    </row>
    <row r="6836" spans="13:19" ht="12.75">
      <c r="M6836" s="26"/>
      <c r="N6836" s="113"/>
      <c r="O6836" s="113"/>
      <c r="P6836" s="113"/>
      <c r="Q6836" s="26"/>
      <c r="R6836" s="113"/>
      <c r="S6836" s="26"/>
    </row>
    <row r="6837" spans="13:19" ht="12.75">
      <c r="M6837" s="26"/>
      <c r="N6837" s="113"/>
      <c r="O6837" s="113"/>
      <c r="P6837" s="113"/>
      <c r="Q6837" s="26"/>
      <c r="R6837" s="113"/>
      <c r="S6837" s="26"/>
    </row>
    <row r="6838" spans="13:19" ht="12.75">
      <c r="M6838" s="26"/>
      <c r="N6838" s="113"/>
      <c r="O6838" s="113"/>
      <c r="P6838" s="113"/>
      <c r="Q6838" s="26"/>
      <c r="R6838" s="113"/>
      <c r="S6838" s="26"/>
    </row>
    <row r="6839" spans="13:19" ht="12.75">
      <c r="M6839" s="26"/>
      <c r="N6839" s="113"/>
      <c r="O6839" s="113"/>
      <c r="P6839" s="113"/>
      <c r="Q6839" s="26"/>
      <c r="R6839" s="113"/>
      <c r="S6839" s="26"/>
    </row>
    <row r="6840" spans="13:19" ht="12.75">
      <c r="M6840" s="26"/>
      <c r="N6840" s="113"/>
      <c r="O6840" s="113"/>
      <c r="P6840" s="113"/>
      <c r="Q6840" s="26"/>
      <c r="R6840" s="113"/>
      <c r="S6840" s="26"/>
    </row>
    <row r="6841" spans="13:19" ht="12.75">
      <c r="M6841" s="26"/>
      <c r="N6841" s="113"/>
      <c r="O6841" s="113"/>
      <c r="P6841" s="113"/>
      <c r="Q6841" s="26"/>
      <c r="R6841" s="113"/>
      <c r="S6841" s="26"/>
    </row>
    <row r="6842" spans="13:19" ht="12.75">
      <c r="M6842" s="26"/>
      <c r="N6842" s="113"/>
      <c r="O6842" s="113"/>
      <c r="P6842" s="113"/>
      <c r="Q6842" s="26"/>
      <c r="R6842" s="113"/>
      <c r="S6842" s="26"/>
    </row>
    <row r="6843" spans="13:19" ht="12.75">
      <c r="M6843" s="26"/>
      <c r="N6843" s="113"/>
      <c r="O6843" s="113"/>
      <c r="P6843" s="113"/>
      <c r="Q6843" s="26"/>
      <c r="R6843" s="113"/>
      <c r="S6843" s="26"/>
    </row>
    <row r="6844" spans="13:19" ht="12.75">
      <c r="M6844" s="26"/>
      <c r="N6844" s="113"/>
      <c r="O6844" s="113"/>
      <c r="P6844" s="113"/>
      <c r="Q6844" s="26"/>
      <c r="R6844" s="113"/>
      <c r="S6844" s="26"/>
    </row>
    <row r="6845" spans="13:19" ht="12.75">
      <c r="M6845" s="26"/>
      <c r="N6845" s="113"/>
      <c r="O6845" s="113"/>
      <c r="P6845" s="113"/>
      <c r="Q6845" s="26"/>
      <c r="R6845" s="113"/>
      <c r="S6845" s="26"/>
    </row>
    <row r="6846" spans="13:19" ht="12.75">
      <c r="M6846" s="26"/>
      <c r="N6846" s="113"/>
      <c r="O6846" s="113"/>
      <c r="P6846" s="113"/>
      <c r="Q6846" s="26"/>
      <c r="R6846" s="113"/>
      <c r="S6846" s="26"/>
    </row>
    <row r="6847" spans="13:19" ht="12.75">
      <c r="M6847" s="26"/>
      <c r="N6847" s="113"/>
      <c r="O6847" s="113"/>
      <c r="P6847" s="113"/>
      <c r="Q6847" s="26"/>
      <c r="R6847" s="113"/>
      <c r="S6847" s="26"/>
    </row>
    <row r="6848" spans="13:19" ht="12.75">
      <c r="M6848" s="26"/>
      <c r="N6848" s="113"/>
      <c r="O6848" s="113"/>
      <c r="P6848" s="113"/>
      <c r="Q6848" s="26"/>
      <c r="R6848" s="113"/>
      <c r="S6848" s="26"/>
    </row>
    <row r="6849" spans="13:19" ht="12.75">
      <c r="M6849" s="26"/>
      <c r="N6849" s="113"/>
      <c r="O6849" s="113"/>
      <c r="P6849" s="113"/>
      <c r="Q6849" s="26"/>
      <c r="R6849" s="113"/>
      <c r="S6849" s="26"/>
    </row>
    <row r="6850" spans="13:19" ht="12.75">
      <c r="M6850" s="26"/>
      <c r="N6850" s="113"/>
      <c r="O6850" s="113"/>
      <c r="P6850" s="113"/>
      <c r="Q6850" s="26"/>
      <c r="R6850" s="113"/>
      <c r="S6850" s="26"/>
    </row>
    <row r="6851" spans="13:19" ht="12.75">
      <c r="M6851" s="26"/>
      <c r="N6851" s="113"/>
      <c r="O6851" s="113"/>
      <c r="P6851" s="113"/>
      <c r="Q6851" s="26"/>
      <c r="R6851" s="113"/>
      <c r="S6851" s="26"/>
    </row>
    <row r="6852" spans="13:19" ht="12.75">
      <c r="M6852" s="26"/>
      <c r="N6852" s="113"/>
      <c r="O6852" s="113"/>
      <c r="P6852" s="113"/>
      <c r="Q6852" s="26"/>
      <c r="R6852" s="113"/>
      <c r="S6852" s="26"/>
    </row>
    <row r="6853" spans="13:19" ht="12.75">
      <c r="M6853" s="26"/>
      <c r="N6853" s="113"/>
      <c r="O6853" s="113"/>
      <c r="P6853" s="113"/>
      <c r="Q6853" s="26"/>
      <c r="R6853" s="113"/>
      <c r="S6853" s="26"/>
    </row>
    <row r="6854" spans="13:19" ht="12.75">
      <c r="M6854" s="26"/>
      <c r="N6854" s="113"/>
      <c r="O6854" s="113"/>
      <c r="P6854" s="113"/>
      <c r="Q6854" s="26"/>
      <c r="R6854" s="113"/>
      <c r="S6854" s="26"/>
    </row>
    <row r="6855" spans="13:19" ht="12.75">
      <c r="M6855" s="26"/>
      <c r="N6855" s="113"/>
      <c r="O6855" s="113"/>
      <c r="P6855" s="113"/>
      <c r="Q6855" s="26"/>
      <c r="R6855" s="113"/>
      <c r="S6855" s="26"/>
    </row>
    <row r="6856" spans="13:19" ht="12.75">
      <c r="M6856" s="26"/>
      <c r="N6856" s="113"/>
      <c r="O6856" s="113"/>
      <c r="P6856" s="113"/>
      <c r="Q6856" s="26"/>
      <c r="R6856" s="113"/>
      <c r="S6856" s="26"/>
    </row>
    <row r="6857" spans="13:19" ht="12.75">
      <c r="M6857" s="26"/>
      <c r="N6857" s="113"/>
      <c r="O6857" s="113"/>
      <c r="P6857" s="113"/>
      <c r="Q6857" s="26"/>
      <c r="R6857" s="113"/>
      <c r="S6857" s="26"/>
    </row>
    <row r="6858" spans="13:19" ht="12.75">
      <c r="M6858" s="26"/>
      <c r="N6858" s="113"/>
      <c r="O6858" s="113"/>
      <c r="P6858" s="113"/>
      <c r="Q6858" s="26"/>
      <c r="R6858" s="113"/>
      <c r="S6858" s="26"/>
    </row>
    <row r="6859" spans="13:19" ht="12.75">
      <c r="M6859" s="26"/>
      <c r="N6859" s="113"/>
      <c r="O6859" s="113"/>
      <c r="P6859" s="113"/>
      <c r="Q6859" s="26"/>
      <c r="R6859" s="113"/>
      <c r="S6859" s="26"/>
    </row>
    <row r="6860" spans="13:19" ht="12.75">
      <c r="M6860" s="26"/>
      <c r="N6860" s="113"/>
      <c r="O6860" s="113"/>
      <c r="P6860" s="113"/>
      <c r="Q6860" s="26"/>
      <c r="R6860" s="113"/>
      <c r="S6860" s="26"/>
    </row>
    <row r="6861" spans="13:19" ht="12.75">
      <c r="M6861" s="26"/>
      <c r="N6861" s="113"/>
      <c r="O6861" s="113"/>
      <c r="P6861" s="113"/>
      <c r="Q6861" s="26"/>
      <c r="R6861" s="113"/>
      <c r="S6861" s="26"/>
    </row>
    <row r="6862" spans="13:19" ht="12.75">
      <c r="M6862" s="26"/>
      <c r="N6862" s="113"/>
      <c r="O6862" s="113"/>
      <c r="P6862" s="113"/>
      <c r="Q6862" s="26"/>
      <c r="R6862" s="113"/>
      <c r="S6862" s="26"/>
    </row>
    <row r="6863" spans="13:19" ht="12.75">
      <c r="M6863" s="26"/>
      <c r="N6863" s="113"/>
      <c r="O6863" s="113"/>
      <c r="P6863" s="113"/>
      <c r="Q6863" s="26"/>
      <c r="R6863" s="113"/>
      <c r="S6863" s="26"/>
    </row>
    <row r="6864" spans="13:19" ht="12.75">
      <c r="M6864" s="26"/>
      <c r="N6864" s="113"/>
      <c r="O6864" s="113"/>
      <c r="P6864" s="113"/>
      <c r="Q6864" s="26"/>
      <c r="R6864" s="113"/>
      <c r="S6864" s="26"/>
    </row>
    <row r="6865" spans="13:19" ht="12.75">
      <c r="M6865" s="26"/>
      <c r="N6865" s="113"/>
      <c r="O6865" s="113"/>
      <c r="P6865" s="113"/>
      <c r="Q6865" s="26"/>
      <c r="R6865" s="113"/>
      <c r="S6865" s="26"/>
    </row>
    <row r="6866" spans="13:19" ht="12.75">
      <c r="M6866" s="26"/>
      <c r="N6866" s="113"/>
      <c r="O6866" s="113"/>
      <c r="P6866" s="113"/>
      <c r="Q6866" s="26"/>
      <c r="R6866" s="113"/>
      <c r="S6866" s="26"/>
    </row>
    <row r="6867" spans="13:19" ht="12.75">
      <c r="M6867" s="26"/>
      <c r="N6867" s="113"/>
      <c r="O6867" s="113"/>
      <c r="P6867" s="113"/>
      <c r="Q6867" s="26"/>
      <c r="R6867" s="113"/>
      <c r="S6867" s="26"/>
    </row>
    <row r="6868" spans="13:19" ht="12.75">
      <c r="M6868" s="26"/>
      <c r="N6868" s="113"/>
      <c r="O6868" s="113"/>
      <c r="P6868" s="113"/>
      <c r="Q6868" s="26"/>
      <c r="R6868" s="113"/>
      <c r="S6868" s="26"/>
    </row>
    <row r="6869" spans="13:19" ht="12.75">
      <c r="M6869" s="26"/>
      <c r="N6869" s="113"/>
      <c r="O6869" s="113"/>
      <c r="P6869" s="113"/>
      <c r="Q6869" s="26"/>
      <c r="R6869" s="113"/>
      <c r="S6869" s="26"/>
    </row>
    <row r="6870" spans="13:19" ht="12.75">
      <c r="M6870" s="26"/>
      <c r="N6870" s="113"/>
      <c r="O6870" s="113"/>
      <c r="P6870" s="113"/>
      <c r="Q6870" s="26"/>
      <c r="R6870" s="113"/>
      <c r="S6870" s="26"/>
    </row>
    <row r="6871" spans="13:19" ht="12.75">
      <c r="M6871" s="26"/>
      <c r="N6871" s="113"/>
      <c r="O6871" s="113"/>
      <c r="P6871" s="113"/>
      <c r="Q6871" s="26"/>
      <c r="R6871" s="113"/>
      <c r="S6871" s="26"/>
    </row>
    <row r="6872" spans="13:19" ht="12.75">
      <c r="M6872" s="26"/>
      <c r="N6872" s="113"/>
      <c r="O6872" s="113"/>
      <c r="P6872" s="113"/>
      <c r="Q6872" s="26"/>
      <c r="R6872" s="113"/>
      <c r="S6872" s="26"/>
    </row>
    <row r="6873" spans="13:19" ht="12.75">
      <c r="M6873" s="26"/>
      <c r="N6873" s="113"/>
      <c r="O6873" s="113"/>
      <c r="P6873" s="113"/>
      <c r="Q6873" s="26"/>
      <c r="R6873" s="113"/>
      <c r="S6873" s="26"/>
    </row>
    <row r="6874" spans="13:19" ht="12.75">
      <c r="M6874" s="26"/>
      <c r="N6874" s="113"/>
      <c r="O6874" s="113"/>
      <c r="P6874" s="113"/>
      <c r="Q6874" s="26"/>
      <c r="R6874" s="113"/>
      <c r="S6874" s="26"/>
    </row>
    <row r="6875" spans="13:19" ht="12.75">
      <c r="M6875" s="26"/>
      <c r="N6875" s="113"/>
      <c r="O6875" s="113"/>
      <c r="P6875" s="113"/>
      <c r="Q6875" s="26"/>
      <c r="R6875" s="113"/>
      <c r="S6875" s="26"/>
    </row>
    <row r="6876" spans="13:19" ht="12.75">
      <c r="M6876" s="26"/>
      <c r="N6876" s="113"/>
      <c r="O6876" s="113"/>
      <c r="P6876" s="113"/>
      <c r="Q6876" s="26"/>
      <c r="R6876" s="113"/>
      <c r="S6876" s="26"/>
    </row>
    <row r="6877" spans="13:19" ht="12.75">
      <c r="M6877" s="26"/>
      <c r="N6877" s="113"/>
      <c r="O6877" s="113"/>
      <c r="P6877" s="113"/>
      <c r="Q6877" s="26"/>
      <c r="R6877" s="113"/>
      <c r="S6877" s="26"/>
    </row>
    <row r="6878" spans="13:19" ht="12.75">
      <c r="M6878" s="26"/>
      <c r="N6878" s="113"/>
      <c r="O6878" s="113"/>
      <c r="P6878" s="113"/>
      <c r="Q6878" s="26"/>
      <c r="R6878" s="113"/>
      <c r="S6878" s="26"/>
    </row>
    <row r="6879" spans="13:19" ht="12.75">
      <c r="M6879" s="26"/>
      <c r="N6879" s="113"/>
      <c r="O6879" s="113"/>
      <c r="P6879" s="113"/>
      <c r="Q6879" s="26"/>
      <c r="R6879" s="113"/>
      <c r="S6879" s="26"/>
    </row>
    <row r="6880" spans="13:19" ht="12.75">
      <c r="M6880" s="26"/>
      <c r="N6880" s="113"/>
      <c r="O6880" s="113"/>
      <c r="P6880" s="113"/>
      <c r="Q6880" s="26"/>
      <c r="R6880" s="113"/>
      <c r="S6880" s="26"/>
    </row>
    <row r="6881" spans="13:19" ht="12.75">
      <c r="M6881" s="26"/>
      <c r="N6881" s="113"/>
      <c r="O6881" s="113"/>
      <c r="P6881" s="113"/>
      <c r="Q6881" s="26"/>
      <c r="R6881" s="113"/>
      <c r="S6881" s="26"/>
    </row>
    <row r="6882" spans="13:19" ht="12.75">
      <c r="M6882" s="26"/>
      <c r="N6882" s="113"/>
      <c r="O6882" s="113"/>
      <c r="P6882" s="113"/>
      <c r="Q6882" s="26"/>
      <c r="R6882" s="113"/>
      <c r="S6882" s="26"/>
    </row>
    <row r="6883" spans="13:19" ht="12.75">
      <c r="M6883" s="26"/>
      <c r="N6883" s="113"/>
      <c r="O6883" s="113"/>
      <c r="P6883" s="113"/>
      <c r="Q6883" s="26"/>
      <c r="R6883" s="113"/>
      <c r="S6883" s="26"/>
    </row>
    <row r="6884" spans="13:19" ht="12.75">
      <c r="M6884" s="26"/>
      <c r="N6884" s="113"/>
      <c r="O6884" s="113"/>
      <c r="P6884" s="113"/>
      <c r="Q6884" s="26"/>
      <c r="R6884" s="113"/>
      <c r="S6884" s="26"/>
    </row>
    <row r="6885" spans="13:19" ht="12.75">
      <c r="M6885" s="26"/>
      <c r="N6885" s="113"/>
      <c r="O6885" s="113"/>
      <c r="P6885" s="113"/>
      <c r="Q6885" s="26"/>
      <c r="R6885" s="113"/>
      <c r="S6885" s="26"/>
    </row>
    <row r="6886" spans="13:19" ht="12.75">
      <c r="M6886" s="26"/>
      <c r="N6886" s="113"/>
      <c r="O6886" s="113"/>
      <c r="P6886" s="113"/>
      <c r="Q6886" s="26"/>
      <c r="R6886" s="113"/>
      <c r="S6886" s="26"/>
    </row>
    <row r="6887" spans="13:19" ht="12.75">
      <c r="M6887" s="26"/>
      <c r="N6887" s="113"/>
      <c r="O6887" s="113"/>
      <c r="P6887" s="113"/>
      <c r="Q6887" s="26"/>
      <c r="R6887" s="113"/>
      <c r="S6887" s="26"/>
    </row>
    <row r="6888" spans="13:19" ht="12.75">
      <c r="M6888" s="26"/>
      <c r="N6888" s="113"/>
      <c r="O6888" s="113"/>
      <c r="P6888" s="113"/>
      <c r="Q6888" s="26"/>
      <c r="R6888" s="113"/>
      <c r="S6888" s="26"/>
    </row>
    <row r="6889" spans="13:19" ht="12.75">
      <c r="M6889" s="26"/>
      <c r="N6889" s="113"/>
      <c r="O6889" s="113"/>
      <c r="P6889" s="113"/>
      <c r="Q6889" s="26"/>
      <c r="R6889" s="113"/>
      <c r="S6889" s="26"/>
    </row>
    <row r="6890" spans="13:19" ht="12.75">
      <c r="M6890" s="26"/>
      <c r="N6890" s="113"/>
      <c r="O6890" s="113"/>
      <c r="P6890" s="113"/>
      <c r="Q6890" s="26"/>
      <c r="R6890" s="113"/>
      <c r="S6890" s="26"/>
    </row>
    <row r="6891" spans="13:19" ht="12.75">
      <c r="M6891" s="26"/>
      <c r="N6891" s="113"/>
      <c r="O6891" s="113"/>
      <c r="P6891" s="113"/>
      <c r="Q6891" s="26"/>
      <c r="R6891" s="113"/>
      <c r="S6891" s="26"/>
    </row>
    <row r="6892" spans="13:19" ht="12.75">
      <c r="M6892" s="26"/>
      <c r="N6892" s="113"/>
      <c r="O6892" s="113"/>
      <c r="P6892" s="113"/>
      <c r="Q6892" s="26"/>
      <c r="R6892" s="113"/>
      <c r="S6892" s="26"/>
    </row>
    <row r="6893" spans="13:19" ht="12.75">
      <c r="M6893" s="26"/>
      <c r="N6893" s="113"/>
      <c r="O6893" s="113"/>
      <c r="P6893" s="113"/>
      <c r="Q6893" s="26"/>
      <c r="R6893" s="113"/>
      <c r="S6893" s="26"/>
    </row>
    <row r="6894" spans="13:19" ht="12.75">
      <c r="M6894" s="26"/>
      <c r="N6894" s="113"/>
      <c r="O6894" s="113"/>
      <c r="P6894" s="113"/>
      <c r="Q6894" s="26"/>
      <c r="R6894" s="113"/>
      <c r="S6894" s="26"/>
    </row>
    <row r="6895" spans="13:19" ht="12.75">
      <c r="M6895" s="26"/>
      <c r="N6895" s="113"/>
      <c r="O6895" s="113"/>
      <c r="P6895" s="113"/>
      <c r="Q6895" s="26"/>
      <c r="R6895" s="113"/>
      <c r="S6895" s="26"/>
    </row>
    <row r="6896" spans="13:19" ht="12.75">
      <c r="M6896" s="26"/>
      <c r="N6896" s="113"/>
      <c r="O6896" s="113"/>
      <c r="P6896" s="113"/>
      <c r="Q6896" s="26"/>
      <c r="R6896" s="113"/>
      <c r="S6896" s="26"/>
    </row>
    <row r="6897" spans="13:19" ht="12.75">
      <c r="M6897" s="26"/>
      <c r="N6897" s="113"/>
      <c r="O6897" s="113"/>
      <c r="P6897" s="113"/>
      <c r="Q6897" s="26"/>
      <c r="R6897" s="113"/>
      <c r="S6897" s="26"/>
    </row>
    <row r="6898" spans="13:19" ht="12.75">
      <c r="M6898" s="26"/>
      <c r="N6898" s="113"/>
      <c r="O6898" s="113"/>
      <c r="P6898" s="113"/>
      <c r="Q6898" s="26"/>
      <c r="R6898" s="113"/>
      <c r="S6898" s="26"/>
    </row>
    <row r="6899" spans="13:19" ht="12.75">
      <c r="M6899" s="26"/>
      <c r="N6899" s="113"/>
      <c r="O6899" s="113"/>
      <c r="P6899" s="113"/>
      <c r="Q6899" s="26"/>
      <c r="R6899" s="113"/>
      <c r="S6899" s="26"/>
    </row>
    <row r="6900" spans="13:19" ht="12.75">
      <c r="M6900" s="26"/>
      <c r="N6900" s="113"/>
      <c r="O6900" s="113"/>
      <c r="P6900" s="113"/>
      <c r="Q6900" s="26"/>
      <c r="R6900" s="113"/>
      <c r="S6900" s="26"/>
    </row>
    <row r="6901" spans="13:19" ht="12.75">
      <c r="M6901" s="26"/>
      <c r="N6901" s="113"/>
      <c r="O6901" s="113"/>
      <c r="P6901" s="113"/>
      <c r="Q6901" s="26"/>
      <c r="R6901" s="113"/>
      <c r="S6901" s="26"/>
    </row>
    <row r="6902" spans="13:19" ht="12.75">
      <c r="M6902" s="26"/>
      <c r="N6902" s="113"/>
      <c r="O6902" s="113"/>
      <c r="P6902" s="113"/>
      <c r="Q6902" s="26"/>
      <c r="R6902" s="113"/>
      <c r="S6902" s="26"/>
    </row>
    <row r="6903" spans="13:19" ht="12.75">
      <c r="M6903" s="26"/>
      <c r="N6903" s="113"/>
      <c r="O6903" s="113"/>
      <c r="P6903" s="113"/>
      <c r="Q6903" s="26"/>
      <c r="R6903" s="113"/>
      <c r="S6903" s="26"/>
    </row>
    <row r="6904" spans="13:19" ht="12.75">
      <c r="M6904" s="26"/>
      <c r="N6904" s="113"/>
      <c r="O6904" s="113"/>
      <c r="P6904" s="113"/>
      <c r="Q6904" s="26"/>
      <c r="R6904" s="113"/>
      <c r="S6904" s="26"/>
    </row>
    <row r="6905" spans="13:19" ht="12.75">
      <c r="M6905" s="26"/>
      <c r="N6905" s="113"/>
      <c r="O6905" s="113"/>
      <c r="P6905" s="113"/>
      <c r="Q6905" s="26"/>
      <c r="R6905" s="113"/>
      <c r="S6905" s="26"/>
    </row>
    <row r="6906" spans="13:19" ht="12.75">
      <c r="M6906" s="26"/>
      <c r="N6906" s="113"/>
      <c r="O6906" s="113"/>
      <c r="P6906" s="113"/>
      <c r="Q6906" s="26"/>
      <c r="R6906" s="113"/>
      <c r="S6906" s="26"/>
    </row>
    <row r="6907" spans="13:19" ht="12.75">
      <c r="M6907" s="26"/>
      <c r="N6907" s="113"/>
      <c r="O6907" s="113"/>
      <c r="P6907" s="113"/>
      <c r="Q6907" s="26"/>
      <c r="R6907" s="113"/>
      <c r="S6907" s="26"/>
    </row>
    <row r="6908" spans="13:19" ht="12.75">
      <c r="M6908" s="26"/>
      <c r="N6908" s="113"/>
      <c r="O6908" s="113"/>
      <c r="P6908" s="113"/>
      <c r="Q6908" s="26"/>
      <c r="R6908" s="113"/>
      <c r="S6908" s="26"/>
    </row>
    <row r="6909" spans="13:19" ht="12.75">
      <c r="M6909" s="26"/>
      <c r="N6909" s="113"/>
      <c r="O6909" s="113"/>
      <c r="P6909" s="113"/>
      <c r="Q6909" s="26"/>
      <c r="R6909" s="113"/>
      <c r="S6909" s="26"/>
    </row>
    <row r="6910" spans="13:19" ht="12.75">
      <c r="M6910" s="26"/>
      <c r="N6910" s="113"/>
      <c r="O6910" s="113"/>
      <c r="P6910" s="113"/>
      <c r="Q6910" s="26"/>
      <c r="R6910" s="113"/>
      <c r="S6910" s="26"/>
    </row>
    <row r="6911" spans="13:19" ht="12.75">
      <c r="M6911" s="26"/>
      <c r="N6911" s="113"/>
      <c r="O6911" s="113"/>
      <c r="P6911" s="113"/>
      <c r="Q6911" s="26"/>
      <c r="R6911" s="113"/>
      <c r="S6911" s="26"/>
    </row>
    <row r="6912" spans="13:19" ht="12.75">
      <c r="M6912" s="26"/>
      <c r="N6912" s="113"/>
      <c r="O6912" s="113"/>
      <c r="P6912" s="113"/>
      <c r="Q6912" s="26"/>
      <c r="R6912" s="113"/>
      <c r="S6912" s="26"/>
    </row>
    <row r="6913" spans="13:19" ht="12.75">
      <c r="M6913" s="26"/>
      <c r="N6913" s="113"/>
      <c r="O6913" s="113"/>
      <c r="P6913" s="113"/>
      <c r="Q6913" s="26"/>
      <c r="R6913" s="113"/>
      <c r="S6913" s="26"/>
    </row>
    <row r="6914" spans="13:19" ht="12.75">
      <c r="M6914" s="26"/>
      <c r="N6914" s="113"/>
      <c r="O6914" s="113"/>
      <c r="P6914" s="113"/>
      <c r="Q6914" s="26"/>
      <c r="R6914" s="113"/>
      <c r="S6914" s="26"/>
    </row>
    <row r="6915" spans="13:19" ht="12.75">
      <c r="M6915" s="26"/>
      <c r="N6915" s="113"/>
      <c r="O6915" s="113"/>
      <c r="P6915" s="113"/>
      <c r="Q6915" s="26"/>
      <c r="R6915" s="113"/>
      <c r="S6915" s="26"/>
    </row>
    <row r="6916" spans="13:19" ht="12.75">
      <c r="M6916" s="26"/>
      <c r="N6916" s="113"/>
      <c r="O6916" s="113"/>
      <c r="P6916" s="113"/>
      <c r="Q6916" s="26"/>
      <c r="R6916" s="113"/>
      <c r="S6916" s="26"/>
    </row>
    <row r="6917" spans="13:19" ht="12.75">
      <c r="M6917" s="26"/>
      <c r="N6917" s="113"/>
      <c r="O6917" s="113"/>
      <c r="P6917" s="113"/>
      <c r="Q6917" s="26"/>
      <c r="R6917" s="113"/>
      <c r="S6917" s="26"/>
    </row>
    <row r="6918" spans="13:19" ht="12.75">
      <c r="M6918" s="26"/>
      <c r="N6918" s="113"/>
      <c r="O6918" s="113"/>
      <c r="P6918" s="113"/>
      <c r="Q6918" s="26"/>
      <c r="R6918" s="113"/>
      <c r="S6918" s="26"/>
    </row>
    <row r="6919" spans="13:19" ht="12.75">
      <c r="M6919" s="26"/>
      <c r="N6919" s="113"/>
      <c r="O6919" s="113"/>
      <c r="P6919" s="113"/>
      <c r="Q6919" s="26"/>
      <c r="R6919" s="113"/>
      <c r="S6919" s="26"/>
    </row>
    <row r="6920" spans="13:19" ht="12.75">
      <c r="M6920" s="26"/>
      <c r="N6920" s="113"/>
      <c r="O6920" s="113"/>
      <c r="P6920" s="113"/>
      <c r="Q6920" s="26"/>
      <c r="R6920" s="113"/>
      <c r="S6920" s="26"/>
    </row>
    <row r="6921" spans="13:19" ht="12.75">
      <c r="M6921" s="26"/>
      <c r="N6921" s="113"/>
      <c r="O6921" s="113"/>
      <c r="P6921" s="113"/>
      <c r="Q6921" s="26"/>
      <c r="R6921" s="113"/>
      <c r="S6921" s="26"/>
    </row>
    <row r="6922" spans="13:19" ht="12.75">
      <c r="M6922" s="26"/>
      <c r="N6922" s="113"/>
      <c r="O6922" s="113"/>
      <c r="P6922" s="113"/>
      <c r="Q6922" s="26"/>
      <c r="R6922" s="113"/>
      <c r="S6922" s="26"/>
    </row>
    <row r="6923" spans="13:19" ht="12.75">
      <c r="M6923" s="26"/>
      <c r="N6923" s="113"/>
      <c r="O6923" s="113"/>
      <c r="P6923" s="113"/>
      <c r="Q6923" s="26"/>
      <c r="R6923" s="113"/>
      <c r="S6923" s="26"/>
    </row>
    <row r="6924" spans="13:19" ht="12.75">
      <c r="M6924" s="26"/>
      <c r="N6924" s="113"/>
      <c r="O6924" s="113"/>
      <c r="P6924" s="113"/>
      <c r="Q6924" s="26"/>
      <c r="R6924" s="113"/>
      <c r="S6924" s="26"/>
    </row>
    <row r="6925" spans="13:19" ht="12.75">
      <c r="M6925" s="26"/>
      <c r="N6925" s="113"/>
      <c r="O6925" s="113"/>
      <c r="P6925" s="113"/>
      <c r="Q6925" s="26"/>
      <c r="R6925" s="113"/>
      <c r="S6925" s="26"/>
    </row>
    <row r="6926" spans="13:19" ht="12.75">
      <c r="M6926" s="26"/>
      <c r="N6926" s="113"/>
      <c r="O6926" s="113"/>
      <c r="P6926" s="113"/>
      <c r="Q6926" s="26"/>
      <c r="R6926" s="113"/>
      <c r="S6926" s="26"/>
    </row>
    <row r="6927" spans="13:19" ht="12.75">
      <c r="M6927" s="26"/>
      <c r="N6927" s="113"/>
      <c r="O6927" s="113"/>
      <c r="P6927" s="113"/>
      <c r="Q6927" s="26"/>
      <c r="R6927" s="113"/>
      <c r="S6927" s="26"/>
    </row>
    <row r="6928" spans="13:19" ht="12.75">
      <c r="M6928" s="26"/>
      <c r="N6928" s="113"/>
      <c r="O6928" s="113"/>
      <c r="P6928" s="113"/>
      <c r="Q6928" s="26"/>
      <c r="R6928" s="113"/>
      <c r="S6928" s="26"/>
    </row>
    <row r="6929" spans="13:19" ht="12.75">
      <c r="M6929" s="26"/>
      <c r="N6929" s="113"/>
      <c r="O6929" s="113"/>
      <c r="P6929" s="113"/>
      <c r="Q6929" s="26"/>
      <c r="R6929" s="113"/>
      <c r="S6929" s="26"/>
    </row>
    <row r="6930" spans="13:19" ht="12.75">
      <c r="M6930" s="26"/>
      <c r="N6930" s="113"/>
      <c r="O6930" s="113"/>
      <c r="P6930" s="113"/>
      <c r="Q6930" s="26"/>
      <c r="R6930" s="113"/>
      <c r="S6930" s="26"/>
    </row>
    <row r="6931" spans="13:19" ht="12.75">
      <c r="M6931" s="26"/>
      <c r="N6931" s="113"/>
      <c r="O6931" s="113"/>
      <c r="P6931" s="113"/>
      <c r="Q6931" s="26"/>
      <c r="R6931" s="113"/>
      <c r="S6931" s="26"/>
    </row>
    <row r="6932" spans="13:19" ht="12.75">
      <c r="M6932" s="26"/>
      <c r="N6932" s="113"/>
      <c r="O6932" s="113"/>
      <c r="P6932" s="113"/>
      <c r="Q6932" s="26"/>
      <c r="R6932" s="113"/>
      <c r="S6932" s="26"/>
    </row>
    <row r="6933" spans="13:19" ht="12.75">
      <c r="M6933" s="26"/>
      <c r="N6933" s="113"/>
      <c r="O6933" s="113"/>
      <c r="P6933" s="113"/>
      <c r="Q6933" s="26"/>
      <c r="R6933" s="113"/>
      <c r="S6933" s="26"/>
    </row>
    <row r="6934" spans="13:19" ht="12.75">
      <c r="M6934" s="26"/>
      <c r="N6934" s="113"/>
      <c r="O6934" s="113"/>
      <c r="P6934" s="113"/>
      <c r="Q6934" s="26"/>
      <c r="R6934" s="113"/>
      <c r="S6934" s="26"/>
    </row>
    <row r="6935" spans="13:19" ht="12.75">
      <c r="M6935" s="26"/>
      <c r="N6935" s="113"/>
      <c r="O6935" s="113"/>
      <c r="P6935" s="113"/>
      <c r="Q6935" s="26"/>
      <c r="R6935" s="113"/>
      <c r="S6935" s="26"/>
    </row>
    <row r="6936" spans="13:19" ht="12.75">
      <c r="M6936" s="26"/>
      <c r="N6936" s="113"/>
      <c r="O6936" s="113"/>
      <c r="P6936" s="113"/>
      <c r="Q6936" s="26"/>
      <c r="R6936" s="113"/>
      <c r="S6936" s="26"/>
    </row>
    <row r="6937" spans="13:19" ht="12.75">
      <c r="M6937" s="26"/>
      <c r="N6937" s="113"/>
      <c r="O6937" s="113"/>
      <c r="P6937" s="113"/>
      <c r="Q6937" s="26"/>
      <c r="R6937" s="113"/>
      <c r="S6937" s="26"/>
    </row>
    <row r="6938" spans="13:19" ht="12.75">
      <c r="M6938" s="26"/>
      <c r="N6938" s="113"/>
      <c r="O6938" s="113"/>
      <c r="P6938" s="113"/>
      <c r="Q6938" s="26"/>
      <c r="R6938" s="113"/>
      <c r="S6938" s="26"/>
    </row>
    <row r="6939" spans="13:19" ht="12.75">
      <c r="M6939" s="26"/>
      <c r="N6939" s="113"/>
      <c r="O6939" s="113"/>
      <c r="P6939" s="113"/>
      <c r="Q6939" s="26"/>
      <c r="R6939" s="113"/>
      <c r="S6939" s="26"/>
    </row>
    <row r="6940" spans="13:19" ht="12.75">
      <c r="M6940" s="26"/>
      <c r="N6940" s="113"/>
      <c r="O6940" s="113"/>
      <c r="P6940" s="113"/>
      <c r="Q6940" s="26"/>
      <c r="R6940" s="113"/>
      <c r="S6940" s="26"/>
    </row>
    <row r="6941" spans="13:19" ht="12.75">
      <c r="M6941" s="26"/>
      <c r="N6941" s="113"/>
      <c r="O6941" s="113"/>
      <c r="P6941" s="113"/>
      <c r="Q6941" s="26"/>
      <c r="R6941" s="113"/>
      <c r="S6941" s="26"/>
    </row>
    <row r="6942" spans="13:19" ht="12.75">
      <c r="M6942" s="26"/>
      <c r="N6942" s="113"/>
      <c r="O6942" s="113"/>
      <c r="P6942" s="113"/>
      <c r="Q6942" s="26"/>
      <c r="R6942" s="113"/>
      <c r="S6942" s="26"/>
    </row>
    <row r="6943" spans="13:19" ht="12.75">
      <c r="M6943" s="26"/>
      <c r="N6943" s="113"/>
      <c r="O6943" s="113"/>
      <c r="P6943" s="113"/>
      <c r="Q6943" s="26"/>
      <c r="R6943" s="113"/>
      <c r="S6943" s="26"/>
    </row>
    <row r="6944" spans="13:19" ht="12.75">
      <c r="M6944" s="26"/>
      <c r="N6944" s="113"/>
      <c r="O6944" s="113"/>
      <c r="P6944" s="113"/>
      <c r="Q6944" s="26"/>
      <c r="R6944" s="113"/>
      <c r="S6944" s="26"/>
    </row>
    <row r="6945" spans="13:19" ht="12.75">
      <c r="M6945" s="26"/>
      <c r="N6945" s="113"/>
      <c r="O6945" s="113"/>
      <c r="P6945" s="113"/>
      <c r="Q6945" s="26"/>
      <c r="R6945" s="113"/>
      <c r="S6945" s="26"/>
    </row>
    <row r="6946" spans="13:19" ht="12.75">
      <c r="M6946" s="26"/>
      <c r="N6946" s="113"/>
      <c r="O6946" s="113"/>
      <c r="P6946" s="113"/>
      <c r="Q6946" s="26"/>
      <c r="R6946" s="113"/>
      <c r="S6946" s="26"/>
    </row>
    <row r="6947" spans="13:19" ht="12.75">
      <c r="M6947" s="26"/>
      <c r="N6947" s="113"/>
      <c r="O6947" s="113"/>
      <c r="P6947" s="113"/>
      <c r="Q6947" s="26"/>
      <c r="R6947" s="113"/>
      <c r="S6947" s="26"/>
    </row>
    <row r="6948" spans="13:19" ht="12.75">
      <c r="M6948" s="26"/>
      <c r="N6948" s="113"/>
      <c r="O6948" s="113"/>
      <c r="P6948" s="113"/>
      <c r="Q6948" s="26"/>
      <c r="R6948" s="113"/>
      <c r="S6948" s="26"/>
    </row>
    <row r="6949" spans="13:19" ht="12.75">
      <c r="M6949" s="26"/>
      <c r="N6949" s="113"/>
      <c r="O6949" s="113"/>
      <c r="P6949" s="113"/>
      <c r="Q6949" s="26"/>
      <c r="R6949" s="113"/>
      <c r="S6949" s="26"/>
    </row>
    <row r="6950" spans="13:19" ht="12.75">
      <c r="M6950" s="26"/>
      <c r="N6950" s="113"/>
      <c r="O6950" s="113"/>
      <c r="P6950" s="113"/>
      <c r="Q6950" s="26"/>
      <c r="R6950" s="113"/>
      <c r="S6950" s="26"/>
    </row>
    <row r="6951" spans="13:19" ht="12.75">
      <c r="M6951" s="26"/>
      <c r="N6951" s="113"/>
      <c r="O6951" s="113"/>
      <c r="P6951" s="113"/>
      <c r="Q6951" s="26"/>
      <c r="R6951" s="113"/>
      <c r="S6951" s="26"/>
    </row>
    <row r="6952" spans="13:19" ht="12.75">
      <c r="M6952" s="26"/>
      <c r="N6952" s="113"/>
      <c r="O6952" s="113"/>
      <c r="P6952" s="113"/>
      <c r="Q6952" s="26"/>
      <c r="R6952" s="113"/>
      <c r="S6952" s="26"/>
    </row>
    <row r="6953" spans="13:19" ht="12.75">
      <c r="M6953" s="26"/>
      <c r="N6953" s="113"/>
      <c r="O6953" s="113"/>
      <c r="P6953" s="113"/>
      <c r="Q6953" s="26"/>
      <c r="R6953" s="113"/>
      <c r="S6953" s="26"/>
    </row>
    <row r="6954" spans="13:19" ht="12.75">
      <c r="M6954" s="26"/>
      <c r="N6954" s="113"/>
      <c r="O6954" s="113"/>
      <c r="P6954" s="113"/>
      <c r="Q6954" s="26"/>
      <c r="R6954" s="113"/>
      <c r="S6954" s="26"/>
    </row>
    <row r="6955" spans="13:19" ht="12.75">
      <c r="M6955" s="26"/>
      <c r="N6955" s="113"/>
      <c r="O6955" s="113"/>
      <c r="P6955" s="113"/>
      <c r="Q6955" s="26"/>
      <c r="R6955" s="113"/>
      <c r="S6955" s="26"/>
    </row>
    <row r="6956" spans="13:19" ht="12.75">
      <c r="M6956" s="26"/>
      <c r="N6956" s="113"/>
      <c r="O6956" s="113"/>
      <c r="P6956" s="113"/>
      <c r="Q6956" s="26"/>
      <c r="R6956" s="113"/>
      <c r="S6956" s="26"/>
    </row>
    <row r="6957" spans="13:19" ht="12.75">
      <c r="M6957" s="26"/>
      <c r="N6957" s="113"/>
      <c r="O6957" s="113"/>
      <c r="P6957" s="113"/>
      <c r="Q6957" s="26"/>
      <c r="R6957" s="113"/>
      <c r="S6957" s="26"/>
    </row>
    <row r="6958" spans="13:19" ht="12.75">
      <c r="M6958" s="26"/>
      <c r="N6958" s="113"/>
      <c r="O6958" s="113"/>
      <c r="P6958" s="113"/>
      <c r="Q6958" s="26"/>
      <c r="R6958" s="113"/>
      <c r="S6958" s="26"/>
    </row>
    <row r="6959" spans="13:19" ht="12.75">
      <c r="M6959" s="26"/>
      <c r="N6959" s="113"/>
      <c r="O6959" s="113"/>
      <c r="P6959" s="113"/>
      <c r="Q6959" s="26"/>
      <c r="R6959" s="113"/>
      <c r="S6959" s="26"/>
    </row>
    <row r="6960" spans="13:19" ht="12.75">
      <c r="M6960" s="26"/>
      <c r="N6960" s="113"/>
      <c r="O6960" s="113"/>
      <c r="P6960" s="113"/>
      <c r="Q6960" s="26"/>
      <c r="R6960" s="113"/>
      <c r="S6960" s="26"/>
    </row>
    <row r="6961" spans="13:19" ht="12.75">
      <c r="M6961" s="26"/>
      <c r="N6961" s="113"/>
      <c r="O6961" s="113"/>
      <c r="P6961" s="113"/>
      <c r="Q6961" s="26"/>
      <c r="R6961" s="113"/>
      <c r="S6961" s="26"/>
    </row>
    <row r="6962" spans="13:19" ht="12.75">
      <c r="M6962" s="26"/>
      <c r="N6962" s="113"/>
      <c r="O6962" s="113"/>
      <c r="P6962" s="113"/>
      <c r="Q6962" s="26"/>
      <c r="R6962" s="113"/>
      <c r="S6962" s="26"/>
    </row>
    <row r="6963" spans="13:19" ht="12.75">
      <c r="M6963" s="26"/>
      <c r="N6963" s="113"/>
      <c r="O6963" s="113"/>
      <c r="P6963" s="113"/>
      <c r="Q6963" s="26"/>
      <c r="R6963" s="113"/>
      <c r="S6963" s="26"/>
    </row>
    <row r="6964" spans="13:19" ht="12.75">
      <c r="M6964" s="26"/>
      <c r="N6964" s="113"/>
      <c r="O6964" s="113"/>
      <c r="P6964" s="113"/>
      <c r="Q6964" s="26"/>
      <c r="R6964" s="113"/>
      <c r="S6964" s="26"/>
    </row>
    <row r="6965" spans="13:19" ht="12.75">
      <c r="M6965" s="26"/>
      <c r="N6965" s="113"/>
      <c r="O6965" s="113"/>
      <c r="P6965" s="113"/>
      <c r="Q6965" s="26"/>
      <c r="R6965" s="113"/>
      <c r="S6965" s="26"/>
    </row>
    <row r="6966" spans="13:19" ht="12.75">
      <c r="M6966" s="26"/>
      <c r="N6966" s="113"/>
      <c r="O6966" s="113"/>
      <c r="P6966" s="113"/>
      <c r="Q6966" s="26"/>
      <c r="R6966" s="113"/>
      <c r="S6966" s="26"/>
    </row>
    <row r="6967" spans="13:19" ht="12.75">
      <c r="M6967" s="26"/>
      <c r="N6967" s="113"/>
      <c r="O6967" s="113"/>
      <c r="P6967" s="113"/>
      <c r="Q6967" s="26"/>
      <c r="R6967" s="113"/>
      <c r="S6967" s="26"/>
    </row>
    <row r="6968" spans="13:19" ht="12.75">
      <c r="M6968" s="26"/>
      <c r="N6968" s="113"/>
      <c r="O6968" s="113"/>
      <c r="P6968" s="113"/>
      <c r="Q6968" s="26"/>
      <c r="R6968" s="113"/>
      <c r="S6968" s="26"/>
    </row>
    <row r="6969" spans="13:19" ht="12.75">
      <c r="M6969" s="26"/>
      <c r="N6969" s="113"/>
      <c r="O6969" s="113"/>
      <c r="P6969" s="113"/>
      <c r="Q6969" s="26"/>
      <c r="R6969" s="113"/>
      <c r="S6969" s="26"/>
    </row>
    <row r="6970" spans="13:19" ht="12.75">
      <c r="M6970" s="26"/>
      <c r="N6970" s="113"/>
      <c r="O6970" s="113"/>
      <c r="P6970" s="113"/>
      <c r="Q6970" s="26"/>
      <c r="R6970" s="113"/>
      <c r="S6970" s="26"/>
    </row>
    <row r="6971" spans="13:19" ht="12.75">
      <c r="M6971" s="26"/>
      <c r="N6971" s="113"/>
      <c r="O6971" s="113"/>
      <c r="P6971" s="113"/>
      <c r="Q6971" s="26"/>
      <c r="R6971" s="113"/>
      <c r="S6971" s="26"/>
    </row>
    <row r="6972" spans="13:19" ht="12.75">
      <c r="M6972" s="26"/>
      <c r="N6972" s="113"/>
      <c r="O6972" s="113"/>
      <c r="P6972" s="113"/>
      <c r="Q6972" s="26"/>
      <c r="R6972" s="113"/>
      <c r="S6972" s="26"/>
    </row>
    <row r="6973" spans="13:19" ht="12.75">
      <c r="M6973" s="26"/>
      <c r="N6973" s="113"/>
      <c r="O6973" s="113"/>
      <c r="P6973" s="113"/>
      <c r="Q6973" s="26"/>
      <c r="R6973" s="113"/>
      <c r="S6973" s="26"/>
    </row>
    <row r="6974" spans="13:19" ht="12.75">
      <c r="M6974" s="26"/>
      <c r="N6974" s="113"/>
      <c r="O6974" s="113"/>
      <c r="P6974" s="113"/>
      <c r="Q6974" s="26"/>
      <c r="R6974" s="113"/>
      <c r="S6974" s="26"/>
    </row>
    <row r="6975" spans="13:19" ht="12.75">
      <c r="M6975" s="26"/>
      <c r="N6975" s="113"/>
      <c r="O6975" s="113"/>
      <c r="P6975" s="113"/>
      <c r="Q6975" s="26"/>
      <c r="R6975" s="113"/>
      <c r="S6975" s="26"/>
    </row>
    <row r="6976" spans="13:19" ht="12.75">
      <c r="M6976" s="26"/>
      <c r="N6976" s="113"/>
      <c r="O6976" s="113"/>
      <c r="P6976" s="113"/>
      <c r="Q6976" s="26"/>
      <c r="R6976" s="113"/>
      <c r="S6976" s="26"/>
    </row>
    <row r="6977" spans="13:19" ht="12.75">
      <c r="M6977" s="26"/>
      <c r="N6977" s="113"/>
      <c r="O6977" s="113"/>
      <c r="P6977" s="113"/>
      <c r="Q6977" s="26"/>
      <c r="R6977" s="113"/>
      <c r="S6977" s="26"/>
    </row>
    <row r="6978" spans="13:19" ht="12.75">
      <c r="M6978" s="26"/>
      <c r="N6978" s="113"/>
      <c r="O6978" s="113"/>
      <c r="P6978" s="113"/>
      <c r="Q6978" s="26"/>
      <c r="R6978" s="113"/>
      <c r="S6978" s="26"/>
    </row>
    <row r="6979" spans="13:19" ht="12.75">
      <c r="M6979" s="26"/>
      <c r="N6979" s="113"/>
      <c r="O6979" s="113"/>
      <c r="P6979" s="113"/>
      <c r="Q6979" s="26"/>
      <c r="R6979" s="113"/>
      <c r="S6979" s="26"/>
    </row>
    <row r="6980" spans="13:19" ht="12.75">
      <c r="M6980" s="26"/>
      <c r="N6980" s="113"/>
      <c r="O6980" s="113"/>
      <c r="P6980" s="113"/>
      <c r="Q6980" s="26"/>
      <c r="R6980" s="113"/>
      <c r="S6980" s="26"/>
    </row>
    <row r="6981" spans="13:19" ht="12.75">
      <c r="M6981" s="26"/>
      <c r="N6981" s="113"/>
      <c r="O6981" s="113"/>
      <c r="P6981" s="113"/>
      <c r="Q6981" s="26"/>
      <c r="R6981" s="113"/>
      <c r="S6981" s="26"/>
    </row>
    <row r="6982" spans="13:19" ht="12.75">
      <c r="M6982" s="26"/>
      <c r="N6982" s="113"/>
      <c r="O6982" s="113"/>
      <c r="P6982" s="113"/>
      <c r="Q6982" s="26"/>
      <c r="R6982" s="113"/>
      <c r="S6982" s="26"/>
    </row>
    <row r="6983" spans="13:19" ht="12.75">
      <c r="M6983" s="26"/>
      <c r="N6983" s="113"/>
      <c r="O6983" s="113"/>
      <c r="P6983" s="113"/>
      <c r="Q6983" s="26"/>
      <c r="R6983" s="113"/>
      <c r="S6983" s="26"/>
    </row>
    <row r="6984" spans="13:19" ht="12.75">
      <c r="M6984" s="26"/>
      <c r="N6984" s="113"/>
      <c r="O6984" s="113"/>
      <c r="P6984" s="113"/>
      <c r="Q6984" s="26"/>
      <c r="R6984" s="113"/>
      <c r="S6984" s="26"/>
    </row>
    <row r="6985" spans="13:19" ht="12.75">
      <c r="M6985" s="26"/>
      <c r="N6985" s="113"/>
      <c r="O6985" s="113"/>
      <c r="P6985" s="113"/>
      <c r="Q6985" s="26"/>
      <c r="R6985" s="113"/>
      <c r="S6985" s="26"/>
    </row>
    <row r="6986" spans="13:19" ht="12.75">
      <c r="M6986" s="26"/>
      <c r="N6986" s="113"/>
      <c r="O6986" s="113"/>
      <c r="P6986" s="113"/>
      <c r="Q6986" s="26"/>
      <c r="R6986" s="113"/>
      <c r="S6986" s="26"/>
    </row>
    <row r="6987" spans="13:19" ht="12.75">
      <c r="M6987" s="26"/>
      <c r="N6987" s="113"/>
      <c r="O6987" s="113"/>
      <c r="P6987" s="113"/>
      <c r="Q6987" s="26"/>
      <c r="R6987" s="113"/>
      <c r="S6987" s="26"/>
    </row>
    <row r="6988" spans="13:19" ht="12.75">
      <c r="M6988" s="26"/>
      <c r="N6988" s="113"/>
      <c r="O6988" s="113"/>
      <c r="P6988" s="113"/>
      <c r="Q6988" s="26"/>
      <c r="R6988" s="113"/>
      <c r="S6988" s="26"/>
    </row>
    <row r="6989" spans="13:19" ht="12.75">
      <c r="M6989" s="26"/>
      <c r="N6989" s="113"/>
      <c r="O6989" s="113"/>
      <c r="P6989" s="113"/>
      <c r="Q6989" s="26"/>
      <c r="R6989" s="113"/>
      <c r="S6989" s="26"/>
    </row>
    <row r="6990" spans="13:19" ht="12.75">
      <c r="M6990" s="26"/>
      <c r="N6990" s="113"/>
      <c r="O6990" s="113"/>
      <c r="P6990" s="113"/>
      <c r="Q6990" s="26"/>
      <c r="R6990" s="113"/>
      <c r="S6990" s="26"/>
    </row>
    <row r="6991" spans="13:19" ht="12.75">
      <c r="M6991" s="26"/>
      <c r="N6991" s="113"/>
      <c r="O6991" s="113"/>
      <c r="P6991" s="113"/>
      <c r="Q6991" s="26"/>
      <c r="R6991" s="113"/>
      <c r="S6991" s="26"/>
    </row>
    <row r="6992" spans="13:19" ht="12.75">
      <c r="M6992" s="26"/>
      <c r="N6992" s="113"/>
      <c r="O6992" s="113"/>
      <c r="P6992" s="113"/>
      <c r="Q6992" s="26"/>
      <c r="R6992" s="113"/>
      <c r="S6992" s="26"/>
    </row>
    <row r="6993" spans="13:19" ht="12.75">
      <c r="M6993" s="26"/>
      <c r="N6993" s="113"/>
      <c r="O6993" s="113"/>
      <c r="P6993" s="113"/>
      <c r="Q6993" s="26"/>
      <c r="R6993" s="113"/>
      <c r="S6993" s="26"/>
    </row>
    <row r="6994" spans="13:19" ht="12.75">
      <c r="M6994" s="26"/>
      <c r="N6994" s="113"/>
      <c r="O6994" s="113"/>
      <c r="P6994" s="113"/>
      <c r="Q6994" s="26"/>
      <c r="R6994" s="113"/>
      <c r="S6994" s="26"/>
    </row>
    <row r="6995" spans="13:19" ht="12.75">
      <c r="M6995" s="26"/>
      <c r="N6995" s="113"/>
      <c r="O6995" s="113"/>
      <c r="P6995" s="113"/>
      <c r="Q6995" s="26"/>
      <c r="R6995" s="113"/>
      <c r="S6995" s="26"/>
    </row>
    <row r="6996" spans="13:19" ht="12.75">
      <c r="M6996" s="26"/>
      <c r="N6996" s="113"/>
      <c r="O6996" s="113"/>
      <c r="P6996" s="113"/>
      <c r="Q6996" s="26"/>
      <c r="R6996" s="113"/>
      <c r="S6996" s="26"/>
    </row>
    <row r="6997" spans="13:19" ht="12.75">
      <c r="M6997" s="26"/>
      <c r="N6997" s="113"/>
      <c r="O6997" s="113"/>
      <c r="P6997" s="113"/>
      <c r="Q6997" s="26"/>
      <c r="R6997" s="113"/>
      <c r="S6997" s="26"/>
    </row>
    <row r="6998" spans="13:19" ht="12.75">
      <c r="M6998" s="26"/>
      <c r="N6998" s="113"/>
      <c r="O6998" s="113"/>
      <c r="P6998" s="113"/>
      <c r="Q6998" s="26"/>
      <c r="R6998" s="113"/>
      <c r="S6998" s="26"/>
    </row>
    <row r="6999" spans="13:19" ht="12.75">
      <c r="M6999" s="26"/>
      <c r="N6999" s="113"/>
      <c r="O6999" s="113"/>
      <c r="P6999" s="113"/>
      <c r="Q6999" s="26"/>
      <c r="R6999" s="113"/>
      <c r="S6999" s="26"/>
    </row>
    <row r="7000" spans="13:19" ht="12.75">
      <c r="M7000" s="26"/>
      <c r="N7000" s="113"/>
      <c r="O7000" s="113"/>
      <c r="P7000" s="113"/>
      <c r="Q7000" s="26"/>
      <c r="R7000" s="113"/>
      <c r="S7000" s="26"/>
    </row>
    <row r="7001" spans="13:19" ht="12.75">
      <c r="M7001" s="26"/>
      <c r="N7001" s="113"/>
      <c r="O7001" s="113"/>
      <c r="P7001" s="113"/>
      <c r="Q7001" s="26"/>
      <c r="R7001" s="113"/>
      <c r="S7001" s="26"/>
    </row>
    <row r="7002" spans="13:19" ht="12.75">
      <c r="M7002" s="26"/>
      <c r="N7002" s="113"/>
      <c r="O7002" s="113"/>
      <c r="P7002" s="113"/>
      <c r="Q7002" s="26"/>
      <c r="R7002" s="113"/>
      <c r="S7002" s="26"/>
    </row>
    <row r="7003" spans="13:19" ht="12.75">
      <c r="M7003" s="26"/>
      <c r="N7003" s="113"/>
      <c r="O7003" s="113"/>
      <c r="P7003" s="113"/>
      <c r="Q7003" s="26"/>
      <c r="R7003" s="113"/>
      <c r="S7003" s="26"/>
    </row>
    <row r="7004" spans="13:19" ht="12.75">
      <c r="M7004" s="26"/>
      <c r="N7004" s="113"/>
      <c r="O7004" s="113"/>
      <c r="P7004" s="113"/>
      <c r="Q7004" s="26"/>
      <c r="R7004" s="113"/>
      <c r="S7004" s="26"/>
    </row>
    <row r="7005" spans="13:19" ht="12.75">
      <c r="M7005" s="26"/>
      <c r="N7005" s="113"/>
      <c r="O7005" s="113"/>
      <c r="P7005" s="113"/>
      <c r="Q7005" s="26"/>
      <c r="R7005" s="113"/>
      <c r="S7005" s="26"/>
    </row>
    <row r="7006" spans="13:19" ht="12.75">
      <c r="M7006" s="26"/>
      <c r="N7006" s="113"/>
      <c r="O7006" s="113"/>
      <c r="P7006" s="113"/>
      <c r="Q7006" s="26"/>
      <c r="R7006" s="113"/>
      <c r="S7006" s="26"/>
    </row>
    <row r="7007" spans="13:19" ht="12.75">
      <c r="M7007" s="26"/>
      <c r="N7007" s="113"/>
      <c r="O7007" s="113"/>
      <c r="P7007" s="113"/>
      <c r="Q7007" s="26"/>
      <c r="R7007" s="113"/>
      <c r="S7007" s="26"/>
    </row>
    <row r="7008" spans="13:19" ht="12.75">
      <c r="M7008" s="26"/>
      <c r="N7008" s="113"/>
      <c r="O7008" s="113"/>
      <c r="P7008" s="113"/>
      <c r="Q7008" s="26"/>
      <c r="R7008" s="113"/>
      <c r="S7008" s="26"/>
    </row>
    <row r="7009" spans="13:19" ht="12.75">
      <c r="M7009" s="26"/>
      <c r="N7009" s="113"/>
      <c r="O7009" s="113"/>
      <c r="P7009" s="113"/>
      <c r="Q7009" s="26"/>
      <c r="R7009" s="113"/>
      <c r="S7009" s="26"/>
    </row>
    <row r="7010" spans="13:19" ht="12.75">
      <c r="M7010" s="26"/>
      <c r="N7010" s="113"/>
      <c r="O7010" s="113"/>
      <c r="P7010" s="113"/>
      <c r="Q7010" s="26"/>
      <c r="R7010" s="113"/>
      <c r="S7010" s="26"/>
    </row>
    <row r="7011" spans="13:19" ht="12.75">
      <c r="M7011" s="26"/>
      <c r="N7011" s="113"/>
      <c r="O7011" s="113"/>
      <c r="P7011" s="113"/>
      <c r="Q7011" s="26"/>
      <c r="R7011" s="113"/>
      <c r="S7011" s="26"/>
    </row>
    <row r="7012" spans="13:19" ht="12.75">
      <c r="M7012" s="26"/>
      <c r="N7012" s="113"/>
      <c r="O7012" s="113"/>
      <c r="P7012" s="113"/>
      <c r="Q7012" s="26"/>
      <c r="R7012" s="113"/>
      <c r="S7012" s="26"/>
    </row>
    <row r="7013" spans="13:19" ht="12.75">
      <c r="M7013" s="26"/>
      <c r="N7013" s="113"/>
      <c r="O7013" s="113"/>
      <c r="P7013" s="113"/>
      <c r="Q7013" s="26"/>
      <c r="R7013" s="113"/>
      <c r="S7013" s="26"/>
    </row>
    <row r="7014" spans="13:19" ht="12.75">
      <c r="M7014" s="26"/>
      <c r="N7014" s="113"/>
      <c r="O7014" s="113"/>
      <c r="P7014" s="113"/>
      <c r="Q7014" s="26"/>
      <c r="R7014" s="113"/>
      <c r="S7014" s="26"/>
    </row>
    <row r="7015" spans="13:19" ht="12.75">
      <c r="M7015" s="26"/>
      <c r="N7015" s="113"/>
      <c r="O7015" s="113"/>
      <c r="P7015" s="113"/>
      <c r="Q7015" s="26"/>
      <c r="R7015" s="113"/>
      <c r="S7015" s="26"/>
    </row>
    <row r="7016" spans="13:19" ht="12.75">
      <c r="M7016" s="26"/>
      <c r="N7016" s="113"/>
      <c r="O7016" s="113"/>
      <c r="P7016" s="113"/>
      <c r="Q7016" s="26"/>
      <c r="R7016" s="113"/>
      <c r="S7016" s="26"/>
    </row>
    <row r="7017" spans="13:19" ht="12.75">
      <c r="M7017" s="26"/>
      <c r="N7017" s="113"/>
      <c r="O7017" s="113"/>
      <c r="P7017" s="113"/>
      <c r="Q7017" s="26"/>
      <c r="R7017" s="113"/>
      <c r="S7017" s="26"/>
    </row>
    <row r="7018" spans="13:19" ht="12.75">
      <c r="M7018" s="26"/>
      <c r="N7018" s="113"/>
      <c r="O7018" s="113"/>
      <c r="P7018" s="113"/>
      <c r="Q7018" s="26"/>
      <c r="R7018" s="113"/>
      <c r="S7018" s="26"/>
    </row>
    <row r="7019" spans="13:19" ht="12.75">
      <c r="M7019" s="26"/>
      <c r="N7019" s="113"/>
      <c r="O7019" s="113"/>
      <c r="P7019" s="113"/>
      <c r="Q7019" s="26"/>
      <c r="R7019" s="113"/>
      <c r="S7019" s="26"/>
    </row>
    <row r="7020" spans="13:19" ht="12.75">
      <c r="M7020" s="26"/>
      <c r="N7020" s="113"/>
      <c r="O7020" s="113"/>
      <c r="P7020" s="113"/>
      <c r="Q7020" s="26"/>
      <c r="R7020" s="113"/>
      <c r="S7020" s="26"/>
    </row>
    <row r="7021" spans="13:19" ht="12.75">
      <c r="M7021" s="26"/>
      <c r="N7021" s="113"/>
      <c r="O7021" s="113"/>
      <c r="P7021" s="113"/>
      <c r="Q7021" s="26"/>
      <c r="R7021" s="113"/>
      <c r="S7021" s="26"/>
    </row>
    <row r="7022" spans="13:19" ht="12.75">
      <c r="M7022" s="26"/>
      <c r="N7022" s="113"/>
      <c r="O7022" s="113"/>
      <c r="P7022" s="113"/>
      <c r="Q7022" s="26"/>
      <c r="R7022" s="113"/>
      <c r="S7022" s="26"/>
    </row>
    <row r="7023" spans="13:19" ht="12.75">
      <c r="M7023" s="26"/>
      <c r="N7023" s="113"/>
      <c r="O7023" s="113"/>
      <c r="P7023" s="113"/>
      <c r="Q7023" s="26"/>
      <c r="R7023" s="113"/>
      <c r="S7023" s="26"/>
    </row>
    <row r="7024" spans="13:19" ht="12.75">
      <c r="M7024" s="26"/>
      <c r="N7024" s="113"/>
      <c r="O7024" s="113"/>
      <c r="P7024" s="113"/>
      <c r="Q7024" s="26"/>
      <c r="R7024" s="113"/>
      <c r="S7024" s="26"/>
    </row>
    <row r="7025" spans="13:19" ht="12.75">
      <c r="M7025" s="26"/>
      <c r="N7025" s="113"/>
      <c r="O7025" s="113"/>
      <c r="P7025" s="113"/>
      <c r="Q7025" s="26"/>
      <c r="R7025" s="113"/>
      <c r="S7025" s="26"/>
    </row>
    <row r="7026" spans="13:19" ht="12.75">
      <c r="M7026" s="26"/>
      <c r="N7026" s="113"/>
      <c r="O7026" s="113"/>
      <c r="P7026" s="113"/>
      <c r="Q7026" s="26"/>
      <c r="R7026" s="113"/>
      <c r="S7026" s="26"/>
    </row>
    <row r="7027" spans="13:19" ht="12.75">
      <c r="M7027" s="26"/>
      <c r="N7027" s="113"/>
      <c r="O7027" s="113"/>
      <c r="P7027" s="113"/>
      <c r="Q7027" s="26"/>
      <c r="R7027" s="113"/>
      <c r="S7027" s="26"/>
    </row>
    <row r="7028" spans="13:19" ht="12.75">
      <c r="M7028" s="26"/>
      <c r="N7028" s="113"/>
      <c r="O7028" s="113"/>
      <c r="P7028" s="113"/>
      <c r="Q7028" s="26"/>
      <c r="R7028" s="113"/>
      <c r="S7028" s="26"/>
    </row>
    <row r="7029" spans="13:19" ht="12.75">
      <c r="M7029" s="26"/>
      <c r="N7029" s="113"/>
      <c r="O7029" s="113"/>
      <c r="P7029" s="113"/>
      <c r="Q7029" s="26"/>
      <c r="R7029" s="113"/>
      <c r="S7029" s="26"/>
    </row>
    <row r="7030" spans="13:19" ht="12.75">
      <c r="M7030" s="26"/>
      <c r="N7030" s="113"/>
      <c r="O7030" s="113"/>
      <c r="P7030" s="113"/>
      <c r="Q7030" s="26"/>
      <c r="R7030" s="113"/>
      <c r="S7030" s="26"/>
    </row>
    <row r="7031" spans="13:19" ht="12.75">
      <c r="M7031" s="26"/>
      <c r="N7031" s="113"/>
      <c r="O7031" s="113"/>
      <c r="P7031" s="113"/>
      <c r="Q7031" s="26"/>
      <c r="R7031" s="113"/>
      <c r="S7031" s="26"/>
    </row>
    <row r="7032" spans="13:19" ht="12.75">
      <c r="M7032" s="26"/>
      <c r="N7032" s="113"/>
      <c r="O7032" s="113"/>
      <c r="P7032" s="113"/>
      <c r="Q7032" s="26"/>
      <c r="R7032" s="113"/>
      <c r="S7032" s="26"/>
    </row>
    <row r="7033" spans="13:19" ht="12.75">
      <c r="M7033" s="26"/>
      <c r="N7033" s="113"/>
      <c r="O7033" s="113"/>
      <c r="P7033" s="113"/>
      <c r="Q7033" s="26"/>
      <c r="R7033" s="113"/>
      <c r="S7033" s="26"/>
    </row>
    <row r="7034" spans="13:19" ht="12.75">
      <c r="M7034" s="26"/>
      <c r="N7034" s="113"/>
      <c r="O7034" s="113"/>
      <c r="P7034" s="113"/>
      <c r="Q7034" s="26"/>
      <c r="R7034" s="113"/>
      <c r="S7034" s="26"/>
    </row>
    <row r="7035" spans="13:19" ht="12.75">
      <c r="M7035" s="26"/>
      <c r="N7035" s="113"/>
      <c r="O7035" s="113"/>
      <c r="P7035" s="113"/>
      <c r="Q7035" s="26"/>
      <c r="R7035" s="113"/>
      <c r="S7035" s="26"/>
    </row>
    <row r="7036" spans="13:19" ht="12.75">
      <c r="M7036" s="26"/>
      <c r="N7036" s="113"/>
      <c r="O7036" s="113"/>
      <c r="P7036" s="113"/>
      <c r="Q7036" s="26"/>
      <c r="R7036" s="113"/>
      <c r="S7036" s="26"/>
    </row>
    <row r="7037" spans="13:19" ht="12.75">
      <c r="M7037" s="26"/>
      <c r="N7037" s="113"/>
      <c r="O7037" s="113"/>
      <c r="P7037" s="113"/>
      <c r="Q7037" s="26"/>
      <c r="R7037" s="113"/>
      <c r="S7037" s="26"/>
    </row>
    <row r="7038" spans="13:19" ht="12.75">
      <c r="M7038" s="26"/>
      <c r="N7038" s="113"/>
      <c r="O7038" s="113"/>
      <c r="P7038" s="113"/>
      <c r="Q7038" s="26"/>
      <c r="R7038" s="113"/>
      <c r="S7038" s="26"/>
    </row>
    <row r="7039" spans="13:19" ht="12.75">
      <c r="M7039" s="26"/>
      <c r="N7039" s="113"/>
      <c r="O7039" s="113"/>
      <c r="P7039" s="113"/>
      <c r="Q7039" s="26"/>
      <c r="R7039" s="113"/>
      <c r="S7039" s="26"/>
    </row>
    <row r="7040" spans="13:19" ht="12.75">
      <c r="M7040" s="26"/>
      <c r="N7040" s="113"/>
      <c r="O7040" s="113"/>
      <c r="P7040" s="113"/>
      <c r="Q7040" s="26"/>
      <c r="R7040" s="113"/>
      <c r="S7040" s="26"/>
    </row>
    <row r="7041" spans="13:19" ht="12.75">
      <c r="M7041" s="26"/>
      <c r="N7041" s="113"/>
      <c r="O7041" s="113"/>
      <c r="P7041" s="113"/>
      <c r="Q7041" s="26"/>
      <c r="R7041" s="113"/>
      <c r="S7041" s="26"/>
    </row>
    <row r="7042" spans="13:19" ht="12.75">
      <c r="M7042" s="26"/>
      <c r="N7042" s="113"/>
      <c r="O7042" s="113"/>
      <c r="P7042" s="113"/>
      <c r="Q7042" s="26"/>
      <c r="R7042" s="113"/>
      <c r="S7042" s="26"/>
    </row>
    <row r="7043" spans="13:19" ht="12.75">
      <c r="M7043" s="26"/>
      <c r="N7043" s="113"/>
      <c r="O7043" s="113"/>
      <c r="P7043" s="113"/>
      <c r="Q7043" s="26"/>
      <c r="R7043" s="113"/>
      <c r="S7043" s="26"/>
    </row>
    <row r="7044" spans="13:19" ht="12.75">
      <c r="M7044" s="26"/>
      <c r="N7044" s="113"/>
      <c r="O7044" s="113"/>
      <c r="P7044" s="113"/>
      <c r="Q7044" s="26"/>
      <c r="R7044" s="113"/>
      <c r="S7044" s="26"/>
    </row>
    <row r="7045" spans="13:19" ht="12.75">
      <c r="M7045" s="26"/>
      <c r="N7045" s="113"/>
      <c r="O7045" s="113"/>
      <c r="P7045" s="113"/>
      <c r="Q7045" s="26"/>
      <c r="R7045" s="113"/>
      <c r="S7045" s="26"/>
    </row>
    <row r="7046" spans="13:19" ht="12.75">
      <c r="M7046" s="26"/>
      <c r="N7046" s="113"/>
      <c r="O7046" s="113"/>
      <c r="P7046" s="113"/>
      <c r="Q7046" s="26"/>
      <c r="R7046" s="113"/>
      <c r="S7046" s="26"/>
    </row>
    <row r="7047" spans="13:19" ht="12.75">
      <c r="M7047" s="26"/>
      <c r="N7047" s="113"/>
      <c r="O7047" s="113"/>
      <c r="P7047" s="113"/>
      <c r="Q7047" s="26"/>
      <c r="R7047" s="113"/>
      <c r="S7047" s="26"/>
    </row>
    <row r="7048" spans="13:19" ht="12.75">
      <c r="M7048" s="26"/>
      <c r="N7048" s="113"/>
      <c r="O7048" s="113"/>
      <c r="P7048" s="113"/>
      <c r="Q7048" s="26"/>
      <c r="R7048" s="113"/>
      <c r="S7048" s="26"/>
    </row>
    <row r="7049" spans="13:19" ht="12.75">
      <c r="M7049" s="26"/>
      <c r="N7049" s="113"/>
      <c r="O7049" s="113"/>
      <c r="P7049" s="113"/>
      <c r="Q7049" s="26"/>
      <c r="R7049" s="113"/>
      <c r="S7049" s="26"/>
    </row>
    <row r="7050" spans="13:19" ht="12.75">
      <c r="M7050" s="26"/>
      <c r="N7050" s="113"/>
      <c r="O7050" s="113"/>
      <c r="P7050" s="113"/>
      <c r="Q7050" s="26"/>
      <c r="R7050" s="113"/>
      <c r="S7050" s="26"/>
    </row>
    <row r="7051" spans="13:19" ht="12.75">
      <c r="M7051" s="26"/>
      <c r="N7051" s="113"/>
      <c r="O7051" s="113"/>
      <c r="P7051" s="113"/>
      <c r="Q7051" s="26"/>
      <c r="R7051" s="113"/>
      <c r="S7051" s="26"/>
    </row>
    <row r="7052" spans="13:19" ht="12.75">
      <c r="M7052" s="26"/>
      <c r="N7052" s="113"/>
      <c r="O7052" s="113"/>
      <c r="P7052" s="113"/>
      <c r="Q7052" s="26"/>
      <c r="R7052" s="113"/>
      <c r="S7052" s="26"/>
    </row>
    <row r="7053" spans="13:19" ht="12.75">
      <c r="M7053" s="26"/>
      <c r="N7053" s="113"/>
      <c r="O7053" s="113"/>
      <c r="P7053" s="113"/>
      <c r="Q7053" s="26"/>
      <c r="R7053" s="113"/>
      <c r="S7053" s="26"/>
    </row>
    <row r="7054" spans="13:19" ht="12.75">
      <c r="M7054" s="26"/>
      <c r="N7054" s="113"/>
      <c r="O7054" s="113"/>
      <c r="P7054" s="113"/>
      <c r="Q7054" s="26"/>
      <c r="R7054" s="113"/>
      <c r="S7054" s="26"/>
    </row>
    <row r="7055" spans="13:19" ht="12.75">
      <c r="M7055" s="26"/>
      <c r="N7055" s="113"/>
      <c r="O7055" s="113"/>
      <c r="P7055" s="113"/>
      <c r="Q7055" s="26"/>
      <c r="R7055" s="113"/>
      <c r="S7055" s="26"/>
    </row>
    <row r="7056" spans="13:19" ht="12.75">
      <c r="M7056" s="26"/>
      <c r="N7056" s="113"/>
      <c r="O7056" s="113"/>
      <c r="P7056" s="113"/>
      <c r="Q7056" s="26"/>
      <c r="R7056" s="113"/>
      <c r="S7056" s="26"/>
    </row>
    <row r="7057" spans="13:19" ht="12.75">
      <c r="M7057" s="26"/>
      <c r="N7057" s="113"/>
      <c r="O7057" s="113"/>
      <c r="P7057" s="113"/>
      <c r="Q7057" s="26"/>
      <c r="R7057" s="113"/>
      <c r="S7057" s="26"/>
    </row>
    <row r="7058" spans="13:19" ht="12.75">
      <c r="M7058" s="26"/>
      <c r="N7058" s="113"/>
      <c r="O7058" s="113"/>
      <c r="P7058" s="113"/>
      <c r="Q7058" s="26"/>
      <c r="R7058" s="113"/>
      <c r="S7058" s="26"/>
    </row>
    <row r="7059" spans="13:19" ht="12.75">
      <c r="M7059" s="26"/>
      <c r="N7059" s="113"/>
      <c r="O7059" s="113"/>
      <c r="P7059" s="113"/>
      <c r="Q7059" s="26"/>
      <c r="R7059" s="113"/>
      <c r="S7059" s="26"/>
    </row>
    <row r="7060" spans="13:19" ht="12.75">
      <c r="M7060" s="26"/>
      <c r="N7060" s="113"/>
      <c r="O7060" s="113"/>
      <c r="P7060" s="113"/>
      <c r="Q7060" s="26"/>
      <c r="R7060" s="113"/>
      <c r="S7060" s="26"/>
    </row>
    <row r="7061" spans="13:19" ht="12.75">
      <c r="M7061" s="26"/>
      <c r="N7061" s="113"/>
      <c r="O7061" s="113"/>
      <c r="P7061" s="113"/>
      <c r="Q7061" s="26"/>
      <c r="R7061" s="113"/>
      <c r="S7061" s="26"/>
    </row>
    <row r="7062" spans="13:19" ht="12.75">
      <c r="M7062" s="26"/>
      <c r="N7062" s="113"/>
      <c r="O7062" s="113"/>
      <c r="P7062" s="113"/>
      <c r="Q7062" s="26"/>
      <c r="R7062" s="113"/>
      <c r="S7062" s="26"/>
    </row>
    <row r="7063" spans="13:19" ht="12.75">
      <c r="M7063" s="26"/>
      <c r="N7063" s="113"/>
      <c r="O7063" s="113"/>
      <c r="P7063" s="113"/>
      <c r="Q7063" s="26"/>
      <c r="R7063" s="113"/>
      <c r="S7063" s="26"/>
    </row>
    <row r="7064" spans="13:19" ht="12.75">
      <c r="M7064" s="26"/>
      <c r="N7064" s="113"/>
      <c r="O7064" s="113"/>
      <c r="P7064" s="113"/>
      <c r="Q7064" s="26"/>
      <c r="R7064" s="113"/>
      <c r="S7064" s="26"/>
    </row>
    <row r="7065" spans="13:19" ht="12.75">
      <c r="M7065" s="26"/>
      <c r="N7065" s="113"/>
      <c r="O7065" s="113"/>
      <c r="P7065" s="113"/>
      <c r="Q7065" s="26"/>
      <c r="R7065" s="113"/>
      <c r="S7065" s="26"/>
    </row>
    <row r="7066" spans="13:19" ht="12.75">
      <c r="M7066" s="26"/>
      <c r="N7066" s="113"/>
      <c r="O7066" s="113"/>
      <c r="P7066" s="113"/>
      <c r="Q7066" s="26"/>
      <c r="R7066" s="113"/>
      <c r="S7066" s="26"/>
    </row>
    <row r="7067" spans="13:19" ht="12.75">
      <c r="M7067" s="26"/>
      <c r="N7067" s="113"/>
      <c r="O7067" s="113"/>
      <c r="P7067" s="113"/>
      <c r="Q7067" s="26"/>
      <c r="R7067" s="113"/>
      <c r="S7067" s="26"/>
    </row>
    <row r="7068" spans="13:19" ht="12.75">
      <c r="M7068" s="26"/>
      <c r="N7068" s="113"/>
      <c r="O7068" s="113"/>
      <c r="P7068" s="113"/>
      <c r="Q7068" s="26"/>
      <c r="R7068" s="113"/>
      <c r="S7068" s="26"/>
    </row>
    <row r="7069" spans="13:19" ht="12.75">
      <c r="M7069" s="26"/>
      <c r="N7069" s="113"/>
      <c r="O7069" s="113"/>
      <c r="P7069" s="113"/>
      <c r="Q7069" s="26"/>
      <c r="R7069" s="113"/>
      <c r="S7069" s="26"/>
    </row>
    <row r="7070" spans="13:19" ht="12.75">
      <c r="M7070" s="26"/>
      <c r="N7070" s="113"/>
      <c r="O7070" s="113"/>
      <c r="P7070" s="113"/>
      <c r="Q7070" s="26"/>
      <c r="R7070" s="113"/>
      <c r="S7070" s="26"/>
    </row>
    <row r="7071" spans="13:19" ht="12.75">
      <c r="M7071" s="26"/>
      <c r="N7071" s="113"/>
      <c r="O7071" s="113"/>
      <c r="P7071" s="113"/>
      <c r="Q7071" s="26"/>
      <c r="R7071" s="113"/>
      <c r="S7071" s="26"/>
    </row>
    <row r="7072" spans="13:19" ht="12.75">
      <c r="M7072" s="26"/>
      <c r="N7072" s="113"/>
      <c r="O7072" s="113"/>
      <c r="P7072" s="113"/>
      <c r="Q7072" s="26"/>
      <c r="R7072" s="113"/>
      <c r="S7072" s="26"/>
    </row>
    <row r="7073" spans="13:19" ht="12.75">
      <c r="M7073" s="26"/>
      <c r="N7073" s="113"/>
      <c r="O7073" s="113"/>
      <c r="P7073" s="113"/>
      <c r="Q7073" s="26"/>
      <c r="R7073" s="113"/>
      <c r="S7073" s="26"/>
    </row>
    <row r="7074" spans="13:19" ht="12.75">
      <c r="M7074" s="26"/>
      <c r="N7074" s="113"/>
      <c r="O7074" s="113"/>
      <c r="P7074" s="113"/>
      <c r="Q7074" s="26"/>
      <c r="R7074" s="113"/>
      <c r="S7074" s="26"/>
    </row>
    <row r="7075" spans="13:19" ht="12.75">
      <c r="M7075" s="26"/>
      <c r="N7075" s="113"/>
      <c r="O7075" s="113"/>
      <c r="P7075" s="113"/>
      <c r="Q7075" s="26"/>
      <c r="R7075" s="113"/>
      <c r="S7075" s="26"/>
    </row>
    <row r="7076" spans="13:19" ht="12.75">
      <c r="M7076" s="26"/>
      <c r="N7076" s="113"/>
      <c r="O7076" s="113"/>
      <c r="P7076" s="113"/>
      <c r="Q7076" s="26"/>
      <c r="R7076" s="113"/>
      <c r="S7076" s="26"/>
    </row>
    <row r="7077" spans="13:19" ht="12.75">
      <c r="M7077" s="26"/>
      <c r="N7077" s="113"/>
      <c r="O7077" s="113"/>
      <c r="P7077" s="113"/>
      <c r="Q7077" s="26"/>
      <c r="R7077" s="113"/>
      <c r="S7077" s="26"/>
    </row>
    <row r="7078" spans="13:19" ht="12.75">
      <c r="M7078" s="26"/>
      <c r="N7078" s="113"/>
      <c r="O7078" s="113"/>
      <c r="P7078" s="113"/>
      <c r="Q7078" s="26"/>
      <c r="R7078" s="113"/>
      <c r="S7078" s="26"/>
    </row>
    <row r="7079" spans="13:19" ht="12.75">
      <c r="M7079" s="26"/>
      <c r="N7079" s="113"/>
      <c r="O7079" s="113"/>
      <c r="P7079" s="113"/>
      <c r="Q7079" s="26"/>
      <c r="R7079" s="113"/>
      <c r="S7079" s="26"/>
    </row>
    <row r="7080" spans="13:19" ht="12.75">
      <c r="M7080" s="26"/>
      <c r="N7080" s="113"/>
      <c r="O7080" s="113"/>
      <c r="P7080" s="113"/>
      <c r="Q7080" s="26"/>
      <c r="R7080" s="113"/>
      <c r="S7080" s="26"/>
    </row>
    <row r="7081" spans="13:19" ht="12.75">
      <c r="M7081" s="26"/>
      <c r="N7081" s="113"/>
      <c r="O7081" s="113"/>
      <c r="P7081" s="113"/>
      <c r="Q7081" s="26"/>
      <c r="R7081" s="113"/>
      <c r="S7081" s="26"/>
    </row>
    <row r="7082" spans="13:19" ht="12.75">
      <c r="M7082" s="26"/>
      <c r="N7082" s="113"/>
      <c r="O7082" s="113"/>
      <c r="P7082" s="113"/>
      <c r="Q7082" s="26"/>
      <c r="R7082" s="113"/>
      <c r="S7082" s="26"/>
    </row>
    <row r="7083" spans="13:19" ht="12.75">
      <c r="M7083" s="26"/>
      <c r="N7083" s="113"/>
      <c r="O7083" s="113"/>
      <c r="P7083" s="113"/>
      <c r="Q7083" s="26"/>
      <c r="R7083" s="113"/>
      <c r="S7083" s="26"/>
    </row>
    <row r="7084" spans="13:19" ht="12.75">
      <c r="M7084" s="26"/>
      <c r="N7084" s="113"/>
      <c r="O7084" s="113"/>
      <c r="P7084" s="113"/>
      <c r="Q7084" s="26"/>
      <c r="R7084" s="113"/>
      <c r="S7084" s="26"/>
    </row>
    <row r="7085" spans="13:19" ht="12.75">
      <c r="M7085" s="26"/>
      <c r="N7085" s="113"/>
      <c r="O7085" s="113"/>
      <c r="P7085" s="113"/>
      <c r="Q7085" s="26"/>
      <c r="R7085" s="113"/>
      <c r="S7085" s="26"/>
    </row>
    <row r="7086" spans="13:19" ht="12.75">
      <c r="M7086" s="26"/>
      <c r="N7086" s="113"/>
      <c r="O7086" s="113"/>
      <c r="P7086" s="113"/>
      <c r="Q7086" s="26"/>
      <c r="R7086" s="113"/>
      <c r="S7086" s="26"/>
    </row>
    <row r="7087" spans="13:19" ht="12.75">
      <c r="M7087" s="26"/>
      <c r="N7087" s="113"/>
      <c r="O7087" s="113"/>
      <c r="P7087" s="113"/>
      <c r="Q7087" s="26"/>
      <c r="R7087" s="113"/>
      <c r="S7087" s="26"/>
    </row>
    <row r="7088" spans="13:19" ht="12.75">
      <c r="M7088" s="26"/>
      <c r="N7088" s="113"/>
      <c r="O7088" s="113"/>
      <c r="P7088" s="113"/>
      <c r="Q7088" s="26"/>
      <c r="R7088" s="113"/>
      <c r="S7088" s="26"/>
    </row>
    <row r="7089" spans="13:19" ht="12.75">
      <c r="M7089" s="26"/>
      <c r="N7089" s="113"/>
      <c r="O7089" s="113"/>
      <c r="P7089" s="113"/>
      <c r="Q7089" s="26"/>
      <c r="R7089" s="113"/>
      <c r="S7089" s="26"/>
    </row>
    <row r="7090" spans="13:19" ht="12.75">
      <c r="M7090" s="26"/>
      <c r="N7090" s="113"/>
      <c r="O7090" s="113"/>
      <c r="P7090" s="113"/>
      <c r="Q7090" s="26"/>
      <c r="R7090" s="113"/>
      <c r="S7090" s="26"/>
    </row>
    <row r="7091" spans="13:19" ht="12.75">
      <c r="M7091" s="26"/>
      <c r="N7091" s="113"/>
      <c r="O7091" s="113"/>
      <c r="P7091" s="113"/>
      <c r="Q7091" s="26"/>
      <c r="R7091" s="113"/>
      <c r="S7091" s="26"/>
    </row>
    <row r="7092" spans="13:19" ht="12.75">
      <c r="M7092" s="26"/>
      <c r="N7092" s="113"/>
      <c r="O7092" s="113"/>
      <c r="P7092" s="113"/>
      <c r="Q7092" s="26"/>
      <c r="R7092" s="113"/>
      <c r="S7092" s="26"/>
    </row>
    <row r="7093" spans="13:19" ht="12.75">
      <c r="M7093" s="26"/>
      <c r="N7093" s="113"/>
      <c r="O7093" s="113"/>
      <c r="P7093" s="113"/>
      <c r="Q7093" s="26"/>
      <c r="R7093" s="113"/>
      <c r="S7093" s="26"/>
    </row>
    <row r="7094" spans="13:19" ht="12.75">
      <c r="M7094" s="26"/>
      <c r="N7094" s="113"/>
      <c r="O7094" s="113"/>
      <c r="P7094" s="113"/>
      <c r="Q7094" s="26"/>
      <c r="R7094" s="113"/>
      <c r="S7094" s="26"/>
    </row>
    <row r="7095" spans="13:19" ht="12.75">
      <c r="M7095" s="26"/>
      <c r="N7095" s="113"/>
      <c r="O7095" s="113"/>
      <c r="P7095" s="113"/>
      <c r="Q7095" s="26"/>
      <c r="R7095" s="113"/>
      <c r="S7095" s="26"/>
    </row>
    <row r="7096" spans="13:19" ht="12.75">
      <c r="M7096" s="26"/>
      <c r="N7096" s="113"/>
      <c r="O7096" s="113"/>
      <c r="P7096" s="113"/>
      <c r="Q7096" s="26"/>
      <c r="R7096" s="113"/>
      <c r="S7096" s="26"/>
    </row>
    <row r="7097" spans="13:19" ht="12.75">
      <c r="M7097" s="26"/>
      <c r="N7097" s="113"/>
      <c r="O7097" s="113"/>
      <c r="P7097" s="113"/>
      <c r="Q7097" s="26"/>
      <c r="R7097" s="113"/>
      <c r="S7097" s="26"/>
    </row>
    <row r="7098" spans="13:19" ht="12.75">
      <c r="M7098" s="26"/>
      <c r="N7098" s="113"/>
      <c r="O7098" s="113"/>
      <c r="P7098" s="113"/>
      <c r="Q7098" s="26"/>
      <c r="R7098" s="113"/>
      <c r="S7098" s="26"/>
    </row>
    <row r="7099" spans="13:19" ht="12.75">
      <c r="M7099" s="26"/>
      <c r="N7099" s="113"/>
      <c r="O7099" s="113"/>
      <c r="P7099" s="113"/>
      <c r="Q7099" s="26"/>
      <c r="R7099" s="113"/>
      <c r="S7099" s="26"/>
    </row>
    <row r="7100" spans="13:19" ht="12.75">
      <c r="M7100" s="26"/>
      <c r="N7100" s="113"/>
      <c r="O7100" s="113"/>
      <c r="P7100" s="113"/>
      <c r="Q7100" s="26"/>
      <c r="R7100" s="113"/>
      <c r="S7100" s="26"/>
    </row>
    <row r="7101" spans="13:19" ht="12.75">
      <c r="M7101" s="26"/>
      <c r="N7101" s="113"/>
      <c r="O7101" s="113"/>
      <c r="P7101" s="113"/>
      <c r="Q7101" s="26"/>
      <c r="R7101" s="113"/>
      <c r="S7101" s="26"/>
    </row>
    <row r="7102" spans="13:19" ht="12.75">
      <c r="M7102" s="26"/>
      <c r="N7102" s="113"/>
      <c r="O7102" s="113"/>
      <c r="P7102" s="113"/>
      <c r="Q7102" s="26"/>
      <c r="R7102" s="113"/>
      <c r="S7102" s="26"/>
    </row>
    <row r="7103" spans="13:19" ht="12.75">
      <c r="M7103" s="26"/>
      <c r="N7103" s="113"/>
      <c r="O7103" s="113"/>
      <c r="P7103" s="113"/>
      <c r="Q7103" s="26"/>
      <c r="R7103" s="113"/>
      <c r="S7103" s="26"/>
    </row>
    <row r="7104" spans="13:19" ht="12.75">
      <c r="M7104" s="26"/>
      <c r="N7104" s="113"/>
      <c r="O7104" s="113"/>
      <c r="P7104" s="113"/>
      <c r="Q7104" s="26"/>
      <c r="R7104" s="113"/>
      <c r="S7104" s="26"/>
    </row>
    <row r="7105" spans="13:19" ht="12.75">
      <c r="M7105" s="26"/>
      <c r="N7105" s="113"/>
      <c r="O7105" s="113"/>
      <c r="P7105" s="113"/>
      <c r="Q7105" s="26"/>
      <c r="R7105" s="113"/>
      <c r="S7105" s="26"/>
    </row>
    <row r="7106" spans="13:19" ht="12.75">
      <c r="M7106" s="26"/>
      <c r="N7106" s="113"/>
      <c r="O7106" s="113"/>
      <c r="P7106" s="113"/>
      <c r="Q7106" s="26"/>
      <c r="R7106" s="113"/>
      <c r="S7106" s="26"/>
    </row>
    <row r="7107" spans="13:19" ht="12.75">
      <c r="M7107" s="26"/>
      <c r="N7107" s="113"/>
      <c r="O7107" s="113"/>
      <c r="P7107" s="113"/>
      <c r="Q7107" s="26"/>
      <c r="R7107" s="113"/>
      <c r="S7107" s="26"/>
    </row>
    <row r="7108" spans="13:19" ht="12.75">
      <c r="M7108" s="26"/>
      <c r="N7108" s="113"/>
      <c r="O7108" s="113"/>
      <c r="P7108" s="113"/>
      <c r="Q7108" s="26"/>
      <c r="R7108" s="113"/>
      <c r="S7108" s="26"/>
    </row>
    <row r="7109" spans="13:19" ht="12.75">
      <c r="M7109" s="26"/>
      <c r="N7109" s="113"/>
      <c r="O7109" s="113"/>
      <c r="P7109" s="113"/>
      <c r="Q7109" s="26"/>
      <c r="R7109" s="113"/>
      <c r="S7109" s="26"/>
    </row>
    <row r="7110" spans="13:19" ht="12.75">
      <c r="M7110" s="26"/>
      <c r="N7110" s="113"/>
      <c r="O7110" s="113"/>
      <c r="P7110" s="113"/>
      <c r="Q7110" s="26"/>
      <c r="R7110" s="113"/>
      <c r="S7110" s="26"/>
    </row>
    <row r="7111" spans="13:19" ht="12.75">
      <c r="M7111" s="26"/>
      <c r="N7111" s="113"/>
      <c r="O7111" s="113"/>
      <c r="P7111" s="113"/>
      <c r="Q7111" s="26"/>
      <c r="R7111" s="113"/>
      <c r="S7111" s="26"/>
    </row>
    <row r="7112" spans="13:19" ht="12.75">
      <c r="M7112" s="26"/>
      <c r="N7112" s="113"/>
      <c r="O7112" s="113"/>
      <c r="P7112" s="113"/>
      <c r="Q7112" s="26"/>
      <c r="R7112" s="113"/>
      <c r="S7112" s="26"/>
    </row>
    <row r="7113" spans="13:19" ht="12.75">
      <c r="M7113" s="26"/>
      <c r="N7113" s="113"/>
      <c r="O7113" s="113"/>
      <c r="P7113" s="113"/>
      <c r="Q7113" s="26"/>
      <c r="R7113" s="113"/>
      <c r="S7113" s="26"/>
    </row>
    <row r="7114" spans="13:19" ht="12.75">
      <c r="M7114" s="26"/>
      <c r="N7114" s="113"/>
      <c r="O7114" s="113"/>
      <c r="P7114" s="113"/>
      <c r="Q7114" s="26"/>
      <c r="R7114" s="113"/>
      <c r="S7114" s="26"/>
    </row>
    <row r="7115" spans="13:19" ht="12.75">
      <c r="M7115" s="26"/>
      <c r="N7115" s="113"/>
      <c r="O7115" s="113"/>
      <c r="P7115" s="113"/>
      <c r="Q7115" s="26"/>
      <c r="R7115" s="113"/>
      <c r="S7115" s="26"/>
    </row>
    <row r="7116" spans="13:19" ht="12.75">
      <c r="M7116" s="26"/>
      <c r="N7116" s="113"/>
      <c r="O7116" s="113"/>
      <c r="P7116" s="113"/>
      <c r="Q7116" s="26"/>
      <c r="R7116" s="113"/>
      <c r="S7116" s="26"/>
    </row>
    <row r="7117" spans="13:19" ht="12.75">
      <c r="M7117" s="26"/>
      <c r="N7117" s="113"/>
      <c r="O7117" s="113"/>
      <c r="P7117" s="113"/>
      <c r="Q7117" s="26"/>
      <c r="R7117" s="113"/>
      <c r="S7117" s="26"/>
    </row>
    <row r="7118" spans="13:19" ht="12.75">
      <c r="M7118" s="26"/>
      <c r="N7118" s="113"/>
      <c r="O7118" s="113"/>
      <c r="P7118" s="113"/>
      <c r="Q7118" s="26"/>
      <c r="R7118" s="113"/>
      <c r="S7118" s="26"/>
    </row>
    <row r="7119" spans="13:19" ht="12.75">
      <c r="M7119" s="26"/>
      <c r="N7119" s="113"/>
      <c r="O7119" s="113"/>
      <c r="P7119" s="113"/>
      <c r="Q7119" s="26"/>
      <c r="R7119" s="113"/>
      <c r="S7119" s="26"/>
    </row>
    <row r="7120" spans="13:19" ht="12.75">
      <c r="M7120" s="26"/>
      <c r="N7120" s="113"/>
      <c r="O7120" s="113"/>
      <c r="P7120" s="113"/>
      <c r="Q7120" s="26"/>
      <c r="R7120" s="113"/>
      <c r="S7120" s="26"/>
    </row>
    <row r="7121" spans="13:19" ht="12.75">
      <c r="M7121" s="26"/>
      <c r="N7121" s="113"/>
      <c r="O7121" s="113"/>
      <c r="P7121" s="113"/>
      <c r="Q7121" s="26"/>
      <c r="R7121" s="113"/>
      <c r="S7121" s="26"/>
    </row>
    <row r="7122" spans="13:19" ht="12.75">
      <c r="M7122" s="26"/>
      <c r="N7122" s="113"/>
      <c r="O7122" s="113"/>
      <c r="P7122" s="113"/>
      <c r="Q7122" s="26"/>
      <c r="R7122" s="113"/>
      <c r="S7122" s="26"/>
    </row>
    <row r="7123" spans="13:19" ht="12.75">
      <c r="M7123" s="26"/>
      <c r="N7123" s="113"/>
      <c r="O7123" s="113"/>
      <c r="P7123" s="113"/>
      <c r="Q7123" s="26"/>
      <c r="R7123" s="113"/>
      <c r="S7123" s="26"/>
    </row>
    <row r="7124" spans="13:19" ht="12.75">
      <c r="M7124" s="26"/>
      <c r="N7124" s="113"/>
      <c r="O7124" s="113"/>
      <c r="P7124" s="113"/>
      <c r="Q7124" s="26"/>
      <c r="R7124" s="113"/>
      <c r="S7124" s="26"/>
    </row>
    <row r="7125" spans="13:19" ht="12.75">
      <c r="M7125" s="26"/>
      <c r="N7125" s="113"/>
      <c r="O7125" s="113"/>
      <c r="P7125" s="113"/>
      <c r="Q7125" s="26"/>
      <c r="R7125" s="113"/>
      <c r="S7125" s="26"/>
    </row>
    <row r="7126" spans="13:19" ht="12.75">
      <c r="M7126" s="26"/>
      <c r="N7126" s="113"/>
      <c r="O7126" s="113"/>
      <c r="P7126" s="113"/>
      <c r="Q7126" s="26"/>
      <c r="R7126" s="113"/>
      <c r="S7126" s="26"/>
    </row>
    <row r="7127" spans="13:19" ht="12.75">
      <c r="M7127" s="26"/>
      <c r="N7127" s="113"/>
      <c r="O7127" s="113"/>
      <c r="P7127" s="113"/>
      <c r="Q7127" s="26"/>
      <c r="R7127" s="113"/>
      <c r="S7127" s="26"/>
    </row>
    <row r="7128" spans="13:19" ht="12.75">
      <c r="M7128" s="26"/>
      <c r="N7128" s="113"/>
      <c r="O7128" s="113"/>
      <c r="P7128" s="113"/>
      <c r="Q7128" s="26"/>
      <c r="R7128" s="113"/>
      <c r="S7128" s="26"/>
    </row>
    <row r="7129" spans="13:19" ht="12.75">
      <c r="M7129" s="26"/>
      <c r="N7129" s="113"/>
      <c r="O7129" s="113"/>
      <c r="P7129" s="113"/>
      <c r="Q7129" s="26"/>
      <c r="R7129" s="113"/>
      <c r="S7129" s="26"/>
    </row>
    <row r="7130" spans="13:19" ht="12.75">
      <c r="M7130" s="26"/>
      <c r="N7130" s="113"/>
      <c r="O7130" s="113"/>
      <c r="P7130" s="113"/>
      <c r="Q7130" s="26"/>
      <c r="R7130" s="113"/>
      <c r="S7130" s="26"/>
    </row>
    <row r="7131" spans="13:19" ht="12.75">
      <c r="M7131" s="26"/>
      <c r="N7131" s="113"/>
      <c r="O7131" s="113"/>
      <c r="P7131" s="113"/>
      <c r="Q7131" s="26"/>
      <c r="R7131" s="113"/>
      <c r="S7131" s="26"/>
    </row>
    <row r="7132" spans="13:19" ht="12.75">
      <c r="M7132" s="26"/>
      <c r="N7132" s="113"/>
      <c r="O7132" s="113"/>
      <c r="P7132" s="113"/>
      <c r="Q7132" s="26"/>
      <c r="R7132" s="113"/>
      <c r="S7132" s="26"/>
    </row>
    <row r="7133" spans="13:19" ht="12.75">
      <c r="M7133" s="26"/>
      <c r="N7133" s="113"/>
      <c r="O7133" s="113"/>
      <c r="P7133" s="113"/>
      <c r="Q7133" s="26"/>
      <c r="R7133" s="113"/>
      <c r="S7133" s="26"/>
    </row>
    <row r="7134" spans="13:19" ht="12.75">
      <c r="M7134" s="26"/>
      <c r="N7134" s="113"/>
      <c r="O7134" s="113"/>
      <c r="P7134" s="113"/>
      <c r="Q7134" s="26"/>
      <c r="R7134" s="113"/>
      <c r="S7134" s="26"/>
    </row>
    <row r="7135" spans="13:19" ht="12.75">
      <c r="M7135" s="26"/>
      <c r="N7135" s="113"/>
      <c r="O7135" s="113"/>
      <c r="P7135" s="113"/>
      <c r="Q7135" s="26"/>
      <c r="R7135" s="113"/>
      <c r="S7135" s="26"/>
    </row>
    <row r="7136" spans="13:19" ht="12.75">
      <c r="M7136" s="26"/>
      <c r="N7136" s="113"/>
      <c r="O7136" s="113"/>
      <c r="P7136" s="113"/>
      <c r="Q7136" s="26"/>
      <c r="R7136" s="113"/>
      <c r="S7136" s="26"/>
    </row>
    <row r="7137" spans="13:19" ht="12.75">
      <c r="M7137" s="26"/>
      <c r="N7137" s="113"/>
      <c r="O7137" s="113"/>
      <c r="P7137" s="113"/>
      <c r="Q7137" s="26"/>
      <c r="R7137" s="113"/>
      <c r="S7137" s="26"/>
    </row>
    <row r="7138" spans="13:19" ht="12.75">
      <c r="M7138" s="26"/>
      <c r="N7138" s="113"/>
      <c r="O7138" s="113"/>
      <c r="P7138" s="113"/>
      <c r="Q7138" s="26"/>
      <c r="R7138" s="113"/>
      <c r="S7138" s="26"/>
    </row>
    <row r="7139" spans="13:19" ht="12.75">
      <c r="M7139" s="26"/>
      <c r="N7139" s="113"/>
      <c r="O7139" s="113"/>
      <c r="P7139" s="113"/>
      <c r="Q7139" s="26"/>
      <c r="R7139" s="113"/>
      <c r="S7139" s="26"/>
    </row>
    <row r="7140" spans="13:19" ht="12.75">
      <c r="M7140" s="26"/>
      <c r="N7140" s="113"/>
      <c r="O7140" s="113"/>
      <c r="P7140" s="113"/>
      <c r="Q7140" s="26"/>
      <c r="R7140" s="113"/>
      <c r="S7140" s="26"/>
    </row>
    <row r="7141" spans="13:19" ht="12.75">
      <c r="M7141" s="26"/>
      <c r="N7141" s="113"/>
      <c r="O7141" s="113"/>
      <c r="P7141" s="113"/>
      <c r="Q7141" s="26"/>
      <c r="R7141" s="113"/>
      <c r="S7141" s="26"/>
    </row>
    <row r="7142" spans="13:19" ht="12.75">
      <c r="M7142" s="26"/>
      <c r="N7142" s="113"/>
      <c r="O7142" s="113"/>
      <c r="P7142" s="113"/>
      <c r="Q7142" s="26"/>
      <c r="R7142" s="113"/>
      <c r="S7142" s="26"/>
    </row>
    <row r="7143" spans="13:19" ht="12.75">
      <c r="M7143" s="26"/>
      <c r="N7143" s="113"/>
      <c r="O7143" s="113"/>
      <c r="P7143" s="113"/>
      <c r="Q7143" s="26"/>
      <c r="R7143" s="113"/>
      <c r="S7143" s="26"/>
    </row>
    <row r="7144" spans="13:19" ht="12.75">
      <c r="M7144" s="26"/>
      <c r="N7144" s="113"/>
      <c r="O7144" s="113"/>
      <c r="P7144" s="113"/>
      <c r="Q7144" s="26"/>
      <c r="R7144" s="113"/>
      <c r="S7144" s="26"/>
    </row>
    <row r="7145" spans="13:19" ht="12.75">
      <c r="M7145" s="26"/>
      <c r="N7145" s="113"/>
      <c r="O7145" s="113"/>
      <c r="P7145" s="113"/>
      <c r="Q7145" s="26"/>
      <c r="R7145" s="113"/>
      <c r="S7145" s="26"/>
    </row>
    <row r="7146" spans="13:19" ht="12.75">
      <c r="M7146" s="26"/>
      <c r="N7146" s="113"/>
      <c r="O7146" s="113"/>
      <c r="P7146" s="113"/>
      <c r="Q7146" s="26"/>
      <c r="R7146" s="113"/>
      <c r="S7146" s="26"/>
    </row>
    <row r="7147" spans="13:19" ht="12.75">
      <c r="M7147" s="26"/>
      <c r="N7147" s="113"/>
      <c r="O7147" s="113"/>
      <c r="P7147" s="113"/>
      <c r="Q7147" s="26"/>
      <c r="R7147" s="113"/>
      <c r="S7147" s="26"/>
    </row>
    <row r="7148" spans="13:19" ht="12.75">
      <c r="M7148" s="26"/>
      <c r="N7148" s="113"/>
      <c r="O7148" s="113"/>
      <c r="P7148" s="113"/>
      <c r="Q7148" s="26"/>
      <c r="R7148" s="113"/>
      <c r="S7148" s="26"/>
    </row>
    <row r="7149" spans="13:19" ht="12.75">
      <c r="M7149" s="26"/>
      <c r="N7149" s="113"/>
      <c r="O7149" s="113"/>
      <c r="P7149" s="113"/>
      <c r="Q7149" s="26"/>
      <c r="R7149" s="113"/>
      <c r="S7149" s="26"/>
    </row>
    <row r="7150" spans="13:19" ht="12.75">
      <c r="M7150" s="26"/>
      <c r="N7150" s="113"/>
      <c r="O7150" s="113"/>
      <c r="P7150" s="113"/>
      <c r="Q7150" s="26"/>
      <c r="R7150" s="113"/>
      <c r="S7150" s="26"/>
    </row>
    <row r="7151" spans="13:19" ht="12.75">
      <c r="M7151" s="26"/>
      <c r="N7151" s="113"/>
      <c r="O7151" s="113"/>
      <c r="P7151" s="113"/>
      <c r="Q7151" s="26"/>
      <c r="R7151" s="113"/>
      <c r="S7151" s="26"/>
    </row>
    <row r="7152" spans="13:19" ht="12.75">
      <c r="M7152" s="26"/>
      <c r="N7152" s="113"/>
      <c r="O7152" s="113"/>
      <c r="P7152" s="113"/>
      <c r="Q7152" s="26"/>
      <c r="R7152" s="113"/>
      <c r="S7152" s="26"/>
    </row>
    <row r="7153" spans="13:19" ht="12.75">
      <c r="M7153" s="26"/>
      <c r="N7153" s="113"/>
      <c r="O7153" s="113"/>
      <c r="P7153" s="113"/>
      <c r="Q7153" s="26"/>
      <c r="R7153" s="113"/>
      <c r="S7153" s="26"/>
    </row>
    <row r="7154" spans="13:19" ht="12.75">
      <c r="M7154" s="26"/>
      <c r="N7154" s="113"/>
      <c r="O7154" s="113"/>
      <c r="P7154" s="113"/>
      <c r="Q7154" s="26"/>
      <c r="R7154" s="113"/>
      <c r="S7154" s="26"/>
    </row>
    <row r="7155" spans="13:19" ht="12.75">
      <c r="M7155" s="26"/>
      <c r="N7155" s="113"/>
      <c r="O7155" s="113"/>
      <c r="P7155" s="113"/>
      <c r="Q7155" s="26"/>
      <c r="R7155" s="113"/>
      <c r="S7155" s="26"/>
    </row>
    <row r="7156" spans="13:19" ht="12.75">
      <c r="M7156" s="26"/>
      <c r="N7156" s="113"/>
      <c r="O7156" s="113"/>
      <c r="P7156" s="113"/>
      <c r="Q7156" s="26"/>
      <c r="R7156" s="113"/>
      <c r="S7156" s="26"/>
    </row>
    <row r="7157" spans="13:19" ht="12.75">
      <c r="M7157" s="26"/>
      <c r="N7157" s="113"/>
      <c r="O7157" s="113"/>
      <c r="P7157" s="113"/>
      <c r="Q7157" s="26"/>
      <c r="R7157" s="113"/>
      <c r="S7157" s="26"/>
    </row>
    <row r="7158" spans="13:19" ht="12.75">
      <c r="M7158" s="26"/>
      <c r="N7158" s="113"/>
      <c r="O7158" s="113"/>
      <c r="P7158" s="113"/>
      <c r="Q7158" s="26"/>
      <c r="R7158" s="113"/>
      <c r="S7158" s="26"/>
    </row>
    <row r="7159" spans="13:19" ht="12.75">
      <c r="M7159" s="26"/>
      <c r="N7159" s="113"/>
      <c r="O7159" s="113"/>
      <c r="P7159" s="113"/>
      <c r="Q7159" s="26"/>
      <c r="R7159" s="113"/>
      <c r="S7159" s="26"/>
    </row>
    <row r="7160" spans="13:19" ht="12.75">
      <c r="M7160" s="26"/>
      <c r="N7160" s="113"/>
      <c r="O7160" s="113"/>
      <c r="P7160" s="113"/>
      <c r="Q7160" s="26"/>
      <c r="R7160" s="113"/>
      <c r="S7160" s="26"/>
    </row>
    <row r="7161" spans="13:19" ht="12.75">
      <c r="M7161" s="26"/>
      <c r="N7161" s="113"/>
      <c r="O7161" s="113"/>
      <c r="P7161" s="113"/>
      <c r="Q7161" s="26"/>
      <c r="R7161" s="113"/>
      <c r="S7161" s="26"/>
    </row>
    <row r="7162" spans="13:19" ht="12.75">
      <c r="M7162" s="26"/>
      <c r="N7162" s="113"/>
      <c r="O7162" s="113"/>
      <c r="P7162" s="113"/>
      <c r="Q7162" s="26"/>
      <c r="R7162" s="113"/>
      <c r="S7162" s="26"/>
    </row>
    <row r="7163" spans="13:19" ht="12.75">
      <c r="M7163" s="26"/>
      <c r="N7163" s="113"/>
      <c r="O7163" s="113"/>
      <c r="P7163" s="113"/>
      <c r="Q7163" s="26"/>
      <c r="R7163" s="113"/>
      <c r="S7163" s="26"/>
    </row>
    <row r="7164" spans="13:19" ht="12.75">
      <c r="M7164" s="26"/>
      <c r="N7164" s="113"/>
      <c r="O7164" s="113"/>
      <c r="P7164" s="113"/>
      <c r="Q7164" s="26"/>
      <c r="R7164" s="113"/>
      <c r="S7164" s="26"/>
    </row>
    <row r="7165" spans="13:19" ht="12.75">
      <c r="M7165" s="26"/>
      <c r="N7165" s="113"/>
      <c r="O7165" s="113"/>
      <c r="P7165" s="113"/>
      <c r="Q7165" s="26"/>
      <c r="R7165" s="113"/>
      <c r="S7165" s="26"/>
    </row>
    <row r="7166" spans="13:19" ht="12.75">
      <c r="M7166" s="26"/>
      <c r="N7166" s="113"/>
      <c r="O7166" s="113"/>
      <c r="P7166" s="113"/>
      <c r="Q7166" s="26"/>
      <c r="R7166" s="113"/>
      <c r="S7166" s="26"/>
    </row>
    <row r="7167" spans="13:19" ht="12.75">
      <c r="M7167" s="26"/>
      <c r="N7167" s="113"/>
      <c r="O7167" s="113"/>
      <c r="P7167" s="113"/>
      <c r="Q7167" s="26"/>
      <c r="R7167" s="113"/>
      <c r="S7167" s="26"/>
    </row>
    <row r="7168" spans="13:19" ht="12.75">
      <c r="M7168" s="26"/>
      <c r="N7168" s="113"/>
      <c r="O7168" s="113"/>
      <c r="P7168" s="113"/>
      <c r="Q7168" s="26"/>
      <c r="R7168" s="113"/>
      <c r="S7168" s="26"/>
    </row>
    <row r="7169" spans="13:19" ht="12.75">
      <c r="M7169" s="26"/>
      <c r="N7169" s="113"/>
      <c r="O7169" s="113"/>
      <c r="P7169" s="113"/>
      <c r="Q7169" s="26"/>
      <c r="R7169" s="113"/>
      <c r="S7169" s="26"/>
    </row>
    <row r="7170" spans="13:19" ht="12.75">
      <c r="M7170" s="26"/>
      <c r="N7170" s="113"/>
      <c r="O7170" s="113"/>
      <c r="P7170" s="113"/>
      <c r="Q7170" s="26"/>
      <c r="R7170" s="113"/>
      <c r="S7170" s="26"/>
    </row>
    <row r="7171" spans="13:19" ht="12.75">
      <c r="M7171" s="26"/>
      <c r="N7171" s="113"/>
      <c r="O7171" s="113"/>
      <c r="P7171" s="113"/>
      <c r="Q7171" s="26"/>
      <c r="R7171" s="113"/>
      <c r="S7171" s="26"/>
    </row>
    <row r="7172" spans="13:19" ht="12.75">
      <c r="M7172" s="26"/>
      <c r="N7172" s="113"/>
      <c r="O7172" s="113"/>
      <c r="P7172" s="113"/>
      <c r="Q7172" s="26"/>
      <c r="R7172" s="113"/>
      <c r="S7172" s="26"/>
    </row>
    <row r="7173" spans="13:19" ht="12.75">
      <c r="M7173" s="26"/>
      <c r="N7173" s="113"/>
      <c r="O7173" s="113"/>
      <c r="P7173" s="113"/>
      <c r="Q7173" s="26"/>
      <c r="R7173" s="113"/>
      <c r="S7173" s="26"/>
    </row>
    <row r="7174" spans="13:19" ht="12.75">
      <c r="M7174" s="26"/>
      <c r="N7174" s="113"/>
      <c r="O7174" s="113"/>
      <c r="P7174" s="113"/>
      <c r="Q7174" s="26"/>
      <c r="R7174" s="113"/>
      <c r="S7174" s="26"/>
    </row>
    <row r="7175" spans="13:19" ht="12.75">
      <c r="M7175" s="26"/>
      <c r="N7175" s="113"/>
      <c r="O7175" s="113"/>
      <c r="P7175" s="113"/>
      <c r="Q7175" s="26"/>
      <c r="R7175" s="113"/>
      <c r="S7175" s="26"/>
    </row>
    <row r="7176" spans="13:19" ht="12.75">
      <c r="M7176" s="26"/>
      <c r="N7176" s="113"/>
      <c r="O7176" s="113"/>
      <c r="P7176" s="113"/>
      <c r="Q7176" s="26"/>
      <c r="R7176" s="113"/>
      <c r="S7176" s="26"/>
    </row>
    <row r="7177" spans="13:19" ht="12.75">
      <c r="M7177" s="26"/>
      <c r="N7177" s="113"/>
      <c r="O7177" s="113"/>
      <c r="P7177" s="113"/>
      <c r="Q7177" s="26"/>
      <c r="R7177" s="113"/>
      <c r="S7177" s="26"/>
    </row>
    <row r="7178" spans="13:19" ht="12.75">
      <c r="M7178" s="26"/>
      <c r="N7178" s="113"/>
      <c r="O7178" s="113"/>
      <c r="P7178" s="113"/>
      <c r="Q7178" s="26"/>
      <c r="R7178" s="113"/>
      <c r="S7178" s="26"/>
    </row>
    <row r="7179" spans="13:19" ht="12.75">
      <c r="M7179" s="26"/>
      <c r="N7179" s="113"/>
      <c r="O7179" s="113"/>
      <c r="P7179" s="113"/>
      <c r="Q7179" s="26"/>
      <c r="R7179" s="113"/>
      <c r="S7179" s="26"/>
    </row>
    <row r="7180" spans="13:19" ht="12.75">
      <c r="M7180" s="26"/>
      <c r="N7180" s="113"/>
      <c r="O7180" s="113"/>
      <c r="P7180" s="113"/>
      <c r="Q7180" s="26"/>
      <c r="R7180" s="113"/>
      <c r="S7180" s="26"/>
    </row>
    <row r="7181" spans="13:19" ht="12.75">
      <c r="M7181" s="26"/>
      <c r="N7181" s="113"/>
      <c r="O7181" s="113"/>
      <c r="P7181" s="113"/>
      <c r="Q7181" s="26"/>
      <c r="R7181" s="113"/>
      <c r="S7181" s="26"/>
    </row>
    <row r="7182" spans="13:19" ht="12.75">
      <c r="M7182" s="26"/>
      <c r="N7182" s="113"/>
      <c r="O7182" s="113"/>
      <c r="P7182" s="113"/>
      <c r="Q7182" s="26"/>
      <c r="R7182" s="113"/>
      <c r="S7182" s="26"/>
    </row>
    <row r="7183" spans="13:19" ht="12.75">
      <c r="M7183" s="26"/>
      <c r="N7183" s="113"/>
      <c r="O7183" s="113"/>
      <c r="P7183" s="113"/>
      <c r="Q7183" s="26"/>
      <c r="R7183" s="113"/>
      <c r="S7183" s="26"/>
    </row>
    <row r="7184" spans="13:19" ht="12.75">
      <c r="M7184" s="26"/>
      <c r="N7184" s="113"/>
      <c r="O7184" s="113"/>
      <c r="P7184" s="113"/>
      <c r="Q7184" s="26"/>
      <c r="R7184" s="113"/>
      <c r="S7184" s="26"/>
    </row>
    <row r="7185" spans="13:19" ht="12.75">
      <c r="M7185" s="26"/>
      <c r="N7185" s="113"/>
      <c r="O7185" s="113"/>
      <c r="P7185" s="113"/>
      <c r="Q7185" s="26"/>
      <c r="R7185" s="113"/>
      <c r="S7185" s="26"/>
    </row>
    <row r="7186" spans="13:19" ht="12.75">
      <c r="M7186" s="26"/>
      <c r="N7186" s="113"/>
      <c r="O7186" s="113"/>
      <c r="P7186" s="113"/>
      <c r="Q7186" s="26"/>
      <c r="R7186" s="113"/>
      <c r="S7186" s="26"/>
    </row>
    <row r="7187" spans="13:19" ht="12.75">
      <c r="M7187" s="26"/>
      <c r="N7187" s="113"/>
      <c r="O7187" s="113"/>
      <c r="P7187" s="113"/>
      <c r="Q7187" s="26"/>
      <c r="R7187" s="113"/>
      <c r="S7187" s="26"/>
    </row>
    <row r="7188" spans="13:19" ht="12.75">
      <c r="M7188" s="26"/>
      <c r="N7188" s="113"/>
      <c r="O7188" s="113"/>
      <c r="P7188" s="113"/>
      <c r="Q7188" s="26"/>
      <c r="R7188" s="113"/>
      <c r="S7188" s="26"/>
    </row>
    <row r="7189" spans="13:19" ht="12.75">
      <c r="M7189" s="26"/>
      <c r="N7189" s="113"/>
      <c r="O7189" s="113"/>
      <c r="P7189" s="113"/>
      <c r="Q7189" s="26"/>
      <c r="R7189" s="113"/>
      <c r="S7189" s="26"/>
    </row>
    <row r="7190" spans="13:19" ht="12.75">
      <c r="M7190" s="26"/>
      <c r="N7190" s="113"/>
      <c r="O7190" s="113"/>
      <c r="P7190" s="113"/>
      <c r="Q7190" s="26"/>
      <c r="R7190" s="113"/>
      <c r="S7190" s="26"/>
    </row>
    <row r="7191" spans="13:19" ht="12.75">
      <c r="M7191" s="26"/>
      <c r="N7191" s="113"/>
      <c r="O7191" s="113"/>
      <c r="P7191" s="113"/>
      <c r="Q7191" s="26"/>
      <c r="R7191" s="113"/>
      <c r="S7191" s="26"/>
    </row>
    <row r="7192" spans="13:19" ht="12.75">
      <c r="M7192" s="26"/>
      <c r="N7192" s="113"/>
      <c r="O7192" s="113"/>
      <c r="P7192" s="113"/>
      <c r="Q7192" s="26"/>
      <c r="R7192" s="113"/>
      <c r="S7192" s="26"/>
    </row>
    <row r="7193" spans="13:19" ht="12.75">
      <c r="M7193" s="26"/>
      <c r="N7193" s="113"/>
      <c r="O7193" s="113"/>
      <c r="P7193" s="113"/>
      <c r="Q7193" s="26"/>
      <c r="R7193" s="113"/>
      <c r="S7193" s="26"/>
    </row>
    <row r="7194" spans="13:19" ht="12.75">
      <c r="M7194" s="26"/>
      <c r="N7194" s="113"/>
      <c r="O7194" s="113"/>
      <c r="P7194" s="113"/>
      <c r="Q7194" s="26"/>
      <c r="R7194" s="113"/>
      <c r="S7194" s="26"/>
    </row>
    <row r="7195" spans="13:19" ht="12.75">
      <c r="M7195" s="26"/>
      <c r="N7195" s="113"/>
      <c r="O7195" s="113"/>
      <c r="P7195" s="113"/>
      <c r="Q7195" s="26"/>
      <c r="R7195" s="113"/>
      <c r="S7195" s="26"/>
    </row>
    <row r="7196" spans="13:19" ht="12.75">
      <c r="M7196" s="26"/>
      <c r="N7196" s="113"/>
      <c r="O7196" s="113"/>
      <c r="P7196" s="113"/>
      <c r="Q7196" s="26"/>
      <c r="R7196" s="113"/>
      <c r="S7196" s="26"/>
    </row>
    <row r="7197" spans="13:19" ht="12.75">
      <c r="M7197" s="26"/>
      <c r="N7197" s="113"/>
      <c r="O7197" s="113"/>
      <c r="P7197" s="113"/>
      <c r="Q7197" s="26"/>
      <c r="R7197" s="113"/>
      <c r="S7197" s="26"/>
    </row>
    <row r="7198" spans="13:19" ht="12.75">
      <c r="M7198" s="26"/>
      <c r="N7198" s="113"/>
      <c r="O7198" s="113"/>
      <c r="P7198" s="113"/>
      <c r="Q7198" s="26"/>
      <c r="R7198" s="113"/>
      <c r="S7198" s="26"/>
    </row>
    <row r="7199" spans="13:19" ht="12.75">
      <c r="M7199" s="26"/>
      <c r="N7199" s="113"/>
      <c r="O7199" s="113"/>
      <c r="P7199" s="113"/>
      <c r="Q7199" s="26"/>
      <c r="R7199" s="113"/>
      <c r="S7199" s="26"/>
    </row>
    <row r="7200" spans="13:19" ht="12.75">
      <c r="M7200" s="26"/>
      <c r="N7200" s="113"/>
      <c r="O7200" s="113"/>
      <c r="P7200" s="113"/>
      <c r="Q7200" s="26"/>
      <c r="R7200" s="113"/>
      <c r="S7200" s="26"/>
    </row>
    <row r="7201" spans="13:19" ht="12.75">
      <c r="M7201" s="26"/>
      <c r="N7201" s="113"/>
      <c r="O7201" s="113"/>
      <c r="P7201" s="113"/>
      <c r="Q7201" s="26"/>
      <c r="R7201" s="113"/>
      <c r="S7201" s="26"/>
    </row>
    <row r="7202" spans="13:19" ht="12.75">
      <c r="M7202" s="26"/>
      <c r="N7202" s="113"/>
      <c r="O7202" s="113"/>
      <c r="P7202" s="113"/>
      <c r="Q7202" s="26"/>
      <c r="R7202" s="113"/>
      <c r="S7202" s="26"/>
    </row>
    <row r="7203" spans="13:19" ht="12.75">
      <c r="M7203" s="26"/>
      <c r="N7203" s="113"/>
      <c r="O7203" s="113"/>
      <c r="P7203" s="113"/>
      <c r="Q7203" s="26"/>
      <c r="R7203" s="113"/>
      <c r="S7203" s="26"/>
    </row>
    <row r="7204" spans="13:19" ht="12.75">
      <c r="M7204" s="26"/>
      <c r="N7204" s="113"/>
      <c r="O7204" s="113"/>
      <c r="P7204" s="113"/>
      <c r="Q7204" s="26"/>
      <c r="R7204" s="113"/>
      <c r="S7204" s="26"/>
    </row>
    <row r="7205" spans="13:19" ht="12.75">
      <c r="M7205" s="26"/>
      <c r="N7205" s="113"/>
      <c r="O7205" s="113"/>
      <c r="P7205" s="113"/>
      <c r="Q7205" s="26"/>
      <c r="R7205" s="113"/>
      <c r="S7205" s="26"/>
    </row>
    <row r="7206" spans="13:19" ht="12.75">
      <c r="M7206" s="26"/>
      <c r="N7206" s="113"/>
      <c r="O7206" s="113"/>
      <c r="P7206" s="113"/>
      <c r="Q7206" s="26"/>
      <c r="R7206" s="113"/>
      <c r="S7206" s="26"/>
    </row>
    <row r="7207" spans="13:19" ht="12.75">
      <c r="M7207" s="26"/>
      <c r="N7207" s="113"/>
      <c r="O7207" s="113"/>
      <c r="P7207" s="113"/>
      <c r="Q7207" s="26"/>
      <c r="R7207" s="113"/>
      <c r="S7207" s="26"/>
    </row>
    <row r="7208" spans="13:19" ht="12.75">
      <c r="M7208" s="26"/>
      <c r="N7208" s="113"/>
      <c r="O7208" s="113"/>
      <c r="P7208" s="113"/>
      <c r="Q7208" s="26"/>
      <c r="R7208" s="113"/>
      <c r="S7208" s="26"/>
    </row>
    <row r="7209" spans="13:19" ht="12.75">
      <c r="M7209" s="26"/>
      <c r="N7209" s="113"/>
      <c r="O7209" s="113"/>
      <c r="P7209" s="113"/>
      <c r="Q7209" s="26"/>
      <c r="R7209" s="113"/>
      <c r="S7209" s="26"/>
    </row>
    <row r="7210" spans="13:19" ht="12.75">
      <c r="M7210" s="26"/>
      <c r="N7210" s="113"/>
      <c r="O7210" s="113"/>
      <c r="P7210" s="113"/>
      <c r="Q7210" s="26"/>
      <c r="R7210" s="113"/>
      <c r="S7210" s="26"/>
    </row>
    <row r="7211" spans="13:19" ht="12.75">
      <c r="M7211" s="26"/>
      <c r="N7211" s="113"/>
      <c r="O7211" s="113"/>
      <c r="P7211" s="113"/>
      <c r="Q7211" s="26"/>
      <c r="R7211" s="113"/>
      <c r="S7211" s="26"/>
    </row>
    <row r="7212" spans="13:19" ht="12.75">
      <c r="M7212" s="26"/>
      <c r="N7212" s="113"/>
      <c r="O7212" s="113"/>
      <c r="P7212" s="113"/>
      <c r="Q7212" s="26"/>
      <c r="R7212" s="113"/>
      <c r="S7212" s="26"/>
    </row>
    <row r="7213" spans="13:19" ht="12.75">
      <c r="M7213" s="26"/>
      <c r="N7213" s="113"/>
      <c r="O7213" s="113"/>
      <c r="P7213" s="113"/>
      <c r="Q7213" s="26"/>
      <c r="R7213" s="113"/>
      <c r="S7213" s="26"/>
    </row>
    <row r="7214" spans="13:19" ht="12.75">
      <c r="M7214" s="26"/>
      <c r="N7214" s="113"/>
      <c r="O7214" s="113"/>
      <c r="P7214" s="113"/>
      <c r="Q7214" s="26"/>
      <c r="R7214" s="113"/>
      <c r="S7214" s="26"/>
    </row>
    <row r="7215" spans="13:19" ht="12.75">
      <c r="M7215" s="26"/>
      <c r="N7215" s="113"/>
      <c r="O7215" s="113"/>
      <c r="P7215" s="113"/>
      <c r="Q7215" s="26"/>
      <c r="R7215" s="113"/>
      <c r="S7215" s="26"/>
    </row>
    <row r="7216" spans="13:19" ht="12.75">
      <c r="M7216" s="26"/>
      <c r="N7216" s="113"/>
      <c r="O7216" s="113"/>
      <c r="P7216" s="113"/>
      <c r="Q7216" s="26"/>
      <c r="R7216" s="113"/>
      <c r="S7216" s="26"/>
    </row>
    <row r="7217" spans="13:19" ht="12.75">
      <c r="M7217" s="26"/>
      <c r="N7217" s="113"/>
      <c r="O7217" s="113"/>
      <c r="P7217" s="113"/>
      <c r="Q7217" s="26"/>
      <c r="R7217" s="113"/>
      <c r="S7217" s="26"/>
    </row>
    <row r="7218" spans="13:19" ht="12.75">
      <c r="M7218" s="26"/>
      <c r="N7218" s="113"/>
      <c r="O7218" s="113"/>
      <c r="P7218" s="113"/>
      <c r="Q7218" s="26"/>
      <c r="R7218" s="113"/>
      <c r="S7218" s="26"/>
    </row>
    <row r="7219" spans="13:19" ht="12.75">
      <c r="M7219" s="26"/>
      <c r="N7219" s="113"/>
      <c r="O7219" s="113"/>
      <c r="P7219" s="113"/>
      <c r="Q7219" s="26"/>
      <c r="R7219" s="113"/>
      <c r="S7219" s="26"/>
    </row>
    <row r="7220" spans="13:19" ht="12.75">
      <c r="M7220" s="26"/>
      <c r="N7220" s="113"/>
      <c r="O7220" s="113"/>
      <c r="P7220" s="113"/>
      <c r="Q7220" s="26"/>
      <c r="R7220" s="113"/>
      <c r="S7220" s="26"/>
    </row>
    <row r="7221" spans="13:19" ht="12.75">
      <c r="M7221" s="26"/>
      <c r="N7221" s="113"/>
      <c r="O7221" s="113"/>
      <c r="P7221" s="113"/>
      <c r="Q7221" s="26"/>
      <c r="R7221" s="113"/>
      <c r="S7221" s="26"/>
    </row>
    <row r="7222" spans="13:19" ht="12.75">
      <c r="M7222" s="26"/>
      <c r="N7222" s="113"/>
      <c r="O7222" s="113"/>
      <c r="P7222" s="113"/>
      <c r="Q7222" s="26"/>
      <c r="R7222" s="113"/>
      <c r="S7222" s="26"/>
    </row>
    <row r="7223" spans="13:19" ht="12.75">
      <c r="M7223" s="26"/>
      <c r="N7223" s="113"/>
      <c r="O7223" s="113"/>
      <c r="P7223" s="113"/>
      <c r="Q7223" s="26"/>
      <c r="R7223" s="113"/>
      <c r="S7223" s="26"/>
    </row>
    <row r="7224" spans="13:19" ht="12.75">
      <c r="M7224" s="26"/>
      <c r="N7224" s="113"/>
      <c r="O7224" s="113"/>
      <c r="P7224" s="113"/>
      <c r="Q7224" s="26"/>
      <c r="R7224" s="113"/>
      <c r="S7224" s="26"/>
    </row>
    <row r="7225" spans="13:19" ht="12.75">
      <c r="M7225" s="26"/>
      <c r="N7225" s="113"/>
      <c r="O7225" s="113"/>
      <c r="P7225" s="113"/>
      <c r="Q7225" s="26"/>
      <c r="R7225" s="113"/>
      <c r="S7225" s="26"/>
    </row>
    <row r="7226" spans="13:19" ht="12.75">
      <c r="M7226" s="26"/>
      <c r="N7226" s="113"/>
      <c r="O7226" s="113"/>
      <c r="P7226" s="113"/>
      <c r="Q7226" s="26"/>
      <c r="R7226" s="113"/>
      <c r="S7226" s="26"/>
    </row>
    <row r="7227" spans="13:19" ht="12.75">
      <c r="M7227" s="26"/>
      <c r="N7227" s="113"/>
      <c r="O7227" s="113"/>
      <c r="P7227" s="113"/>
      <c r="Q7227" s="26"/>
      <c r="R7227" s="113"/>
      <c r="S7227" s="26"/>
    </row>
    <row r="7228" spans="13:19" ht="12.75">
      <c r="M7228" s="26"/>
      <c r="N7228" s="113"/>
      <c r="O7228" s="113"/>
      <c r="P7228" s="113"/>
      <c r="Q7228" s="26"/>
      <c r="R7228" s="113"/>
      <c r="S7228" s="26"/>
    </row>
    <row r="7229" spans="13:19" ht="12.75">
      <c r="M7229" s="26"/>
      <c r="N7229" s="113"/>
      <c r="O7229" s="113"/>
      <c r="P7229" s="113"/>
      <c r="Q7229" s="26"/>
      <c r="R7229" s="113"/>
      <c r="S7229" s="26"/>
    </row>
    <row r="7230" spans="13:19" ht="12.75">
      <c r="M7230" s="26"/>
      <c r="N7230" s="113"/>
      <c r="O7230" s="113"/>
      <c r="P7230" s="113"/>
      <c r="Q7230" s="26"/>
      <c r="R7230" s="113"/>
      <c r="S7230" s="26"/>
    </row>
    <row r="7231" spans="13:19" ht="12.75">
      <c r="M7231" s="26"/>
      <c r="N7231" s="113"/>
      <c r="O7231" s="113"/>
      <c r="P7231" s="113"/>
      <c r="Q7231" s="26"/>
      <c r="R7231" s="113"/>
      <c r="S7231" s="26"/>
    </row>
    <row r="7232" spans="13:19" ht="12.75">
      <c r="M7232" s="26"/>
      <c r="N7232" s="113"/>
      <c r="O7232" s="113"/>
      <c r="P7232" s="113"/>
      <c r="Q7232" s="26"/>
      <c r="R7232" s="113"/>
      <c r="S7232" s="26"/>
    </row>
    <row r="7233" spans="13:19" ht="12.75">
      <c r="M7233" s="26"/>
      <c r="N7233" s="113"/>
      <c r="O7233" s="113"/>
      <c r="P7233" s="113"/>
      <c r="Q7233" s="26"/>
      <c r="R7233" s="113"/>
      <c r="S7233" s="26"/>
    </row>
    <row r="7234" spans="13:19" ht="12.75">
      <c r="M7234" s="26"/>
      <c r="N7234" s="113"/>
      <c r="O7234" s="113"/>
      <c r="P7234" s="113"/>
      <c r="Q7234" s="26"/>
      <c r="R7234" s="113"/>
      <c r="S7234" s="26"/>
    </row>
    <row r="7235" spans="13:19" ht="12.75">
      <c r="M7235" s="26"/>
      <c r="N7235" s="113"/>
      <c r="O7235" s="113"/>
      <c r="P7235" s="113"/>
      <c r="Q7235" s="26"/>
      <c r="R7235" s="113"/>
      <c r="S7235" s="26"/>
    </row>
    <row r="7236" spans="13:19" ht="12.75">
      <c r="M7236" s="26"/>
      <c r="N7236" s="113"/>
      <c r="O7236" s="113"/>
      <c r="P7236" s="113"/>
      <c r="Q7236" s="26"/>
      <c r="R7236" s="113"/>
      <c r="S7236" s="26"/>
    </row>
    <row r="7237" spans="13:19" ht="12.75">
      <c r="M7237" s="26"/>
      <c r="N7237" s="113"/>
      <c r="O7237" s="113"/>
      <c r="P7237" s="113"/>
      <c r="Q7237" s="26"/>
      <c r="R7237" s="113"/>
      <c r="S7237" s="26"/>
    </row>
    <row r="7238" spans="13:19" ht="12.75">
      <c r="M7238" s="26"/>
      <c r="N7238" s="113"/>
      <c r="O7238" s="113"/>
      <c r="P7238" s="113"/>
      <c r="Q7238" s="26"/>
      <c r="R7238" s="113"/>
      <c r="S7238" s="26"/>
    </row>
    <row r="7239" spans="13:19" ht="12.75">
      <c r="M7239" s="26"/>
      <c r="N7239" s="113"/>
      <c r="O7239" s="113"/>
      <c r="P7239" s="113"/>
      <c r="Q7239" s="26"/>
      <c r="R7239" s="113"/>
      <c r="S7239" s="26"/>
    </row>
    <row r="7240" spans="13:19" ht="12.75">
      <c r="M7240" s="26"/>
      <c r="N7240" s="113"/>
      <c r="O7240" s="113"/>
      <c r="P7240" s="113"/>
      <c r="Q7240" s="26"/>
      <c r="R7240" s="113"/>
      <c r="S7240" s="26"/>
    </row>
    <row r="7241" spans="13:19" ht="12.75">
      <c r="M7241" s="26"/>
      <c r="N7241" s="113"/>
      <c r="O7241" s="113"/>
      <c r="P7241" s="113"/>
      <c r="Q7241" s="26"/>
      <c r="R7241" s="113"/>
      <c r="S7241" s="26"/>
    </row>
    <row r="7242" spans="13:19" ht="12.75">
      <c r="M7242" s="26"/>
      <c r="N7242" s="113"/>
      <c r="O7242" s="113"/>
      <c r="P7242" s="113"/>
      <c r="Q7242" s="26"/>
      <c r="R7242" s="113"/>
      <c r="S7242" s="26"/>
    </row>
    <row r="7243" spans="13:19" ht="12.75">
      <c r="M7243" s="26"/>
      <c r="N7243" s="113"/>
      <c r="O7243" s="113"/>
      <c r="P7243" s="113"/>
      <c r="Q7243" s="26"/>
      <c r="R7243" s="113"/>
      <c r="S7243" s="26"/>
    </row>
    <row r="7244" spans="13:19" ht="12.75">
      <c r="M7244" s="26"/>
      <c r="N7244" s="113"/>
      <c r="O7244" s="113"/>
      <c r="P7244" s="113"/>
      <c r="Q7244" s="26"/>
      <c r="R7244" s="113"/>
      <c r="S7244" s="26"/>
    </row>
    <row r="7245" spans="13:19" ht="12.75">
      <c r="M7245" s="26"/>
      <c r="N7245" s="113"/>
      <c r="O7245" s="113"/>
      <c r="P7245" s="113"/>
      <c r="Q7245" s="26"/>
      <c r="R7245" s="113"/>
      <c r="S7245" s="26"/>
    </row>
    <row r="7246" spans="13:19" ht="12.75">
      <c r="M7246" s="26"/>
      <c r="N7246" s="113"/>
      <c r="O7246" s="113"/>
      <c r="P7246" s="113"/>
      <c r="Q7246" s="26"/>
      <c r="R7246" s="113"/>
      <c r="S7246" s="26"/>
    </row>
    <row r="7247" spans="13:19" ht="12.75">
      <c r="M7247" s="26"/>
      <c r="N7247" s="113"/>
      <c r="O7247" s="113"/>
      <c r="P7247" s="113"/>
      <c r="Q7247" s="26"/>
      <c r="R7247" s="113"/>
      <c r="S7247" s="26"/>
    </row>
    <row r="7248" spans="13:19" ht="12.75">
      <c r="M7248" s="26"/>
      <c r="N7248" s="113"/>
      <c r="O7248" s="113"/>
      <c r="P7248" s="113"/>
      <c r="Q7248" s="26"/>
      <c r="R7248" s="113"/>
      <c r="S7248" s="26"/>
    </row>
    <row r="7249" spans="13:19" ht="12.75">
      <c r="M7249" s="26"/>
      <c r="N7249" s="113"/>
      <c r="O7249" s="113"/>
      <c r="P7249" s="113"/>
      <c r="Q7249" s="26"/>
      <c r="R7249" s="113"/>
      <c r="S7249" s="26"/>
    </row>
    <row r="7250" spans="13:19" ht="12.75">
      <c r="M7250" s="26"/>
      <c r="N7250" s="113"/>
      <c r="O7250" s="113"/>
      <c r="P7250" s="113"/>
      <c r="Q7250" s="26"/>
      <c r="R7250" s="113"/>
      <c r="S7250" s="26"/>
    </row>
    <row r="7251" spans="13:19" ht="12.75">
      <c r="M7251" s="26"/>
      <c r="N7251" s="113"/>
      <c r="O7251" s="113"/>
      <c r="P7251" s="113"/>
      <c r="Q7251" s="26"/>
      <c r="R7251" s="113"/>
      <c r="S7251" s="26"/>
    </row>
    <row r="7252" spans="13:19" ht="12.75">
      <c r="M7252" s="26"/>
      <c r="N7252" s="113"/>
      <c r="O7252" s="113"/>
      <c r="P7252" s="113"/>
      <c r="Q7252" s="26"/>
      <c r="R7252" s="113"/>
      <c r="S7252" s="26"/>
    </row>
    <row r="7253" spans="13:19" ht="12.75">
      <c r="M7253" s="26"/>
      <c r="N7253" s="113"/>
      <c r="O7253" s="113"/>
      <c r="P7253" s="113"/>
      <c r="Q7253" s="26"/>
      <c r="R7253" s="113"/>
      <c r="S7253" s="26"/>
    </row>
    <row r="7254" spans="13:19" ht="12.75">
      <c r="M7254" s="26"/>
      <c r="N7254" s="113"/>
      <c r="O7254" s="113"/>
      <c r="P7254" s="113"/>
      <c r="Q7254" s="26"/>
      <c r="R7254" s="113"/>
      <c r="S7254" s="26"/>
    </row>
    <row r="7255" spans="13:19" ht="12.75">
      <c r="M7255" s="26"/>
      <c r="N7255" s="113"/>
      <c r="O7255" s="113"/>
      <c r="P7255" s="113"/>
      <c r="Q7255" s="26"/>
      <c r="R7255" s="113"/>
      <c r="S7255" s="26"/>
    </row>
    <row r="7256" spans="13:19" ht="12.75">
      <c r="M7256" s="26"/>
      <c r="N7256" s="113"/>
      <c r="O7256" s="113"/>
      <c r="P7256" s="113"/>
      <c r="Q7256" s="26"/>
      <c r="R7256" s="113"/>
      <c r="S7256" s="26"/>
    </row>
    <row r="7257" spans="13:19" ht="12.75">
      <c r="M7257" s="26"/>
      <c r="N7257" s="113"/>
      <c r="O7257" s="113"/>
      <c r="P7257" s="113"/>
      <c r="Q7257" s="26"/>
      <c r="R7257" s="113"/>
      <c r="S7257" s="26"/>
    </row>
    <row r="7258" spans="13:19" ht="12.75">
      <c r="M7258" s="26"/>
      <c r="N7258" s="113"/>
      <c r="O7258" s="113"/>
      <c r="P7258" s="113"/>
      <c r="Q7258" s="26"/>
      <c r="R7258" s="113"/>
      <c r="S7258" s="26"/>
    </row>
    <row r="7259" spans="13:19" ht="12.75">
      <c r="M7259" s="26"/>
      <c r="N7259" s="113"/>
      <c r="O7259" s="113"/>
      <c r="P7259" s="113"/>
      <c r="Q7259" s="26"/>
      <c r="R7259" s="113"/>
      <c r="S7259" s="26"/>
    </row>
    <row r="7260" spans="13:19" ht="12.75">
      <c r="M7260" s="26"/>
      <c r="N7260" s="113"/>
      <c r="O7260" s="113"/>
      <c r="P7260" s="113"/>
      <c r="Q7260" s="26"/>
      <c r="R7260" s="113"/>
      <c r="S7260" s="26"/>
    </row>
    <row r="7261" spans="13:19" ht="12.75">
      <c r="M7261" s="26"/>
      <c r="N7261" s="113"/>
      <c r="O7261" s="113"/>
      <c r="P7261" s="113"/>
      <c r="Q7261" s="26"/>
      <c r="R7261" s="113"/>
      <c r="S7261" s="26"/>
    </row>
    <row r="7262" spans="13:19" ht="12.75">
      <c r="M7262" s="26"/>
      <c r="N7262" s="113"/>
      <c r="O7262" s="113"/>
      <c r="P7262" s="113"/>
      <c r="Q7262" s="26"/>
      <c r="R7262" s="113"/>
      <c r="S7262" s="26"/>
    </row>
    <row r="7263" spans="13:19" ht="12.75">
      <c r="M7263" s="26"/>
      <c r="N7263" s="113"/>
      <c r="O7263" s="113"/>
      <c r="P7263" s="113"/>
      <c r="Q7263" s="26"/>
      <c r="R7263" s="113"/>
      <c r="S7263" s="26"/>
    </row>
    <row r="7264" spans="13:19" ht="12.75">
      <c r="M7264" s="26"/>
      <c r="N7264" s="113"/>
      <c r="O7264" s="113"/>
      <c r="P7264" s="113"/>
      <c r="Q7264" s="26"/>
      <c r="R7264" s="113"/>
      <c r="S7264" s="26"/>
    </row>
    <row r="7265" spans="13:19" ht="12.75">
      <c r="M7265" s="26"/>
      <c r="N7265" s="113"/>
      <c r="O7265" s="113"/>
      <c r="P7265" s="113"/>
      <c r="Q7265" s="26"/>
      <c r="R7265" s="113"/>
      <c r="S7265" s="26"/>
    </row>
    <row r="7266" spans="13:19" ht="12.75">
      <c r="M7266" s="26"/>
      <c r="N7266" s="113"/>
      <c r="O7266" s="113"/>
      <c r="P7266" s="113"/>
      <c r="Q7266" s="26"/>
      <c r="R7266" s="113"/>
      <c r="S7266" s="26"/>
    </row>
    <row r="7267" spans="13:19" ht="12.75">
      <c r="M7267" s="26"/>
      <c r="N7267" s="113"/>
      <c r="O7267" s="113"/>
      <c r="P7267" s="113"/>
      <c r="Q7267" s="26"/>
      <c r="R7267" s="113"/>
      <c r="S7267" s="26"/>
    </row>
    <row r="7268" spans="13:19" ht="12.75">
      <c r="M7268" s="26"/>
      <c r="N7268" s="113"/>
      <c r="O7268" s="113"/>
      <c r="P7268" s="113"/>
      <c r="Q7268" s="26"/>
      <c r="R7268" s="113"/>
      <c r="S7268" s="26"/>
    </row>
    <row r="7269" spans="13:19" ht="12.75">
      <c r="M7269" s="26"/>
      <c r="N7269" s="113"/>
      <c r="O7269" s="113"/>
      <c r="P7269" s="113"/>
      <c r="Q7269" s="26"/>
      <c r="R7269" s="113"/>
      <c r="S7269" s="26"/>
    </row>
    <row r="7270" spans="13:19" ht="12.75">
      <c r="M7270" s="26"/>
      <c r="N7270" s="113"/>
      <c r="O7270" s="113"/>
      <c r="P7270" s="113"/>
      <c r="Q7270" s="26"/>
      <c r="R7270" s="113"/>
      <c r="S7270" s="26"/>
    </row>
    <row r="7271" spans="13:19" ht="12.75">
      <c r="M7271" s="26"/>
      <c r="N7271" s="113"/>
      <c r="O7271" s="113"/>
      <c r="P7271" s="113"/>
      <c r="Q7271" s="26"/>
      <c r="R7271" s="113"/>
      <c r="S7271" s="26"/>
    </row>
    <row r="7272" spans="13:19" ht="12.75">
      <c r="M7272" s="26"/>
      <c r="N7272" s="113"/>
      <c r="O7272" s="113"/>
      <c r="P7272" s="113"/>
      <c r="Q7272" s="26"/>
      <c r="R7272" s="113"/>
      <c r="S7272" s="26"/>
    </row>
    <row r="7273" spans="13:19" ht="12.75">
      <c r="M7273" s="26"/>
      <c r="N7273" s="113"/>
      <c r="O7273" s="113"/>
      <c r="P7273" s="113"/>
      <c r="Q7273" s="26"/>
      <c r="R7273" s="113"/>
      <c r="S7273" s="26"/>
    </row>
    <row r="7274" spans="13:19" ht="12.75">
      <c r="M7274" s="26"/>
      <c r="N7274" s="113"/>
      <c r="O7274" s="113"/>
      <c r="P7274" s="113"/>
      <c r="Q7274" s="26"/>
      <c r="R7274" s="113"/>
      <c r="S7274" s="26"/>
    </row>
    <row r="7275" spans="13:19" ht="12.75">
      <c r="M7275" s="26"/>
      <c r="N7275" s="113"/>
      <c r="O7275" s="113"/>
      <c r="P7275" s="113"/>
      <c r="Q7275" s="26"/>
      <c r="R7275" s="113"/>
      <c r="S7275" s="26"/>
    </row>
    <row r="7276" spans="13:19" ht="12.75">
      <c r="M7276" s="26"/>
      <c r="N7276" s="113"/>
      <c r="O7276" s="113"/>
      <c r="P7276" s="113"/>
      <c r="Q7276" s="26"/>
      <c r="R7276" s="113"/>
      <c r="S7276" s="26"/>
    </row>
    <row r="7277" spans="13:19" ht="12.75">
      <c r="M7277" s="26"/>
      <c r="N7277" s="113"/>
      <c r="O7277" s="113"/>
      <c r="P7277" s="113"/>
      <c r="Q7277" s="26"/>
      <c r="R7277" s="113"/>
      <c r="S7277" s="26"/>
    </row>
    <row r="7278" spans="13:19" ht="12.75">
      <c r="M7278" s="26"/>
      <c r="N7278" s="113"/>
      <c r="O7278" s="113"/>
      <c r="P7278" s="113"/>
      <c r="Q7278" s="26"/>
      <c r="R7278" s="113"/>
      <c r="S7278" s="26"/>
    </row>
    <row r="7279" spans="13:19" ht="12.75">
      <c r="M7279" s="26"/>
      <c r="N7279" s="113"/>
      <c r="O7279" s="113"/>
      <c r="P7279" s="113"/>
      <c r="Q7279" s="26"/>
      <c r="R7279" s="113"/>
      <c r="S7279" s="26"/>
    </row>
    <row r="7280" spans="13:19" ht="12.75">
      <c r="M7280" s="26"/>
      <c r="N7280" s="113"/>
      <c r="O7280" s="113"/>
      <c r="P7280" s="113"/>
      <c r="Q7280" s="26"/>
      <c r="R7280" s="113"/>
      <c r="S7280" s="26"/>
    </row>
    <row r="7281" spans="13:19" ht="12.75">
      <c r="M7281" s="26"/>
      <c r="N7281" s="113"/>
      <c r="O7281" s="113"/>
      <c r="P7281" s="113"/>
      <c r="Q7281" s="26"/>
      <c r="R7281" s="113"/>
      <c r="S7281" s="26"/>
    </row>
    <row r="7282" spans="13:19" ht="12.75">
      <c r="M7282" s="26"/>
      <c r="N7282" s="113"/>
      <c r="O7282" s="113"/>
      <c r="P7282" s="113"/>
      <c r="Q7282" s="26"/>
      <c r="R7282" s="113"/>
      <c r="S7282" s="26"/>
    </row>
    <row r="7283" spans="13:19" ht="12.75">
      <c r="M7283" s="26"/>
      <c r="N7283" s="113"/>
      <c r="O7283" s="113"/>
      <c r="P7283" s="113"/>
      <c r="Q7283" s="26"/>
      <c r="R7283" s="113"/>
      <c r="S7283" s="26"/>
    </row>
    <row r="7284" spans="13:19" ht="12.75">
      <c r="M7284" s="26"/>
      <c r="N7284" s="113"/>
      <c r="O7284" s="113"/>
      <c r="P7284" s="113"/>
      <c r="Q7284" s="26"/>
      <c r="R7284" s="113"/>
      <c r="S7284" s="26"/>
    </row>
    <row r="7285" spans="13:19" ht="12.75">
      <c r="M7285" s="26"/>
      <c r="N7285" s="113"/>
      <c r="O7285" s="113"/>
      <c r="P7285" s="113"/>
      <c r="Q7285" s="26"/>
      <c r="R7285" s="113"/>
      <c r="S7285" s="26"/>
    </row>
    <row r="7286" spans="13:19" ht="12.75">
      <c r="M7286" s="26"/>
      <c r="N7286" s="113"/>
      <c r="O7286" s="113"/>
      <c r="P7286" s="113"/>
      <c r="Q7286" s="26"/>
      <c r="R7286" s="113"/>
      <c r="S7286" s="26"/>
    </row>
    <row r="7287" spans="13:19" ht="12.75">
      <c r="M7287" s="26"/>
      <c r="N7287" s="113"/>
      <c r="O7287" s="113"/>
      <c r="P7287" s="113"/>
      <c r="Q7287" s="26"/>
      <c r="R7287" s="113"/>
      <c r="S7287" s="26"/>
    </row>
    <row r="7288" spans="13:19" ht="12.75">
      <c r="M7288" s="26"/>
      <c r="N7288" s="113"/>
      <c r="O7288" s="113"/>
      <c r="P7288" s="113"/>
      <c r="Q7288" s="26"/>
      <c r="R7288" s="113"/>
      <c r="S7288" s="26"/>
    </row>
    <row r="7289" spans="13:19" ht="12.75">
      <c r="M7289" s="26"/>
      <c r="N7289" s="113"/>
      <c r="O7289" s="113"/>
      <c r="P7289" s="113"/>
      <c r="Q7289" s="26"/>
      <c r="R7289" s="113"/>
      <c r="S7289" s="26"/>
    </row>
    <row r="7290" spans="13:19" ht="12.75">
      <c r="M7290" s="26"/>
      <c r="N7290" s="113"/>
      <c r="O7290" s="113"/>
      <c r="P7290" s="113"/>
      <c r="Q7290" s="26"/>
      <c r="R7290" s="113"/>
      <c r="S7290" s="26"/>
    </row>
    <row r="7291" spans="13:19" ht="12.75">
      <c r="M7291" s="26"/>
      <c r="N7291" s="113"/>
      <c r="O7291" s="113"/>
      <c r="P7291" s="113"/>
      <c r="Q7291" s="26"/>
      <c r="R7291" s="113"/>
      <c r="S7291" s="26"/>
    </row>
    <row r="7292" spans="13:19" ht="12.75">
      <c r="M7292" s="26"/>
      <c r="N7292" s="113"/>
      <c r="O7292" s="113"/>
      <c r="P7292" s="113"/>
      <c r="Q7292" s="26"/>
      <c r="R7292" s="113"/>
      <c r="S7292" s="26"/>
    </row>
    <row r="7293" spans="13:19" ht="12.75">
      <c r="M7293" s="26"/>
      <c r="N7293" s="113"/>
      <c r="O7293" s="113"/>
      <c r="P7293" s="113"/>
      <c r="Q7293" s="26"/>
      <c r="R7293" s="113"/>
      <c r="S7293" s="26"/>
    </row>
    <row r="7294" spans="13:19" ht="12.75">
      <c r="M7294" s="26"/>
      <c r="N7294" s="113"/>
      <c r="O7294" s="113"/>
      <c r="P7294" s="113"/>
      <c r="Q7294" s="26"/>
      <c r="R7294" s="113"/>
      <c r="S7294" s="26"/>
    </row>
    <row r="7295" spans="13:19" ht="12.75">
      <c r="M7295" s="26"/>
      <c r="N7295" s="113"/>
      <c r="O7295" s="113"/>
      <c r="P7295" s="113"/>
      <c r="Q7295" s="26"/>
      <c r="R7295" s="113"/>
      <c r="S7295" s="26"/>
    </row>
    <row r="7296" spans="13:19" ht="12.75">
      <c r="M7296" s="26"/>
      <c r="N7296" s="113"/>
      <c r="O7296" s="113"/>
      <c r="P7296" s="113"/>
      <c r="Q7296" s="26"/>
      <c r="R7296" s="113"/>
      <c r="S7296" s="26"/>
    </row>
    <row r="7297" spans="13:19" ht="12.75">
      <c r="M7297" s="26"/>
      <c r="N7297" s="113"/>
      <c r="O7297" s="113"/>
      <c r="P7297" s="113"/>
      <c r="Q7297" s="26"/>
      <c r="R7297" s="113"/>
      <c r="S7297" s="26"/>
    </row>
    <row r="7298" spans="13:19" ht="12.75">
      <c r="M7298" s="26"/>
      <c r="N7298" s="113"/>
      <c r="O7298" s="113"/>
      <c r="P7298" s="113"/>
      <c r="Q7298" s="26"/>
      <c r="R7298" s="113"/>
      <c r="S7298" s="26"/>
    </row>
    <row r="7299" spans="13:19" ht="12.75">
      <c r="M7299" s="26"/>
      <c r="N7299" s="113"/>
      <c r="O7299" s="113"/>
      <c r="P7299" s="113"/>
      <c r="Q7299" s="26"/>
      <c r="R7299" s="113"/>
      <c r="S7299" s="26"/>
    </row>
    <row r="7300" spans="13:19" ht="12.75">
      <c r="M7300" s="26"/>
      <c r="N7300" s="113"/>
      <c r="O7300" s="113"/>
      <c r="P7300" s="113"/>
      <c r="Q7300" s="26"/>
      <c r="R7300" s="113"/>
      <c r="S7300" s="26"/>
    </row>
    <row r="7301" spans="13:19" ht="12.75">
      <c r="M7301" s="26"/>
      <c r="N7301" s="113"/>
      <c r="O7301" s="113"/>
      <c r="P7301" s="113"/>
      <c r="Q7301" s="26"/>
      <c r="R7301" s="113"/>
      <c r="S7301" s="26"/>
    </row>
    <row r="7302" spans="13:19" ht="12.75">
      <c r="M7302" s="26"/>
      <c r="N7302" s="113"/>
      <c r="O7302" s="113"/>
      <c r="P7302" s="113"/>
      <c r="Q7302" s="26"/>
      <c r="R7302" s="113"/>
      <c r="S7302" s="26"/>
    </row>
    <row r="7303" spans="13:19" ht="12.75">
      <c r="M7303" s="26"/>
      <c r="N7303" s="113"/>
      <c r="O7303" s="113"/>
      <c r="P7303" s="113"/>
      <c r="Q7303" s="26"/>
      <c r="R7303" s="113"/>
      <c r="S7303" s="26"/>
    </row>
    <row r="7304" spans="13:19" ht="12.75">
      <c r="M7304" s="26"/>
      <c r="N7304" s="113"/>
      <c r="O7304" s="113"/>
      <c r="P7304" s="113"/>
      <c r="Q7304" s="26"/>
      <c r="R7304" s="113"/>
      <c r="S7304" s="26"/>
    </row>
    <row r="7305" spans="13:19" ht="12.75">
      <c r="M7305" s="26"/>
      <c r="N7305" s="113"/>
      <c r="O7305" s="113"/>
      <c r="P7305" s="113"/>
      <c r="Q7305" s="26"/>
      <c r="R7305" s="113"/>
      <c r="S7305" s="26"/>
    </row>
    <row r="7306" spans="13:19" ht="12.75">
      <c r="M7306" s="26"/>
      <c r="N7306" s="113"/>
      <c r="O7306" s="113"/>
      <c r="P7306" s="113"/>
      <c r="Q7306" s="26"/>
      <c r="R7306" s="113"/>
      <c r="S7306" s="26"/>
    </row>
    <row r="7307" spans="13:19" ht="12.75">
      <c r="M7307" s="26"/>
      <c r="N7307" s="113"/>
      <c r="O7307" s="113"/>
      <c r="P7307" s="113"/>
      <c r="Q7307" s="26"/>
      <c r="R7307" s="113"/>
      <c r="S7307" s="26"/>
    </row>
    <row r="7308" spans="13:19" ht="12.75">
      <c r="M7308" s="26"/>
      <c r="N7308" s="113"/>
      <c r="O7308" s="113"/>
      <c r="P7308" s="113"/>
      <c r="Q7308" s="26"/>
      <c r="R7308" s="113"/>
      <c r="S7308" s="26"/>
    </row>
    <row r="7309" spans="13:19" ht="12.75">
      <c r="M7309" s="26"/>
      <c r="N7309" s="113"/>
      <c r="O7309" s="113"/>
      <c r="P7309" s="113"/>
      <c r="Q7309" s="26"/>
      <c r="R7309" s="113"/>
      <c r="S7309" s="26"/>
    </row>
    <row r="7310" spans="13:19" ht="12.75">
      <c r="M7310" s="26"/>
      <c r="N7310" s="113"/>
      <c r="O7310" s="113"/>
      <c r="P7310" s="113"/>
      <c r="Q7310" s="26"/>
      <c r="R7310" s="113"/>
      <c r="S7310" s="26"/>
    </row>
    <row r="7311" spans="13:19" ht="12.75">
      <c r="M7311" s="26"/>
      <c r="N7311" s="113"/>
      <c r="O7311" s="113"/>
      <c r="P7311" s="113"/>
      <c r="Q7311" s="26"/>
      <c r="R7311" s="113"/>
      <c r="S7311" s="26"/>
    </row>
    <row r="7312" spans="13:19" ht="12.75">
      <c r="M7312" s="26"/>
      <c r="N7312" s="113"/>
      <c r="O7312" s="113"/>
      <c r="P7312" s="113"/>
      <c r="Q7312" s="26"/>
      <c r="R7312" s="113"/>
      <c r="S7312" s="26"/>
    </row>
    <row r="7313" spans="13:19" ht="12.75">
      <c r="M7313" s="26"/>
      <c r="N7313" s="113"/>
      <c r="O7313" s="113"/>
      <c r="P7313" s="113"/>
      <c r="Q7313" s="26"/>
      <c r="R7313" s="113"/>
      <c r="S7313" s="26"/>
    </row>
    <row r="7314" spans="13:19" ht="12.75">
      <c r="M7314" s="26"/>
      <c r="N7314" s="113"/>
      <c r="O7314" s="113"/>
      <c r="P7314" s="113"/>
      <c r="Q7314" s="26"/>
      <c r="R7314" s="113"/>
      <c r="S7314" s="26"/>
    </row>
    <row r="7315" spans="13:19" ht="12.75">
      <c r="M7315" s="26"/>
      <c r="N7315" s="113"/>
      <c r="O7315" s="113"/>
      <c r="P7315" s="113"/>
      <c r="Q7315" s="26"/>
      <c r="R7315" s="113"/>
      <c r="S7315" s="26"/>
    </row>
    <row r="7316" spans="13:19" ht="12.75">
      <c r="M7316" s="26"/>
      <c r="N7316" s="113"/>
      <c r="O7316" s="113"/>
      <c r="P7316" s="113"/>
      <c r="Q7316" s="26"/>
      <c r="R7316" s="113"/>
      <c r="S7316" s="26"/>
    </row>
    <row r="7317" spans="13:19" ht="12.75">
      <c r="M7317" s="26"/>
      <c r="N7317" s="113"/>
      <c r="O7317" s="113"/>
      <c r="P7317" s="113"/>
      <c r="Q7317" s="26"/>
      <c r="R7317" s="113"/>
      <c r="S7317" s="26"/>
    </row>
    <row r="7318" spans="13:19" ht="12.75">
      <c r="M7318" s="26"/>
      <c r="N7318" s="113"/>
      <c r="O7318" s="113"/>
      <c r="P7318" s="113"/>
      <c r="Q7318" s="26"/>
      <c r="R7318" s="113"/>
      <c r="S7318" s="26"/>
    </row>
    <row r="7319" spans="13:19" ht="12.75">
      <c r="M7319" s="26"/>
      <c r="N7319" s="113"/>
      <c r="O7319" s="113"/>
      <c r="P7319" s="113"/>
      <c r="Q7319" s="26"/>
      <c r="R7319" s="113"/>
      <c r="S7319" s="26"/>
    </row>
    <row r="7320" spans="13:19" ht="12.75">
      <c r="M7320" s="26"/>
      <c r="N7320" s="113"/>
      <c r="O7320" s="113"/>
      <c r="P7320" s="113"/>
      <c r="Q7320" s="26"/>
      <c r="R7320" s="113"/>
      <c r="S7320" s="26"/>
    </row>
    <row r="7321" spans="13:19" ht="12.75">
      <c r="M7321" s="26"/>
      <c r="N7321" s="113"/>
      <c r="O7321" s="113"/>
      <c r="P7321" s="113"/>
      <c r="Q7321" s="26"/>
      <c r="R7321" s="113"/>
      <c r="S7321" s="26"/>
    </row>
    <row r="7322" spans="13:19" ht="12.75">
      <c r="M7322" s="26"/>
      <c r="N7322" s="113"/>
      <c r="O7322" s="113"/>
      <c r="P7322" s="113"/>
      <c r="Q7322" s="26"/>
      <c r="R7322" s="113"/>
      <c r="S7322" s="26"/>
    </row>
    <row r="7323" spans="13:19" ht="12.75">
      <c r="M7323" s="26"/>
      <c r="N7323" s="113"/>
      <c r="O7323" s="113"/>
      <c r="P7323" s="113"/>
      <c r="Q7323" s="26"/>
      <c r="R7323" s="113"/>
      <c r="S7323" s="26"/>
    </row>
    <row r="7324" spans="13:19" ht="12.75">
      <c r="M7324" s="26"/>
      <c r="N7324" s="113"/>
      <c r="O7324" s="113"/>
      <c r="P7324" s="113"/>
      <c r="Q7324" s="26"/>
      <c r="R7324" s="113"/>
      <c r="S7324" s="26"/>
    </row>
    <row r="7325" spans="13:19" ht="12.75">
      <c r="M7325" s="26"/>
      <c r="N7325" s="113"/>
      <c r="O7325" s="113"/>
      <c r="P7325" s="113"/>
      <c r="Q7325" s="26"/>
      <c r="R7325" s="113"/>
      <c r="S7325" s="26"/>
    </row>
    <row r="7326" spans="13:19" ht="12.75">
      <c r="M7326" s="26"/>
      <c r="N7326" s="113"/>
      <c r="O7326" s="113"/>
      <c r="P7326" s="113"/>
      <c r="Q7326" s="26"/>
      <c r="R7326" s="113"/>
      <c r="S7326" s="26"/>
    </row>
    <row r="7327" spans="13:19" ht="12.75">
      <c r="M7327" s="26"/>
      <c r="N7327" s="113"/>
      <c r="O7327" s="113"/>
      <c r="P7327" s="113"/>
      <c r="Q7327" s="26"/>
      <c r="R7327" s="113"/>
      <c r="S7327" s="26"/>
    </row>
    <row r="7328" spans="13:19" ht="12.75">
      <c r="M7328" s="26"/>
      <c r="N7328" s="113"/>
      <c r="O7328" s="113"/>
      <c r="P7328" s="113"/>
      <c r="Q7328" s="26"/>
      <c r="R7328" s="113"/>
      <c r="S7328" s="26"/>
    </row>
    <row r="7329" spans="13:19" ht="12.75">
      <c r="M7329" s="26"/>
      <c r="N7329" s="113"/>
      <c r="O7329" s="113"/>
      <c r="P7329" s="113"/>
      <c r="Q7329" s="26"/>
      <c r="R7329" s="113"/>
      <c r="S7329" s="26"/>
    </row>
    <row r="7330" spans="13:19" ht="12.75">
      <c r="M7330" s="26"/>
      <c r="N7330" s="113"/>
      <c r="O7330" s="113"/>
      <c r="P7330" s="113"/>
      <c r="Q7330" s="26"/>
      <c r="R7330" s="113"/>
      <c r="S7330" s="26"/>
    </row>
    <row r="7331" spans="13:19" ht="12.75">
      <c r="M7331" s="26"/>
      <c r="N7331" s="113"/>
      <c r="O7331" s="113"/>
      <c r="P7331" s="113"/>
      <c r="Q7331" s="26"/>
      <c r="R7331" s="113"/>
      <c r="S7331" s="26"/>
    </row>
    <row r="7332" spans="13:19" ht="12.75">
      <c r="M7332" s="26"/>
      <c r="N7332" s="113"/>
      <c r="O7332" s="113"/>
      <c r="P7332" s="113"/>
      <c r="Q7332" s="26"/>
      <c r="R7332" s="113"/>
      <c r="S7332" s="26"/>
    </row>
    <row r="7333" spans="13:19" ht="12.75">
      <c r="M7333" s="26"/>
      <c r="N7333" s="113"/>
      <c r="O7333" s="113"/>
      <c r="P7333" s="113"/>
      <c r="Q7333" s="26"/>
      <c r="R7333" s="113"/>
      <c r="S7333" s="26"/>
    </row>
    <row r="7334" spans="13:19" ht="12.75">
      <c r="M7334" s="26"/>
      <c r="N7334" s="113"/>
      <c r="O7334" s="113"/>
      <c r="P7334" s="113"/>
      <c r="Q7334" s="26"/>
      <c r="R7334" s="113"/>
      <c r="S7334" s="26"/>
    </row>
    <row r="7335" spans="13:19" ht="12.75">
      <c r="M7335" s="26"/>
      <c r="N7335" s="113"/>
      <c r="O7335" s="113"/>
      <c r="P7335" s="113"/>
      <c r="Q7335" s="26"/>
      <c r="R7335" s="113"/>
      <c r="S7335" s="26"/>
    </row>
    <row r="7336" spans="13:19" ht="12.75">
      <c r="M7336" s="26"/>
      <c r="N7336" s="113"/>
      <c r="O7336" s="113"/>
      <c r="P7336" s="113"/>
      <c r="Q7336" s="26"/>
      <c r="R7336" s="113"/>
      <c r="S7336" s="26"/>
    </row>
    <row r="7337" spans="13:19" ht="12.75">
      <c r="M7337" s="26"/>
      <c r="N7337" s="113"/>
      <c r="O7337" s="113"/>
      <c r="P7337" s="113"/>
      <c r="Q7337" s="26"/>
      <c r="R7337" s="113"/>
      <c r="S7337" s="26"/>
    </row>
    <row r="7338" spans="13:19" ht="12.75">
      <c r="M7338" s="26"/>
      <c r="N7338" s="113"/>
      <c r="O7338" s="113"/>
      <c r="P7338" s="113"/>
      <c r="Q7338" s="26"/>
      <c r="R7338" s="113"/>
      <c r="S7338" s="26"/>
    </row>
    <row r="7339" spans="13:19" ht="12.75">
      <c r="M7339" s="26"/>
      <c r="N7339" s="113"/>
      <c r="O7339" s="113"/>
      <c r="P7339" s="113"/>
      <c r="Q7339" s="26"/>
      <c r="R7339" s="113"/>
      <c r="S7339" s="26"/>
    </row>
    <row r="7340" spans="13:19" ht="12.75">
      <c r="M7340" s="26"/>
      <c r="N7340" s="113"/>
      <c r="O7340" s="113"/>
      <c r="P7340" s="113"/>
      <c r="Q7340" s="26"/>
      <c r="R7340" s="113"/>
      <c r="S7340" s="26"/>
    </row>
    <row r="7341" spans="13:19" ht="12.75">
      <c r="M7341" s="26"/>
      <c r="N7341" s="113"/>
      <c r="O7341" s="113"/>
      <c r="P7341" s="113"/>
      <c r="Q7341" s="26"/>
      <c r="R7341" s="113"/>
      <c r="S7341" s="26"/>
    </row>
    <row r="7342" spans="13:19" ht="12.75">
      <c r="M7342" s="26"/>
      <c r="N7342" s="113"/>
      <c r="O7342" s="113"/>
      <c r="P7342" s="113"/>
      <c r="Q7342" s="26"/>
      <c r="R7342" s="113"/>
      <c r="S7342" s="26"/>
    </row>
    <row r="7343" spans="13:19" ht="12.75">
      <c r="M7343" s="26"/>
      <c r="N7343" s="113"/>
      <c r="O7343" s="113"/>
      <c r="P7343" s="113"/>
      <c r="Q7343" s="26"/>
      <c r="R7343" s="113"/>
      <c r="S7343" s="26"/>
    </row>
    <row r="7344" spans="13:19" ht="12.75">
      <c r="M7344" s="26"/>
      <c r="N7344" s="113"/>
      <c r="O7344" s="113"/>
      <c r="P7344" s="113"/>
      <c r="Q7344" s="26"/>
      <c r="R7344" s="113"/>
      <c r="S7344" s="26"/>
    </row>
    <row r="7345" spans="13:19" ht="12.75">
      <c r="M7345" s="26"/>
      <c r="N7345" s="113"/>
      <c r="O7345" s="113"/>
      <c r="P7345" s="113"/>
      <c r="Q7345" s="26"/>
      <c r="R7345" s="113"/>
      <c r="S7345" s="26"/>
    </row>
    <row r="7346" spans="13:19" ht="12.75">
      <c r="M7346" s="26"/>
      <c r="N7346" s="113"/>
      <c r="O7346" s="113"/>
      <c r="P7346" s="113"/>
      <c r="Q7346" s="26"/>
      <c r="R7346" s="113"/>
      <c r="S7346" s="26"/>
    </row>
    <row r="7347" spans="13:19" ht="12.75">
      <c r="M7347" s="26"/>
      <c r="N7347" s="113"/>
      <c r="O7347" s="113"/>
      <c r="P7347" s="113"/>
      <c r="Q7347" s="26"/>
      <c r="R7347" s="113"/>
      <c r="S7347" s="26"/>
    </row>
    <row r="7348" spans="13:19" ht="12.75">
      <c r="M7348" s="26"/>
      <c r="N7348" s="113"/>
      <c r="O7348" s="113"/>
      <c r="P7348" s="113"/>
      <c r="Q7348" s="26"/>
      <c r="R7348" s="113"/>
      <c r="S7348" s="26"/>
    </row>
    <row r="7349" spans="13:19" ht="12.75">
      <c r="M7349" s="26"/>
      <c r="N7349" s="113"/>
      <c r="O7349" s="113"/>
      <c r="P7349" s="113"/>
      <c r="Q7349" s="26"/>
      <c r="R7349" s="113"/>
      <c r="S7349" s="26"/>
    </row>
    <row r="7350" spans="13:19" ht="12.75">
      <c r="M7350" s="26"/>
      <c r="N7350" s="113"/>
      <c r="O7350" s="113"/>
      <c r="P7350" s="113"/>
      <c r="Q7350" s="26"/>
      <c r="R7350" s="113"/>
      <c r="S7350" s="26"/>
    </row>
    <row r="7351" spans="13:19" ht="12.75">
      <c r="M7351" s="26"/>
      <c r="N7351" s="113"/>
      <c r="O7351" s="113"/>
      <c r="P7351" s="113"/>
      <c r="Q7351" s="26"/>
      <c r="R7351" s="113"/>
      <c r="S7351" s="26"/>
    </row>
    <row r="7352" spans="13:19" ht="12.75">
      <c r="M7352" s="26"/>
      <c r="N7352" s="113"/>
      <c r="O7352" s="113"/>
      <c r="P7352" s="113"/>
      <c r="Q7352" s="26"/>
      <c r="R7352" s="113"/>
      <c r="S7352" s="26"/>
    </row>
    <row r="7353" spans="13:19" ht="12.75">
      <c r="M7353" s="26"/>
      <c r="N7353" s="113"/>
      <c r="O7353" s="113"/>
      <c r="P7353" s="113"/>
      <c r="Q7353" s="26"/>
      <c r="R7353" s="113"/>
      <c r="S7353" s="26"/>
    </row>
    <row r="7354" spans="13:19" ht="12.75">
      <c r="M7354" s="26"/>
      <c r="N7354" s="113"/>
      <c r="O7354" s="113"/>
      <c r="P7354" s="113"/>
      <c r="Q7354" s="26"/>
      <c r="R7354" s="113"/>
      <c r="S7354" s="26"/>
    </row>
    <row r="7355" spans="13:19" ht="12.75">
      <c r="M7355" s="26"/>
      <c r="N7355" s="113"/>
      <c r="O7355" s="113"/>
      <c r="P7355" s="113"/>
      <c r="Q7355" s="26"/>
      <c r="R7355" s="113"/>
      <c r="S7355" s="26"/>
    </row>
    <row r="7356" spans="13:19" ht="12.75">
      <c r="M7356" s="26"/>
      <c r="N7356" s="113"/>
      <c r="O7356" s="113"/>
      <c r="P7356" s="113"/>
      <c r="Q7356" s="26"/>
      <c r="R7356" s="113"/>
      <c r="S7356" s="26"/>
    </row>
    <row r="7357" spans="13:19" ht="12.75">
      <c r="M7357" s="26"/>
      <c r="N7357" s="113"/>
      <c r="O7357" s="113"/>
      <c r="P7357" s="113"/>
      <c r="Q7357" s="26"/>
      <c r="R7357" s="113"/>
      <c r="S7357" s="26"/>
    </row>
    <row r="7358" spans="13:19" ht="12.75">
      <c r="M7358" s="26"/>
      <c r="N7358" s="113"/>
      <c r="O7358" s="113"/>
      <c r="P7358" s="113"/>
      <c r="Q7358" s="26"/>
      <c r="R7358" s="113"/>
      <c r="S7358" s="26"/>
    </row>
    <row r="7359" spans="13:19" ht="12.75">
      <c r="M7359" s="26"/>
      <c r="N7359" s="113"/>
      <c r="O7359" s="113"/>
      <c r="P7359" s="113"/>
      <c r="Q7359" s="26"/>
      <c r="R7359" s="113"/>
      <c r="S7359" s="26"/>
    </row>
    <row r="7360" spans="13:19" ht="12.75">
      <c r="M7360" s="26"/>
      <c r="N7360" s="113"/>
      <c r="O7360" s="113"/>
      <c r="P7360" s="113"/>
      <c r="Q7360" s="26"/>
      <c r="R7360" s="113"/>
      <c r="S7360" s="26"/>
    </row>
    <row r="7361" spans="13:19" ht="12.75">
      <c r="M7361" s="26"/>
      <c r="N7361" s="113"/>
      <c r="O7361" s="113"/>
      <c r="P7361" s="113"/>
      <c r="Q7361" s="26"/>
      <c r="R7361" s="113"/>
      <c r="S7361" s="26"/>
    </row>
    <row r="7362" spans="13:19" ht="12.75">
      <c r="M7362" s="26"/>
      <c r="N7362" s="113"/>
      <c r="O7362" s="113"/>
      <c r="P7362" s="113"/>
      <c r="Q7362" s="26"/>
      <c r="R7362" s="113"/>
      <c r="S7362" s="26"/>
    </row>
    <row r="7363" spans="13:19" ht="12.75">
      <c r="M7363" s="26"/>
      <c r="N7363" s="113"/>
      <c r="O7363" s="113"/>
      <c r="P7363" s="113"/>
      <c r="Q7363" s="26"/>
      <c r="R7363" s="113"/>
      <c r="S7363" s="26"/>
    </row>
    <row r="7364" spans="13:19" ht="12.75">
      <c r="M7364" s="26"/>
      <c r="N7364" s="113"/>
      <c r="O7364" s="113"/>
      <c r="P7364" s="113"/>
      <c r="Q7364" s="26"/>
      <c r="R7364" s="113"/>
      <c r="S7364" s="26"/>
    </row>
    <row r="7365" spans="13:19" ht="12.75">
      <c r="M7365" s="26"/>
      <c r="N7365" s="113"/>
      <c r="O7365" s="113"/>
      <c r="P7365" s="113"/>
      <c r="Q7365" s="26"/>
      <c r="R7365" s="113"/>
      <c r="S7365" s="26"/>
    </row>
    <row r="7366" spans="13:19" ht="12.75">
      <c r="M7366" s="26"/>
      <c r="N7366" s="113"/>
      <c r="O7366" s="113"/>
      <c r="P7366" s="113"/>
      <c r="Q7366" s="26"/>
      <c r="R7366" s="113"/>
      <c r="S7366" s="26"/>
    </row>
    <row r="7367" spans="13:19" ht="12.75">
      <c r="M7367" s="26"/>
      <c r="N7367" s="113"/>
      <c r="O7367" s="113"/>
      <c r="P7367" s="113"/>
      <c r="Q7367" s="26"/>
      <c r="R7367" s="113"/>
      <c r="S7367" s="26"/>
    </row>
    <row r="7368" spans="13:19" ht="12.75">
      <c r="M7368" s="26"/>
      <c r="N7368" s="113"/>
      <c r="O7368" s="113"/>
      <c r="P7368" s="113"/>
      <c r="Q7368" s="26"/>
      <c r="R7368" s="113"/>
      <c r="S7368" s="26"/>
    </row>
    <row r="7369" spans="13:19" ht="12.75">
      <c r="M7369" s="26"/>
      <c r="N7369" s="113"/>
      <c r="O7369" s="113"/>
      <c r="P7369" s="113"/>
      <c r="Q7369" s="26"/>
      <c r="R7369" s="113"/>
      <c r="S7369" s="26"/>
    </row>
    <row r="7370" spans="13:19" ht="12.75">
      <c r="M7370" s="26"/>
      <c r="N7370" s="113"/>
      <c r="O7370" s="113"/>
      <c r="P7370" s="113"/>
      <c r="Q7370" s="26"/>
      <c r="R7370" s="113"/>
      <c r="S7370" s="26"/>
    </row>
    <row r="7371" spans="13:19" ht="12.75">
      <c r="M7371" s="26"/>
      <c r="N7371" s="113"/>
      <c r="O7371" s="113"/>
      <c r="P7371" s="113"/>
      <c r="Q7371" s="26"/>
      <c r="R7371" s="113"/>
      <c r="S7371" s="26"/>
    </row>
    <row r="7372" spans="13:19" ht="12.75">
      <c r="M7372" s="26"/>
      <c r="N7372" s="113"/>
      <c r="O7372" s="113"/>
      <c r="P7372" s="113"/>
      <c r="Q7372" s="26"/>
      <c r="R7372" s="113"/>
      <c r="S7372" s="26"/>
    </row>
    <row r="7373" spans="13:19" ht="12.75">
      <c r="M7373" s="26"/>
      <c r="N7373" s="113"/>
      <c r="O7373" s="113"/>
      <c r="P7373" s="113"/>
      <c r="Q7373" s="26"/>
      <c r="R7373" s="113"/>
      <c r="S7373" s="26"/>
    </row>
    <row r="7374" spans="13:19" ht="12.75">
      <c r="M7374" s="26"/>
      <c r="N7374" s="113"/>
      <c r="O7374" s="113"/>
      <c r="P7374" s="113"/>
      <c r="Q7374" s="26"/>
      <c r="R7374" s="113"/>
      <c r="S7374" s="26"/>
    </row>
    <row r="7375" spans="13:19" ht="12.75">
      <c r="M7375" s="26"/>
      <c r="N7375" s="113"/>
      <c r="O7375" s="113"/>
      <c r="P7375" s="113"/>
      <c r="Q7375" s="26"/>
      <c r="R7375" s="113"/>
      <c r="S7375" s="26"/>
    </row>
    <row r="7376" spans="13:19" ht="12.75">
      <c r="M7376" s="26"/>
      <c r="N7376" s="113"/>
      <c r="O7376" s="113"/>
      <c r="P7376" s="113"/>
      <c r="Q7376" s="26"/>
      <c r="R7376" s="113"/>
      <c r="S7376" s="26"/>
    </row>
    <row r="7377" spans="13:19" ht="12.75">
      <c r="M7377" s="26"/>
      <c r="N7377" s="113"/>
      <c r="O7377" s="113"/>
      <c r="P7377" s="113"/>
      <c r="Q7377" s="26"/>
      <c r="R7377" s="113"/>
      <c r="S7377" s="26"/>
    </row>
    <row r="7378" spans="13:19" ht="12.75">
      <c r="M7378" s="26"/>
      <c r="N7378" s="113"/>
      <c r="O7378" s="113"/>
      <c r="P7378" s="113"/>
      <c r="Q7378" s="26"/>
      <c r="R7378" s="113"/>
      <c r="S7378" s="26"/>
    </row>
    <row r="7379" spans="13:19" ht="12.75">
      <c r="M7379" s="26"/>
      <c r="N7379" s="113"/>
      <c r="O7379" s="113"/>
      <c r="P7379" s="113"/>
      <c r="Q7379" s="26"/>
      <c r="R7379" s="113"/>
      <c r="S7379" s="26"/>
    </row>
    <row r="7380" spans="13:19" ht="12.75">
      <c r="M7380" s="26"/>
      <c r="N7380" s="113"/>
      <c r="O7380" s="113"/>
      <c r="P7380" s="113"/>
      <c r="Q7380" s="26"/>
      <c r="R7380" s="113"/>
      <c r="S7380" s="26"/>
    </row>
    <row r="7381" spans="13:19" ht="12.75">
      <c r="M7381" s="26"/>
      <c r="N7381" s="113"/>
      <c r="O7381" s="113"/>
      <c r="P7381" s="113"/>
      <c r="Q7381" s="26"/>
      <c r="R7381" s="113"/>
      <c r="S7381" s="26"/>
    </row>
    <row r="7382" spans="13:19" ht="12.75">
      <c r="M7382" s="26"/>
      <c r="N7382" s="113"/>
      <c r="O7382" s="113"/>
      <c r="P7382" s="113"/>
      <c r="Q7382" s="26"/>
      <c r="R7382" s="113"/>
      <c r="S7382" s="26"/>
    </row>
    <row r="7383" spans="13:19" ht="12.75">
      <c r="M7383" s="26"/>
      <c r="N7383" s="113"/>
      <c r="O7383" s="113"/>
      <c r="P7383" s="113"/>
      <c r="Q7383" s="26"/>
      <c r="R7383" s="113"/>
      <c r="S7383" s="26"/>
    </row>
    <row r="7384" spans="13:19" ht="12.75">
      <c r="M7384" s="26"/>
      <c r="N7384" s="113"/>
      <c r="O7384" s="113"/>
      <c r="P7384" s="113"/>
      <c r="Q7384" s="26"/>
      <c r="R7384" s="113"/>
      <c r="S7384" s="26"/>
    </row>
    <row r="7385" spans="13:19" ht="12.75">
      <c r="M7385" s="26"/>
      <c r="N7385" s="113"/>
      <c r="O7385" s="113"/>
      <c r="P7385" s="113"/>
      <c r="Q7385" s="26"/>
      <c r="R7385" s="113"/>
      <c r="S7385" s="26"/>
    </row>
    <row r="7386" spans="13:19" ht="12.75">
      <c r="M7386" s="26"/>
      <c r="N7386" s="113"/>
      <c r="O7386" s="113"/>
      <c r="P7386" s="113"/>
      <c r="Q7386" s="26"/>
      <c r="R7386" s="113"/>
      <c r="S7386" s="26"/>
    </row>
    <row r="7387" spans="13:19" ht="12.75">
      <c r="M7387" s="26"/>
      <c r="N7387" s="113"/>
      <c r="O7387" s="113"/>
      <c r="P7387" s="113"/>
      <c r="Q7387" s="26"/>
      <c r="R7387" s="113"/>
      <c r="S7387" s="26"/>
    </row>
    <row r="7388" spans="13:19" ht="12.75">
      <c r="M7388" s="26"/>
      <c r="N7388" s="113"/>
      <c r="O7388" s="113"/>
      <c r="P7388" s="113"/>
      <c r="Q7388" s="26"/>
      <c r="R7388" s="113"/>
      <c r="S7388" s="26"/>
    </row>
    <row r="7389" spans="13:19" ht="12.75">
      <c r="M7389" s="26"/>
      <c r="N7389" s="113"/>
      <c r="O7389" s="113"/>
      <c r="P7389" s="113"/>
      <c r="Q7389" s="26"/>
      <c r="R7389" s="113"/>
      <c r="S7389" s="26"/>
    </row>
    <row r="7390" spans="13:19" ht="12.75">
      <c r="M7390" s="26"/>
      <c r="N7390" s="113"/>
      <c r="O7390" s="113"/>
      <c r="P7390" s="113"/>
      <c r="Q7390" s="26"/>
      <c r="R7390" s="113"/>
      <c r="S7390" s="26"/>
    </row>
    <row r="7391" spans="13:19" ht="12.75">
      <c r="M7391" s="26"/>
      <c r="N7391" s="113"/>
      <c r="O7391" s="113"/>
      <c r="P7391" s="113"/>
      <c r="Q7391" s="26"/>
      <c r="R7391" s="113"/>
      <c r="S7391" s="26"/>
    </row>
    <row r="7392" spans="13:19" ht="12.75">
      <c r="M7392" s="26"/>
      <c r="N7392" s="113"/>
      <c r="O7392" s="113"/>
      <c r="P7392" s="113"/>
      <c r="Q7392" s="26"/>
      <c r="R7392" s="113"/>
      <c r="S7392" s="26"/>
    </row>
    <row r="7393" spans="13:19" ht="12.75">
      <c r="M7393" s="26"/>
      <c r="N7393" s="113"/>
      <c r="O7393" s="113"/>
      <c r="P7393" s="113"/>
      <c r="Q7393" s="26"/>
      <c r="R7393" s="113"/>
      <c r="S7393" s="26"/>
    </row>
    <row r="7394" spans="13:19" ht="12.75">
      <c r="M7394" s="26"/>
      <c r="N7394" s="113"/>
      <c r="O7394" s="113"/>
      <c r="P7394" s="113"/>
      <c r="Q7394" s="26"/>
      <c r="R7394" s="113"/>
      <c r="S7394" s="26"/>
    </row>
    <row r="7395" spans="13:19" ht="12.75">
      <c r="M7395" s="26"/>
      <c r="N7395" s="113"/>
      <c r="O7395" s="113"/>
      <c r="P7395" s="113"/>
      <c r="Q7395" s="26"/>
      <c r="R7395" s="113"/>
      <c r="S7395" s="26"/>
    </row>
    <row r="7396" spans="13:19" ht="12.75">
      <c r="M7396" s="26"/>
      <c r="N7396" s="113"/>
      <c r="O7396" s="113"/>
      <c r="P7396" s="113"/>
      <c r="Q7396" s="26"/>
      <c r="R7396" s="113"/>
      <c r="S7396" s="26"/>
    </row>
    <row r="7397" spans="13:19" ht="12.75">
      <c r="M7397" s="26"/>
      <c r="N7397" s="113"/>
      <c r="O7397" s="113"/>
      <c r="P7397" s="113"/>
      <c r="Q7397" s="26"/>
      <c r="R7397" s="113"/>
      <c r="S7397" s="26"/>
    </row>
    <row r="7398" spans="13:19" ht="12.75">
      <c r="M7398" s="26"/>
      <c r="N7398" s="113"/>
      <c r="O7398" s="113"/>
      <c r="P7398" s="113"/>
      <c r="Q7398" s="26"/>
      <c r="R7398" s="113"/>
      <c r="S7398" s="26"/>
    </row>
    <row r="7399" spans="13:19" ht="12.75">
      <c r="M7399" s="26"/>
      <c r="N7399" s="113"/>
      <c r="O7399" s="113"/>
      <c r="P7399" s="113"/>
      <c r="Q7399" s="26"/>
      <c r="R7399" s="113"/>
      <c r="S7399" s="26"/>
    </row>
    <row r="7400" spans="13:19" ht="12.75">
      <c r="M7400" s="26"/>
      <c r="N7400" s="113"/>
      <c r="O7400" s="113"/>
      <c r="P7400" s="113"/>
      <c r="Q7400" s="26"/>
      <c r="R7400" s="113"/>
      <c r="S7400" s="26"/>
    </row>
    <row r="7401" spans="13:19" ht="12.75">
      <c r="M7401" s="26"/>
      <c r="N7401" s="113"/>
      <c r="O7401" s="113"/>
      <c r="P7401" s="113"/>
      <c r="Q7401" s="26"/>
      <c r="R7401" s="113"/>
      <c r="S7401" s="26"/>
    </row>
    <row r="7402" spans="13:19" ht="12.75">
      <c r="M7402" s="26"/>
      <c r="N7402" s="113"/>
      <c r="O7402" s="113"/>
      <c r="P7402" s="113"/>
      <c r="Q7402" s="26"/>
      <c r="R7402" s="113"/>
      <c r="S7402" s="26"/>
    </row>
    <row r="7403" spans="13:19" ht="12.75">
      <c r="M7403" s="26"/>
      <c r="N7403" s="113"/>
      <c r="O7403" s="113"/>
      <c r="P7403" s="113"/>
      <c r="Q7403" s="26"/>
      <c r="R7403" s="113"/>
      <c r="S7403" s="26"/>
    </row>
    <row r="7404" spans="13:19" ht="12.75">
      <c r="M7404" s="26"/>
      <c r="N7404" s="113"/>
      <c r="O7404" s="113"/>
      <c r="P7404" s="113"/>
      <c r="Q7404" s="26"/>
      <c r="R7404" s="113"/>
      <c r="S7404" s="26"/>
    </row>
    <row r="7405" spans="13:19" ht="12.75">
      <c r="M7405" s="26"/>
      <c r="N7405" s="113"/>
      <c r="O7405" s="113"/>
      <c r="P7405" s="113"/>
      <c r="Q7405" s="26"/>
      <c r="R7405" s="113"/>
      <c r="S7405" s="26"/>
    </row>
    <row r="7406" spans="13:19" ht="12.75">
      <c r="M7406" s="26"/>
      <c r="N7406" s="113"/>
      <c r="O7406" s="113"/>
      <c r="P7406" s="113"/>
      <c r="Q7406" s="26"/>
      <c r="R7406" s="113"/>
      <c r="S7406" s="26"/>
    </row>
    <row r="7407" spans="13:19" ht="12.75">
      <c r="M7407" s="26"/>
      <c r="N7407" s="113"/>
      <c r="O7407" s="113"/>
      <c r="P7407" s="113"/>
      <c r="Q7407" s="26"/>
      <c r="R7407" s="113"/>
      <c r="S7407" s="26"/>
    </row>
    <row r="7408" spans="13:19" ht="12.75">
      <c r="M7408" s="26"/>
      <c r="N7408" s="113"/>
      <c r="O7408" s="113"/>
      <c r="P7408" s="113"/>
      <c r="Q7408" s="26"/>
      <c r="R7408" s="113"/>
      <c r="S7408" s="26"/>
    </row>
    <row r="7409" spans="13:19" ht="12.75">
      <c r="M7409" s="26"/>
      <c r="N7409" s="113"/>
      <c r="O7409" s="113"/>
      <c r="P7409" s="113"/>
      <c r="Q7409" s="26"/>
      <c r="R7409" s="113"/>
      <c r="S7409" s="26"/>
    </row>
    <row r="7410" spans="13:19" ht="12.75">
      <c r="M7410" s="26"/>
      <c r="N7410" s="113"/>
      <c r="O7410" s="113"/>
      <c r="P7410" s="113"/>
      <c r="Q7410" s="26"/>
      <c r="R7410" s="113"/>
      <c r="S7410" s="26"/>
    </row>
    <row r="7411" spans="13:19" ht="12.75">
      <c r="M7411" s="26"/>
      <c r="N7411" s="113"/>
      <c r="O7411" s="113"/>
      <c r="P7411" s="113"/>
      <c r="Q7411" s="26"/>
      <c r="R7411" s="113"/>
      <c r="S7411" s="26"/>
    </row>
    <row r="7412" spans="13:19" ht="12.75">
      <c r="M7412" s="26"/>
      <c r="N7412" s="113"/>
      <c r="O7412" s="113"/>
      <c r="P7412" s="113"/>
      <c r="Q7412" s="26"/>
      <c r="R7412" s="113"/>
      <c r="S7412" s="26"/>
    </row>
    <row r="7413" spans="13:19" ht="12.75">
      <c r="M7413" s="26"/>
      <c r="N7413" s="113"/>
      <c r="O7413" s="113"/>
      <c r="P7413" s="113"/>
      <c r="Q7413" s="26"/>
      <c r="R7413" s="113"/>
      <c r="S7413" s="26"/>
    </row>
    <row r="7414" spans="13:19" ht="12.75">
      <c r="M7414" s="26"/>
      <c r="N7414" s="113"/>
      <c r="O7414" s="113"/>
      <c r="P7414" s="113"/>
      <c r="Q7414" s="26"/>
      <c r="R7414" s="113"/>
      <c r="S7414" s="26"/>
    </row>
    <row r="7415" spans="13:19" ht="12.75">
      <c r="M7415" s="26"/>
      <c r="N7415" s="113"/>
      <c r="O7415" s="113"/>
      <c r="P7415" s="113"/>
      <c r="Q7415" s="26"/>
      <c r="R7415" s="113"/>
      <c r="S7415" s="26"/>
    </row>
    <row r="7416" spans="13:19" ht="12.75">
      <c r="M7416" s="26"/>
      <c r="N7416" s="113"/>
      <c r="O7416" s="113"/>
      <c r="P7416" s="113"/>
      <c r="Q7416" s="26"/>
      <c r="R7416" s="113"/>
      <c r="S7416" s="26"/>
    </row>
    <row r="7417" spans="13:19" ht="12.75">
      <c r="M7417" s="26"/>
      <c r="N7417" s="113"/>
      <c r="O7417" s="113"/>
      <c r="P7417" s="113"/>
      <c r="Q7417" s="26"/>
      <c r="R7417" s="113"/>
      <c r="S7417" s="26"/>
    </row>
    <row r="7418" spans="13:19" ht="12.75">
      <c r="M7418" s="26"/>
      <c r="N7418" s="113"/>
      <c r="O7418" s="113"/>
      <c r="P7418" s="113"/>
      <c r="Q7418" s="26"/>
      <c r="R7418" s="113"/>
      <c r="S7418" s="26"/>
    </row>
    <row r="7419" spans="13:19" ht="12.75">
      <c r="M7419" s="26"/>
      <c r="N7419" s="113"/>
      <c r="O7419" s="113"/>
      <c r="P7419" s="113"/>
      <c r="Q7419" s="26"/>
      <c r="R7419" s="113"/>
      <c r="S7419" s="26"/>
    </row>
    <row r="7420" spans="13:19" ht="12.75">
      <c r="M7420" s="26"/>
      <c r="N7420" s="113"/>
      <c r="O7420" s="113"/>
      <c r="P7420" s="113"/>
      <c r="Q7420" s="26"/>
      <c r="R7420" s="113"/>
      <c r="S7420" s="26"/>
    </row>
    <row r="7421" spans="13:19" ht="12.75">
      <c r="M7421" s="26"/>
      <c r="N7421" s="113"/>
      <c r="O7421" s="113"/>
      <c r="P7421" s="113"/>
      <c r="Q7421" s="26"/>
      <c r="R7421" s="113"/>
      <c r="S7421" s="26"/>
    </row>
    <row r="7422" spans="13:19" ht="12.75">
      <c r="M7422" s="26"/>
      <c r="N7422" s="113"/>
      <c r="O7422" s="113"/>
      <c r="P7422" s="113"/>
      <c r="Q7422" s="26"/>
      <c r="R7422" s="113"/>
      <c r="S7422" s="26"/>
    </row>
    <row r="7423" spans="13:19" ht="12.75">
      <c r="M7423" s="26"/>
      <c r="N7423" s="113"/>
      <c r="O7423" s="113"/>
      <c r="P7423" s="113"/>
      <c r="Q7423" s="26"/>
      <c r="R7423" s="113"/>
      <c r="S7423" s="26"/>
    </row>
    <row r="7424" spans="13:19" ht="12.75">
      <c r="M7424" s="26"/>
      <c r="N7424" s="113"/>
      <c r="O7424" s="113"/>
      <c r="P7424" s="113"/>
      <c r="Q7424" s="26"/>
      <c r="R7424" s="113"/>
      <c r="S7424" s="26"/>
    </row>
    <row r="7425" spans="13:19" ht="12.75">
      <c r="M7425" s="26"/>
      <c r="N7425" s="113"/>
      <c r="O7425" s="113"/>
      <c r="P7425" s="113"/>
      <c r="Q7425" s="26"/>
      <c r="R7425" s="113"/>
      <c r="S7425" s="26"/>
    </row>
    <row r="7426" spans="13:19" ht="12.75">
      <c r="M7426" s="26"/>
      <c r="N7426" s="113"/>
      <c r="O7426" s="113"/>
      <c r="P7426" s="113"/>
      <c r="Q7426" s="26"/>
      <c r="R7426" s="113"/>
      <c r="S7426" s="26"/>
    </row>
    <row r="7427" spans="13:19" ht="12.75">
      <c r="M7427" s="26"/>
      <c r="N7427" s="113"/>
      <c r="O7427" s="113"/>
      <c r="P7427" s="113"/>
      <c r="Q7427" s="26"/>
      <c r="R7427" s="113"/>
      <c r="S7427" s="26"/>
    </row>
    <row r="7428" spans="13:19" ht="12.75">
      <c r="M7428" s="26"/>
      <c r="N7428" s="113"/>
      <c r="O7428" s="113"/>
      <c r="P7428" s="113"/>
      <c r="Q7428" s="26"/>
      <c r="R7428" s="113"/>
      <c r="S7428" s="26"/>
    </row>
    <row r="7429" spans="13:19" ht="12.75">
      <c r="M7429" s="26"/>
      <c r="N7429" s="113"/>
      <c r="O7429" s="113"/>
      <c r="P7429" s="113"/>
      <c r="Q7429" s="26"/>
      <c r="R7429" s="113"/>
      <c r="S7429" s="26"/>
    </row>
    <row r="7430" spans="13:19" ht="12.75">
      <c r="M7430" s="26"/>
      <c r="N7430" s="113"/>
      <c r="O7430" s="113"/>
      <c r="P7430" s="113"/>
      <c r="Q7430" s="26"/>
      <c r="R7430" s="113"/>
      <c r="S7430" s="26"/>
    </row>
    <row r="7431" spans="13:19" ht="12.75">
      <c r="M7431" s="26"/>
      <c r="N7431" s="113"/>
      <c r="O7431" s="113"/>
      <c r="P7431" s="113"/>
      <c r="Q7431" s="26"/>
      <c r="R7431" s="113"/>
      <c r="S7431" s="26"/>
    </row>
    <row r="7432" spans="13:19" ht="12.75">
      <c r="M7432" s="26"/>
      <c r="N7432" s="113"/>
      <c r="O7432" s="113"/>
      <c r="P7432" s="113"/>
      <c r="Q7432" s="26"/>
      <c r="R7432" s="113"/>
      <c r="S7432" s="26"/>
    </row>
    <row r="7433" spans="13:19" ht="12.75">
      <c r="M7433" s="26"/>
      <c r="N7433" s="113"/>
      <c r="O7433" s="113"/>
      <c r="P7433" s="113"/>
      <c r="Q7433" s="26"/>
      <c r="R7433" s="113"/>
      <c r="S7433" s="26"/>
    </row>
    <row r="7434" spans="13:19" ht="12.75">
      <c r="M7434" s="26"/>
      <c r="N7434" s="113"/>
      <c r="O7434" s="113"/>
      <c r="P7434" s="113"/>
      <c r="Q7434" s="26"/>
      <c r="R7434" s="113"/>
      <c r="S7434" s="26"/>
    </row>
    <row r="7435" spans="13:19" ht="12.75">
      <c r="M7435" s="26"/>
      <c r="N7435" s="113"/>
      <c r="O7435" s="113"/>
      <c r="P7435" s="113"/>
      <c r="Q7435" s="26"/>
      <c r="R7435" s="113"/>
      <c r="S7435" s="26"/>
    </row>
    <row r="7436" spans="13:19" ht="12.75">
      <c r="M7436" s="26"/>
      <c r="N7436" s="113"/>
      <c r="O7436" s="113"/>
      <c r="P7436" s="113"/>
      <c r="Q7436" s="26"/>
      <c r="R7436" s="113"/>
      <c r="S7436" s="26"/>
    </row>
    <row r="7437" spans="13:19" ht="12.75">
      <c r="M7437" s="26"/>
      <c r="N7437" s="113"/>
      <c r="O7437" s="113"/>
      <c r="P7437" s="113"/>
      <c r="Q7437" s="26"/>
      <c r="R7437" s="113"/>
      <c r="S7437" s="26"/>
    </row>
    <row r="7438" spans="13:19" ht="12.75">
      <c r="M7438" s="26"/>
      <c r="N7438" s="113"/>
      <c r="O7438" s="113"/>
      <c r="P7438" s="113"/>
      <c r="Q7438" s="26"/>
      <c r="R7438" s="113"/>
      <c r="S7438" s="26"/>
    </row>
    <row r="7439" spans="13:19" ht="12.75">
      <c r="M7439" s="26"/>
      <c r="N7439" s="113"/>
      <c r="O7439" s="113"/>
      <c r="P7439" s="113"/>
      <c r="Q7439" s="26"/>
      <c r="R7439" s="113"/>
      <c r="S7439" s="26"/>
    </row>
    <row r="7440" spans="13:19" ht="12.75">
      <c r="M7440" s="26"/>
      <c r="N7440" s="113"/>
      <c r="O7440" s="113"/>
      <c r="P7440" s="113"/>
      <c r="Q7440" s="26"/>
      <c r="R7440" s="113"/>
      <c r="S7440" s="26"/>
    </row>
    <row r="7441" spans="13:19" ht="12.75">
      <c r="M7441" s="26"/>
      <c r="N7441" s="113"/>
      <c r="O7441" s="113"/>
      <c r="P7441" s="113"/>
      <c r="Q7441" s="26"/>
      <c r="R7441" s="113"/>
      <c r="S7441" s="26"/>
    </row>
    <row r="7442" spans="13:19" ht="12.75">
      <c r="M7442" s="26"/>
      <c r="N7442" s="113"/>
      <c r="O7442" s="113"/>
      <c r="P7442" s="113"/>
      <c r="Q7442" s="26"/>
      <c r="R7442" s="113"/>
      <c r="S7442" s="26"/>
    </row>
    <row r="7443" spans="13:19" ht="12.75">
      <c r="M7443" s="26"/>
      <c r="N7443" s="113"/>
      <c r="O7443" s="113"/>
      <c r="P7443" s="113"/>
      <c r="Q7443" s="26"/>
      <c r="R7443" s="113"/>
      <c r="S7443" s="26"/>
    </row>
    <row r="7444" spans="13:19" ht="12.75">
      <c r="M7444" s="26"/>
      <c r="N7444" s="113"/>
      <c r="O7444" s="113"/>
      <c r="P7444" s="113"/>
      <c r="Q7444" s="26"/>
      <c r="R7444" s="113"/>
      <c r="S7444" s="26"/>
    </row>
    <row r="7445" spans="13:19" ht="12.75">
      <c r="M7445" s="26"/>
      <c r="N7445" s="113"/>
      <c r="O7445" s="113"/>
      <c r="P7445" s="113"/>
      <c r="Q7445" s="26"/>
      <c r="R7445" s="113"/>
      <c r="S7445" s="26"/>
    </row>
    <row r="7446" spans="13:19" ht="12.75">
      <c r="M7446" s="26"/>
      <c r="N7446" s="113"/>
      <c r="O7446" s="113"/>
      <c r="P7446" s="113"/>
      <c r="Q7446" s="26"/>
      <c r="R7446" s="113"/>
      <c r="S7446" s="26"/>
    </row>
    <row r="7447" spans="13:19" ht="12.75">
      <c r="M7447" s="26"/>
      <c r="N7447" s="113"/>
      <c r="O7447" s="113"/>
      <c r="P7447" s="113"/>
      <c r="Q7447" s="26"/>
      <c r="R7447" s="113"/>
      <c r="S7447" s="26"/>
    </row>
    <row r="7448" spans="13:19" ht="12.75">
      <c r="M7448" s="26"/>
      <c r="N7448" s="113"/>
      <c r="O7448" s="113"/>
      <c r="P7448" s="113"/>
      <c r="Q7448" s="26"/>
      <c r="R7448" s="113"/>
      <c r="S7448" s="26"/>
    </row>
    <row r="7449" spans="13:19" ht="12.75">
      <c r="M7449" s="26"/>
      <c r="N7449" s="113"/>
      <c r="O7449" s="113"/>
      <c r="P7449" s="113"/>
      <c r="Q7449" s="26"/>
      <c r="R7449" s="113"/>
      <c r="S7449" s="26"/>
    </row>
    <row r="7450" spans="13:19" ht="12.75">
      <c r="M7450" s="26"/>
      <c r="N7450" s="113"/>
      <c r="O7450" s="113"/>
      <c r="P7450" s="113"/>
      <c r="Q7450" s="26"/>
      <c r="R7450" s="113"/>
      <c r="S7450" s="26"/>
    </row>
    <row r="7451" spans="13:19" ht="12.75">
      <c r="M7451" s="26"/>
      <c r="N7451" s="113"/>
      <c r="O7451" s="113"/>
      <c r="P7451" s="113"/>
      <c r="Q7451" s="26"/>
      <c r="R7451" s="113"/>
      <c r="S7451" s="26"/>
    </row>
    <row r="7452" spans="13:19" ht="12.75">
      <c r="M7452" s="26"/>
      <c r="N7452" s="113"/>
      <c r="O7452" s="113"/>
      <c r="P7452" s="113"/>
      <c r="Q7452" s="26"/>
      <c r="R7452" s="113"/>
      <c r="S7452" s="26"/>
    </row>
    <row r="7453" spans="13:19" ht="12.75">
      <c r="M7453" s="26"/>
      <c r="N7453" s="113"/>
      <c r="O7453" s="113"/>
      <c r="P7453" s="113"/>
      <c r="Q7453" s="26"/>
      <c r="R7453" s="113"/>
      <c r="S7453" s="26"/>
    </row>
    <row r="7454" spans="13:19" ht="12.75">
      <c r="M7454" s="26"/>
      <c r="N7454" s="113"/>
      <c r="O7454" s="113"/>
      <c r="P7454" s="113"/>
      <c r="Q7454" s="26"/>
      <c r="R7454" s="113"/>
      <c r="S7454" s="26"/>
    </row>
    <row r="7455" spans="13:19" ht="12.75">
      <c r="M7455" s="26"/>
      <c r="N7455" s="113"/>
      <c r="O7455" s="113"/>
      <c r="P7455" s="113"/>
      <c r="Q7455" s="26"/>
      <c r="R7455" s="113"/>
      <c r="S7455" s="26"/>
    </row>
    <row r="7456" spans="13:19" ht="12.75">
      <c r="M7456" s="26"/>
      <c r="N7456" s="113"/>
      <c r="O7456" s="113"/>
      <c r="P7456" s="113"/>
      <c r="Q7456" s="26"/>
      <c r="R7456" s="113"/>
      <c r="S7456" s="26"/>
    </row>
    <row r="7457" spans="13:19" ht="12.75">
      <c r="M7457" s="26"/>
      <c r="N7457" s="113"/>
      <c r="O7457" s="113"/>
      <c r="P7457" s="113"/>
      <c r="Q7457" s="26"/>
      <c r="R7457" s="113"/>
      <c r="S7457" s="26"/>
    </row>
    <row r="7458" spans="13:19" ht="12.75">
      <c r="M7458" s="26"/>
      <c r="N7458" s="113"/>
      <c r="O7458" s="113"/>
      <c r="P7458" s="113"/>
      <c r="Q7458" s="26"/>
      <c r="R7458" s="113"/>
      <c r="S7458" s="26"/>
    </row>
    <row r="7459" spans="13:19" ht="12.75">
      <c r="M7459" s="26"/>
      <c r="N7459" s="113"/>
      <c r="O7459" s="113"/>
      <c r="P7459" s="113"/>
      <c r="Q7459" s="26"/>
      <c r="R7459" s="113"/>
      <c r="S7459" s="26"/>
    </row>
    <row r="7460" spans="13:19" ht="12.75">
      <c r="M7460" s="26"/>
      <c r="N7460" s="113"/>
      <c r="O7460" s="113"/>
      <c r="P7460" s="113"/>
      <c r="Q7460" s="26"/>
      <c r="R7460" s="113"/>
      <c r="S7460" s="26"/>
    </row>
    <row r="7461" spans="13:19" ht="12.75">
      <c r="M7461" s="26"/>
      <c r="N7461" s="113"/>
      <c r="O7461" s="113"/>
      <c r="P7461" s="113"/>
      <c r="Q7461" s="26"/>
      <c r="R7461" s="113"/>
      <c r="S7461" s="26"/>
    </row>
    <row r="7462" spans="13:19" ht="12.75">
      <c r="M7462" s="26"/>
      <c r="N7462" s="113"/>
      <c r="O7462" s="113"/>
      <c r="P7462" s="113"/>
      <c r="Q7462" s="26"/>
      <c r="R7462" s="113"/>
      <c r="S7462" s="26"/>
    </row>
    <row r="7463" spans="13:19" ht="12.75">
      <c r="M7463" s="26"/>
      <c r="N7463" s="113"/>
      <c r="O7463" s="113"/>
      <c r="P7463" s="113"/>
      <c r="Q7463" s="26"/>
      <c r="R7463" s="113"/>
      <c r="S7463" s="26"/>
    </row>
    <row r="7464" spans="13:19" ht="12.75">
      <c r="M7464" s="26"/>
      <c r="N7464" s="113"/>
      <c r="O7464" s="113"/>
      <c r="P7464" s="113"/>
      <c r="Q7464" s="26"/>
      <c r="R7464" s="113"/>
      <c r="S7464" s="26"/>
    </row>
    <row r="7465" spans="13:19" ht="12.75">
      <c r="M7465" s="26"/>
      <c r="N7465" s="113"/>
      <c r="O7465" s="113"/>
      <c r="P7465" s="113"/>
      <c r="Q7465" s="26"/>
      <c r="R7465" s="113"/>
      <c r="S7465" s="26"/>
    </row>
    <row r="7466" spans="13:19" ht="12.75">
      <c r="M7466" s="26"/>
      <c r="N7466" s="113"/>
      <c r="O7466" s="113"/>
      <c r="P7466" s="113"/>
      <c r="Q7466" s="26"/>
      <c r="R7466" s="113"/>
      <c r="S7466" s="26"/>
    </row>
    <row r="7467" spans="13:19" ht="12.75">
      <c r="M7467" s="26"/>
      <c r="N7467" s="113"/>
      <c r="O7467" s="113"/>
      <c r="P7467" s="113"/>
      <c r="Q7467" s="26"/>
      <c r="R7467" s="113"/>
      <c r="S7467" s="26"/>
    </row>
    <row r="7468" spans="13:19" ht="12.75">
      <c r="M7468" s="26"/>
      <c r="N7468" s="113"/>
      <c r="O7468" s="113"/>
      <c r="P7468" s="113"/>
      <c r="Q7468" s="26"/>
      <c r="R7468" s="113"/>
      <c r="S7468" s="26"/>
    </row>
    <row r="7469" spans="13:19" ht="12.75">
      <c r="M7469" s="26"/>
      <c r="N7469" s="113"/>
      <c r="O7469" s="113"/>
      <c r="P7469" s="113"/>
      <c r="Q7469" s="26"/>
      <c r="R7469" s="113"/>
      <c r="S7469" s="26"/>
    </row>
    <row r="7470" spans="13:19" ht="12.75">
      <c r="M7470" s="26"/>
      <c r="N7470" s="113"/>
      <c r="O7470" s="113"/>
      <c r="P7470" s="113"/>
      <c r="Q7470" s="26"/>
      <c r="R7470" s="113"/>
      <c r="S7470" s="26"/>
    </row>
    <row r="7471" spans="13:19" ht="12.75">
      <c r="M7471" s="26"/>
      <c r="N7471" s="113"/>
      <c r="O7471" s="113"/>
      <c r="P7471" s="113"/>
      <c r="Q7471" s="26"/>
      <c r="R7471" s="113"/>
      <c r="S7471" s="26"/>
    </row>
    <row r="7472" spans="13:19" ht="12.75">
      <c r="M7472" s="26"/>
      <c r="N7472" s="113"/>
      <c r="O7472" s="113"/>
      <c r="P7472" s="113"/>
      <c r="Q7472" s="26"/>
      <c r="R7472" s="113"/>
      <c r="S7472" s="26"/>
    </row>
    <row r="7473" spans="13:19" ht="12.75">
      <c r="M7473" s="26"/>
      <c r="N7473" s="113"/>
      <c r="O7473" s="113"/>
      <c r="P7473" s="113"/>
      <c r="Q7473" s="26"/>
      <c r="R7473" s="113"/>
      <c r="S7473" s="26"/>
    </row>
    <row r="7474" spans="13:19" ht="12.75">
      <c r="M7474" s="26"/>
      <c r="N7474" s="113"/>
      <c r="O7474" s="113"/>
      <c r="P7474" s="113"/>
      <c r="Q7474" s="26"/>
      <c r="R7474" s="113"/>
      <c r="S7474" s="26"/>
    </row>
    <row r="7475" spans="13:19" ht="12.75">
      <c r="M7475" s="26"/>
      <c r="N7475" s="113"/>
      <c r="O7475" s="113"/>
      <c r="P7475" s="113"/>
      <c r="Q7475" s="26"/>
      <c r="R7475" s="113"/>
      <c r="S7475" s="26"/>
    </row>
    <row r="7476" spans="13:19" ht="12.75">
      <c r="M7476" s="26"/>
      <c r="N7476" s="113"/>
      <c r="O7476" s="113"/>
      <c r="P7476" s="113"/>
      <c r="Q7476" s="26"/>
      <c r="R7476" s="113"/>
      <c r="S7476" s="26"/>
    </row>
    <row r="7477" spans="13:19" ht="12.75">
      <c r="M7477" s="26"/>
      <c r="N7477" s="113"/>
      <c r="O7477" s="113"/>
      <c r="P7477" s="113"/>
      <c r="Q7477" s="26"/>
      <c r="R7477" s="113"/>
      <c r="S7477" s="26"/>
    </row>
    <row r="7478" spans="13:19" ht="12.75">
      <c r="M7478" s="26"/>
      <c r="N7478" s="113"/>
      <c r="O7478" s="113"/>
      <c r="P7478" s="113"/>
      <c r="Q7478" s="26"/>
      <c r="R7478" s="113"/>
      <c r="S7478" s="26"/>
    </row>
    <row r="7479" spans="13:19" ht="12.75">
      <c r="M7479" s="26"/>
      <c r="N7479" s="113"/>
      <c r="O7479" s="113"/>
      <c r="P7479" s="113"/>
      <c r="Q7479" s="26"/>
      <c r="R7479" s="113"/>
      <c r="S7479" s="26"/>
    </row>
    <row r="7480" spans="13:19" ht="12.75">
      <c r="M7480" s="26"/>
      <c r="N7480" s="113"/>
      <c r="O7480" s="113"/>
      <c r="P7480" s="113"/>
      <c r="Q7480" s="26"/>
      <c r="R7480" s="113"/>
      <c r="S7480" s="26"/>
    </row>
    <row r="7481" spans="13:19" ht="12.75">
      <c r="M7481" s="26"/>
      <c r="N7481" s="113"/>
      <c r="O7481" s="113"/>
      <c r="P7481" s="113"/>
      <c r="Q7481" s="26"/>
      <c r="R7481" s="113"/>
      <c r="S7481" s="26"/>
    </row>
    <row r="7482" spans="13:19" ht="12.75">
      <c r="M7482" s="26"/>
      <c r="N7482" s="113"/>
      <c r="O7482" s="113"/>
      <c r="P7482" s="113"/>
      <c r="Q7482" s="26"/>
      <c r="R7482" s="113"/>
      <c r="S7482" s="26"/>
    </row>
    <row r="7483" spans="13:19" ht="12.75">
      <c r="M7483" s="26"/>
      <c r="N7483" s="113"/>
      <c r="O7483" s="113"/>
      <c r="P7483" s="113"/>
      <c r="Q7483" s="26"/>
      <c r="R7483" s="113"/>
      <c r="S7483" s="26"/>
    </row>
    <row r="7484" spans="13:19" ht="12.75">
      <c r="M7484" s="26"/>
      <c r="N7484" s="113"/>
      <c r="O7484" s="113"/>
      <c r="P7484" s="113"/>
      <c r="Q7484" s="26"/>
      <c r="R7484" s="113"/>
      <c r="S7484" s="26"/>
    </row>
    <row r="7485" spans="13:19" ht="12.75">
      <c r="M7485" s="26"/>
      <c r="N7485" s="113"/>
      <c r="O7485" s="113"/>
      <c r="P7485" s="113"/>
      <c r="Q7485" s="26"/>
      <c r="R7485" s="113"/>
      <c r="S7485" s="26"/>
    </row>
    <row r="7486" spans="13:19" ht="12.75">
      <c r="M7486" s="26"/>
      <c r="N7486" s="113"/>
      <c r="O7486" s="113"/>
      <c r="P7486" s="113"/>
      <c r="Q7486" s="26"/>
      <c r="R7486" s="113"/>
      <c r="S7486" s="26"/>
    </row>
    <row r="7487" spans="13:19" ht="12.75">
      <c r="M7487" s="26"/>
      <c r="N7487" s="113"/>
      <c r="O7487" s="113"/>
      <c r="P7487" s="113"/>
      <c r="Q7487" s="26"/>
      <c r="R7487" s="113"/>
      <c r="S7487" s="26"/>
    </row>
    <row r="7488" spans="13:19" ht="12.75">
      <c r="M7488" s="26"/>
      <c r="N7488" s="113"/>
      <c r="O7488" s="113"/>
      <c r="P7488" s="113"/>
      <c r="Q7488" s="26"/>
      <c r="R7488" s="113"/>
      <c r="S7488" s="26"/>
    </row>
    <row r="7489" spans="13:19" ht="12.75">
      <c r="M7489" s="26"/>
      <c r="N7489" s="113"/>
      <c r="O7489" s="113"/>
      <c r="P7489" s="113"/>
      <c r="Q7489" s="26"/>
      <c r="R7489" s="113"/>
      <c r="S7489" s="26"/>
    </row>
    <row r="7490" spans="13:19" ht="12.75">
      <c r="M7490" s="26"/>
      <c r="N7490" s="113"/>
      <c r="O7490" s="113"/>
      <c r="P7490" s="113"/>
      <c r="Q7490" s="26"/>
      <c r="R7490" s="113"/>
      <c r="S7490" s="26"/>
    </row>
    <row r="7491" spans="13:19" ht="12.75">
      <c r="M7491" s="26"/>
      <c r="N7491" s="113"/>
      <c r="O7491" s="113"/>
      <c r="P7491" s="113"/>
      <c r="Q7491" s="26"/>
      <c r="R7491" s="113"/>
      <c r="S7491" s="26"/>
    </row>
    <row r="7492" spans="13:19" ht="12.75">
      <c r="M7492" s="26"/>
      <c r="N7492" s="113"/>
      <c r="O7492" s="113"/>
      <c r="P7492" s="113"/>
      <c r="Q7492" s="26"/>
      <c r="R7492" s="113"/>
      <c r="S7492" s="26"/>
    </row>
    <row r="7493" spans="13:19" ht="12.75">
      <c r="M7493" s="26"/>
      <c r="N7493" s="113"/>
      <c r="O7493" s="113"/>
      <c r="P7493" s="113"/>
      <c r="Q7493" s="26"/>
      <c r="R7493" s="113"/>
      <c r="S7493" s="26"/>
    </row>
    <row r="7494" spans="13:19" ht="12.75">
      <c r="M7494" s="26"/>
      <c r="N7494" s="113"/>
      <c r="O7494" s="113"/>
      <c r="P7494" s="113"/>
      <c r="Q7494" s="26"/>
      <c r="R7494" s="113"/>
      <c r="S7494" s="26"/>
    </row>
    <row r="7495" spans="13:19" ht="12.75">
      <c r="M7495" s="26"/>
      <c r="N7495" s="113"/>
      <c r="O7495" s="113"/>
      <c r="P7495" s="113"/>
      <c r="Q7495" s="26"/>
      <c r="R7495" s="113"/>
      <c r="S7495" s="26"/>
    </row>
    <row r="7496" spans="13:19" ht="12.75">
      <c r="M7496" s="26"/>
      <c r="N7496" s="113"/>
      <c r="O7496" s="113"/>
      <c r="P7496" s="113"/>
      <c r="Q7496" s="26"/>
      <c r="R7496" s="113"/>
      <c r="S7496" s="26"/>
    </row>
  </sheetData>
  <sheetProtection/>
  <mergeCells count="31">
    <mergeCell ref="B185:B187"/>
    <mergeCell ref="A10:A11"/>
    <mergeCell ref="N4:Q4"/>
    <mergeCell ref="N3:Q3"/>
    <mergeCell ref="B9:D10"/>
    <mergeCell ref="E9:G10"/>
    <mergeCell ref="J9:M9"/>
    <mergeCell ref="F133:F140"/>
    <mergeCell ref="G133:G140"/>
    <mergeCell ref="B133:B140"/>
    <mergeCell ref="C133:C140"/>
    <mergeCell ref="D133:D140"/>
    <mergeCell ref="E133:E140"/>
    <mergeCell ref="C185:C187"/>
    <mergeCell ref="D185:D187"/>
    <mergeCell ref="E185:E187"/>
    <mergeCell ref="F185:F187"/>
    <mergeCell ref="G185:G187"/>
    <mergeCell ref="G683:G684"/>
    <mergeCell ref="F683:F684"/>
    <mergeCell ref="F664:F665"/>
    <mergeCell ref="G664:G665"/>
    <mergeCell ref="G368:P368"/>
    <mergeCell ref="B683:B684"/>
    <mergeCell ref="C683:C684"/>
    <mergeCell ref="D683:D684"/>
    <mergeCell ref="E683:E684"/>
    <mergeCell ref="D664:D665"/>
    <mergeCell ref="E664:E665"/>
    <mergeCell ref="B664:B665"/>
    <mergeCell ref="C664:C665"/>
  </mergeCells>
  <printOptions/>
  <pageMargins left="0.3937007874015748" right="0.2755905511811024" top="0.3937007874015748" bottom="0.31496062992125984" header="0.1968503937007874" footer="0.31496062992125984"/>
  <pageSetup horizontalDpi="600" verticalDpi="600" orientation="portrait" paperSize="9" scale="55" r:id="rId3"/>
  <rowBreaks count="3" manualBreakCount="3">
    <brk id="124" max="195" man="1"/>
    <brk id="248" max="255" man="1"/>
    <brk id="505" max="255" man="1"/>
  </rowBreaks>
  <colBreaks count="1" manualBreakCount="1">
    <brk id="2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577"/>
  <sheetViews>
    <sheetView tabSelected="1" zoomScale="70" zoomScaleNormal="70" zoomScalePageLayoutView="0" workbookViewId="0" topLeftCell="A1">
      <selection activeCell="W8" sqref="W8"/>
    </sheetView>
  </sheetViews>
  <sheetFormatPr defaultColWidth="9.140625" defaultRowHeight="12.75"/>
  <cols>
    <col min="1" max="1" width="35.7109375" style="0" customWidth="1"/>
    <col min="2" max="2" width="7.8515625" style="0" customWidth="1"/>
    <col min="3" max="3" width="6.7109375" style="0" customWidth="1"/>
    <col min="4" max="4" width="6.421875" style="704" customWidth="1"/>
    <col min="5" max="5" width="6.421875" style="0" customWidth="1"/>
    <col min="6" max="6" width="6.7109375" style="0" customWidth="1"/>
    <col min="7" max="7" width="8.421875" style="708" customWidth="1"/>
    <col min="8" max="8" width="8.421875" style="706" customWidth="1"/>
    <col min="9" max="9" width="9.421875" style="701" customWidth="1"/>
    <col min="10" max="10" width="7.8515625" style="702" customWidth="1"/>
    <col min="11" max="11" width="7.8515625" style="120" customWidth="1"/>
    <col min="12" max="12" width="8.28125" style="702" customWidth="1"/>
    <col min="13" max="13" width="7.28125" style="700" customWidth="1"/>
    <col min="14" max="14" width="10.140625" style="0" customWidth="1"/>
    <col min="15" max="15" width="8.00390625" style="0" customWidth="1"/>
    <col min="16" max="16" width="7.8515625" style="0" customWidth="1"/>
    <col min="17" max="17" width="7.57421875" style="0" customWidth="1"/>
    <col min="18" max="18" width="10.8515625" style="0" customWidth="1"/>
    <col min="19" max="19" width="11.421875" style="0" customWidth="1"/>
    <col min="20" max="21" width="0" style="0" hidden="1" customWidth="1"/>
  </cols>
  <sheetData>
    <row r="1" spans="1:18" s="709" customFormat="1" ht="18">
      <c r="A1" s="712"/>
      <c r="B1" s="7" t="s">
        <v>0</v>
      </c>
      <c r="C1" s="7"/>
      <c r="D1" s="703"/>
      <c r="E1" s="8"/>
      <c r="F1" s="8"/>
      <c r="G1" s="707"/>
      <c r="H1" s="713"/>
      <c r="I1" s="714"/>
      <c r="J1" s="715"/>
      <c r="K1" s="716"/>
      <c r="L1" s="715"/>
      <c r="M1" s="717"/>
      <c r="N1" s="718"/>
      <c r="O1" s="718"/>
      <c r="P1" s="718"/>
      <c r="Q1" s="719"/>
      <c r="R1" s="710"/>
    </row>
    <row r="2" spans="1:18" s="709" customFormat="1" ht="18">
      <c r="A2" s="712" t="s">
        <v>1</v>
      </c>
      <c r="B2" s="7"/>
      <c r="C2" s="7"/>
      <c r="D2" s="703"/>
      <c r="E2" s="8"/>
      <c r="F2" s="8"/>
      <c r="G2" s="707"/>
      <c r="H2" s="713"/>
      <c r="I2" s="714"/>
      <c r="J2" s="715"/>
      <c r="K2" s="716"/>
      <c r="L2" s="715"/>
      <c r="M2" s="717"/>
      <c r="N2" s="718"/>
      <c r="O2" s="718"/>
      <c r="P2" s="718"/>
      <c r="Q2" s="719"/>
      <c r="R2" s="710"/>
    </row>
    <row r="3" spans="1:18" s="709" customFormat="1" ht="18">
      <c r="A3" s="712" t="s">
        <v>697</v>
      </c>
      <c r="B3" s="7"/>
      <c r="C3" s="7"/>
      <c r="D3" s="721"/>
      <c r="E3" s="722"/>
      <c r="F3" s="722"/>
      <c r="G3" s="723"/>
      <c r="H3" s="724" t="s">
        <v>807</v>
      </c>
      <c r="I3" s="725"/>
      <c r="J3" s="715"/>
      <c r="K3" s="716"/>
      <c r="L3" s="715"/>
      <c r="M3" s="717"/>
      <c r="N3" s="1336" t="s">
        <v>809</v>
      </c>
      <c r="O3" s="1337"/>
      <c r="P3" s="1337"/>
      <c r="Q3" s="1338"/>
      <c r="R3" s="710"/>
    </row>
    <row r="4" spans="1:18" s="709" customFormat="1" ht="18">
      <c r="A4" s="6" t="s">
        <v>3</v>
      </c>
      <c r="B4" s="7"/>
      <c r="C4" s="7"/>
      <c r="D4" s="703"/>
      <c r="E4" s="8"/>
      <c r="F4" s="8"/>
      <c r="G4" s="707"/>
      <c r="H4" s="705"/>
      <c r="I4" s="714"/>
      <c r="J4" s="715"/>
      <c r="K4" s="716"/>
      <c r="L4" s="715"/>
      <c r="M4" s="717"/>
      <c r="N4" s="1337" t="s">
        <v>810</v>
      </c>
      <c r="O4" s="1337"/>
      <c r="P4" s="1337"/>
      <c r="Q4" s="1337"/>
      <c r="R4" s="710"/>
    </row>
    <row r="5" spans="1:18" s="709" customFormat="1" ht="18">
      <c r="A5" s="6" t="s">
        <v>808</v>
      </c>
      <c r="B5" s="726"/>
      <c r="C5" s="726"/>
      <c r="D5" s="727"/>
      <c r="E5" s="728"/>
      <c r="F5" s="728"/>
      <c r="G5" s="729"/>
      <c r="H5" s="705"/>
      <c r="I5" s="714"/>
      <c r="J5" s="715"/>
      <c r="K5" s="716"/>
      <c r="L5" s="715"/>
      <c r="M5" s="717"/>
      <c r="N5" s="730"/>
      <c r="O5" s="730"/>
      <c r="P5" s="730"/>
      <c r="Q5" s="731"/>
      <c r="R5" s="710"/>
    </row>
    <row r="6" spans="1:18" s="709" customFormat="1" ht="18">
      <c r="A6" s="6"/>
      <c r="B6" s="726"/>
      <c r="C6" s="726"/>
      <c r="D6" s="727"/>
      <c r="E6" s="728"/>
      <c r="F6" s="728"/>
      <c r="G6" s="729"/>
      <c r="H6" s="705"/>
      <c r="I6" s="714"/>
      <c r="J6" s="715"/>
      <c r="K6" s="716"/>
      <c r="L6" s="715"/>
      <c r="M6" s="717"/>
      <c r="N6" s="718"/>
      <c r="O6" s="718"/>
      <c r="P6" s="718"/>
      <c r="Q6" s="719"/>
      <c r="R6" s="710"/>
    </row>
    <row r="7" spans="1:18" s="709" customFormat="1" ht="18">
      <c r="A7" s="732"/>
      <c r="B7" s="733"/>
      <c r="C7" s="734"/>
      <c r="D7" s="735" t="s">
        <v>4</v>
      </c>
      <c r="E7" s="736"/>
      <c r="F7" s="737"/>
      <c r="G7" s="738"/>
      <c r="H7" s="739"/>
      <c r="I7" s="740"/>
      <c r="J7" s="741"/>
      <c r="K7" s="742"/>
      <c r="L7" s="715"/>
      <c r="M7" s="717"/>
      <c r="N7" s="718"/>
      <c r="O7" s="718"/>
      <c r="P7" s="718"/>
      <c r="Q7" s="719"/>
      <c r="R7" s="710"/>
    </row>
    <row r="8" spans="1:18" s="709" customFormat="1" ht="18.75" thickBot="1">
      <c r="A8" s="732"/>
      <c r="B8" s="733"/>
      <c r="C8" s="743"/>
      <c r="D8" s="744"/>
      <c r="E8" s="737"/>
      <c r="F8" s="737"/>
      <c r="G8" s="738"/>
      <c r="H8" s="739"/>
      <c r="I8" s="740"/>
      <c r="J8" s="741"/>
      <c r="K8" s="742"/>
      <c r="L8" s="715"/>
      <c r="M8" s="717"/>
      <c r="N8" s="718"/>
      <c r="O8" s="718"/>
      <c r="P8" s="718"/>
      <c r="Q8" s="719"/>
      <c r="R8" s="710"/>
    </row>
    <row r="9" spans="1:19" s="709" customFormat="1" ht="18.75" thickBot="1">
      <c r="A9" s="745" t="s">
        <v>5</v>
      </c>
      <c r="B9" s="1339" t="s">
        <v>6</v>
      </c>
      <c r="C9" s="1340"/>
      <c r="D9" s="1341"/>
      <c r="E9" s="1345" t="s">
        <v>7</v>
      </c>
      <c r="F9" s="1346"/>
      <c r="G9" s="1347"/>
      <c r="H9" s="746" t="s">
        <v>8</v>
      </c>
      <c r="I9" s="747" t="s">
        <v>8</v>
      </c>
      <c r="J9" s="1351" t="s">
        <v>9</v>
      </c>
      <c r="K9" s="1351"/>
      <c r="L9" s="1351"/>
      <c r="M9" s="1352"/>
      <c r="N9" s="748" t="s">
        <v>10</v>
      </c>
      <c r="O9" s="749"/>
      <c r="P9" s="749"/>
      <c r="Q9" s="750"/>
      <c r="R9" s="751"/>
      <c r="S9" s="752"/>
    </row>
    <row r="10" spans="1:19" s="709" customFormat="1" ht="22.5" customHeight="1" thickBot="1">
      <c r="A10" s="1353" t="s">
        <v>511</v>
      </c>
      <c r="B10" s="1342"/>
      <c r="C10" s="1343"/>
      <c r="D10" s="1344"/>
      <c r="E10" s="1348"/>
      <c r="F10" s="1349"/>
      <c r="G10" s="1350"/>
      <c r="H10" s="753" t="s">
        <v>11</v>
      </c>
      <c r="I10" s="754" t="s">
        <v>720</v>
      </c>
      <c r="J10" s="1355" t="s">
        <v>730</v>
      </c>
      <c r="K10" s="1355"/>
      <c r="L10" s="1355"/>
      <c r="M10" s="1356"/>
      <c r="N10" s="1357" t="s">
        <v>562</v>
      </c>
      <c r="O10" s="1358"/>
      <c r="P10" s="1358"/>
      <c r="Q10" s="1359"/>
      <c r="R10" s="751"/>
      <c r="S10" s="752"/>
    </row>
    <row r="11" spans="1:19" s="709" customFormat="1" ht="188.25" customHeight="1" thickBot="1">
      <c r="A11" s="1354"/>
      <c r="B11" s="755" t="s">
        <v>14</v>
      </c>
      <c r="C11" s="756" t="s">
        <v>731</v>
      </c>
      <c r="D11" s="757" t="s">
        <v>16</v>
      </c>
      <c r="E11" s="758" t="s">
        <v>17</v>
      </c>
      <c r="F11" s="759" t="s">
        <v>731</v>
      </c>
      <c r="G11" s="760" t="s">
        <v>806</v>
      </c>
      <c r="H11" s="753" t="s">
        <v>20</v>
      </c>
      <c r="I11" s="761" t="s">
        <v>20</v>
      </c>
      <c r="J11" s="762" t="s">
        <v>21</v>
      </c>
      <c r="K11" s="763" t="s">
        <v>22</v>
      </c>
      <c r="L11" s="762" t="s">
        <v>23</v>
      </c>
      <c r="M11" s="764" t="s">
        <v>24</v>
      </c>
      <c r="N11" s="765" t="s">
        <v>21</v>
      </c>
      <c r="O11" s="765" t="s">
        <v>22</v>
      </c>
      <c r="P11" s="766" t="s">
        <v>23</v>
      </c>
      <c r="Q11" s="767" t="s">
        <v>24</v>
      </c>
      <c r="R11" s="768" t="s">
        <v>732</v>
      </c>
      <c r="S11" s="769" t="s">
        <v>696</v>
      </c>
    </row>
    <row r="12" spans="1:19" s="709" customFormat="1" ht="18.75" thickBot="1">
      <c r="A12" s="770">
        <v>2</v>
      </c>
      <c r="B12" s="771">
        <v>3</v>
      </c>
      <c r="C12" s="771">
        <v>4</v>
      </c>
      <c r="D12" s="772">
        <v>5</v>
      </c>
      <c r="E12" s="773">
        <v>6</v>
      </c>
      <c r="F12" s="773">
        <v>7</v>
      </c>
      <c r="G12" s="774"/>
      <c r="H12" s="775">
        <v>9</v>
      </c>
      <c r="I12" s="776">
        <v>10</v>
      </c>
      <c r="J12" s="777">
        <v>11</v>
      </c>
      <c r="K12" s="778">
        <v>12</v>
      </c>
      <c r="L12" s="777">
        <v>13</v>
      </c>
      <c r="M12" s="779">
        <v>14</v>
      </c>
      <c r="N12" s="748">
        <v>15</v>
      </c>
      <c r="O12" s="748">
        <v>16</v>
      </c>
      <c r="P12" s="748">
        <v>17</v>
      </c>
      <c r="Q12" s="780">
        <v>18</v>
      </c>
      <c r="R12" s="781" t="s">
        <v>507</v>
      </c>
      <c r="S12" s="752"/>
    </row>
    <row r="13" spans="1:20" s="709" customFormat="1" ht="23.25" customHeight="1">
      <c r="A13" s="1360" t="s">
        <v>26</v>
      </c>
      <c r="B13" s="1360"/>
      <c r="C13" s="1360"/>
      <c r="D13" s="1360"/>
      <c r="E13" s="1360"/>
      <c r="F13" s="1360"/>
      <c r="G13" s="1360"/>
      <c r="H13" s="1360"/>
      <c r="I13" s="1360"/>
      <c r="J13" s="1360"/>
      <c r="K13" s="1360"/>
      <c r="L13" s="1360"/>
      <c r="M13" s="1360"/>
      <c r="N13" s="1360"/>
      <c r="O13" s="1360"/>
      <c r="P13" s="1360"/>
      <c r="Q13" s="1361"/>
      <c r="R13" s="782">
        <f>R52</f>
        <v>493.00000000000006</v>
      </c>
      <c r="S13" s="783" t="s">
        <v>529</v>
      </c>
      <c r="T13" s="784" t="s">
        <v>508</v>
      </c>
    </row>
    <row r="14" spans="1:19" s="709" customFormat="1" ht="18">
      <c r="A14" s="588" t="s">
        <v>553</v>
      </c>
      <c r="B14" s="785">
        <v>250</v>
      </c>
      <c r="C14" s="785">
        <v>360</v>
      </c>
      <c r="D14" s="1295">
        <f>MAX(J18:K18:L18)/360*100</f>
        <v>17.305555555555557</v>
      </c>
      <c r="E14" s="787"/>
      <c r="F14" s="787"/>
      <c r="G14" s="788" t="s">
        <v>629</v>
      </c>
      <c r="H14" s="789">
        <f>(J14+K14+L14)/3</f>
        <v>237.33333333333334</v>
      </c>
      <c r="I14" s="790"/>
      <c r="J14" s="791">
        <v>242</v>
      </c>
      <c r="K14" s="792">
        <v>233</v>
      </c>
      <c r="L14" s="791">
        <v>237</v>
      </c>
      <c r="M14" s="793"/>
      <c r="N14" s="794"/>
      <c r="O14" s="794"/>
      <c r="P14" s="795"/>
      <c r="Q14" s="796"/>
      <c r="R14" s="797"/>
      <c r="S14" s="712"/>
    </row>
    <row r="15" spans="1:19" s="709" customFormat="1" ht="18">
      <c r="A15" s="798" t="s">
        <v>28</v>
      </c>
      <c r="B15" s="799"/>
      <c r="C15" s="799"/>
      <c r="D15" s="800"/>
      <c r="E15" s="801"/>
      <c r="F15" s="801"/>
      <c r="G15" s="802">
        <v>411</v>
      </c>
      <c r="H15" s="789"/>
      <c r="I15" s="790"/>
      <c r="J15" s="803">
        <v>18.6</v>
      </c>
      <c r="K15" s="804">
        <v>13.2</v>
      </c>
      <c r="L15" s="803">
        <v>54.2</v>
      </c>
      <c r="M15" s="793"/>
      <c r="N15" s="794"/>
      <c r="O15" s="794"/>
      <c r="P15" s="795"/>
      <c r="Q15" s="796"/>
      <c r="R15" s="797"/>
      <c r="S15" s="805">
        <f>J15+K15+L15+N15+O15+P15</f>
        <v>86</v>
      </c>
    </row>
    <row r="16" spans="1:19" s="709" customFormat="1" ht="18">
      <c r="A16" s="798" t="s">
        <v>29</v>
      </c>
      <c r="B16" s="806"/>
      <c r="C16" s="806"/>
      <c r="D16" s="807"/>
      <c r="E16" s="808"/>
      <c r="F16" s="808"/>
      <c r="G16" s="809">
        <v>412</v>
      </c>
      <c r="H16" s="789"/>
      <c r="I16" s="790"/>
      <c r="J16" s="803">
        <v>6.1</v>
      </c>
      <c r="K16" s="804">
        <v>7.5</v>
      </c>
      <c r="L16" s="803">
        <v>8.1</v>
      </c>
      <c r="M16" s="793"/>
      <c r="N16" s="794"/>
      <c r="O16" s="794"/>
      <c r="P16" s="795"/>
      <c r="Q16" s="796"/>
      <c r="R16" s="797"/>
      <c r="S16" s="805">
        <f aca="true" t="shared" si="0" ref="S16:S51">J16+K16+L16+N16+O16+P16</f>
        <v>21.7</v>
      </c>
    </row>
    <row r="17" spans="1:19" s="709" customFormat="1" ht="18">
      <c r="A17" s="798" t="s">
        <v>30</v>
      </c>
      <c r="B17" s="806"/>
      <c r="C17" s="806"/>
      <c r="D17" s="807"/>
      <c r="E17" s="808"/>
      <c r="F17" s="808"/>
      <c r="G17" s="809">
        <v>413</v>
      </c>
      <c r="H17" s="789"/>
      <c r="I17" s="790"/>
      <c r="J17" s="803">
        <v>1</v>
      </c>
      <c r="K17" s="804">
        <v>17.4</v>
      </c>
      <c r="L17" s="803">
        <v>0</v>
      </c>
      <c r="M17" s="793"/>
      <c r="N17" s="794"/>
      <c r="O17" s="794"/>
      <c r="P17" s="795"/>
      <c r="Q17" s="796"/>
      <c r="R17" s="797"/>
      <c r="S17" s="805">
        <f t="shared" si="0"/>
        <v>18.4</v>
      </c>
    </row>
    <row r="18" spans="1:20" s="823" customFormat="1" ht="18">
      <c r="A18" s="810" t="s">
        <v>31</v>
      </c>
      <c r="B18" s="811"/>
      <c r="C18" s="811"/>
      <c r="D18" s="812"/>
      <c r="E18" s="811"/>
      <c r="F18" s="811"/>
      <c r="G18" s="813"/>
      <c r="H18" s="789"/>
      <c r="I18" s="814"/>
      <c r="J18" s="815">
        <v>46</v>
      </c>
      <c r="K18" s="816">
        <f>SUM(K15:K17)</f>
        <v>38.099999999999994</v>
      </c>
      <c r="L18" s="815">
        <f>SUM(L15:L17)</f>
        <v>62.300000000000004</v>
      </c>
      <c r="M18" s="817"/>
      <c r="N18" s="818"/>
      <c r="O18" s="818"/>
      <c r="P18" s="819"/>
      <c r="Q18" s="820"/>
      <c r="R18" s="821">
        <f>(J18+K18+L18)/3</f>
        <v>48.800000000000004</v>
      </c>
      <c r="S18" s="805">
        <f t="shared" si="0"/>
        <v>146.4</v>
      </c>
      <c r="T18" s="822"/>
    </row>
    <row r="19" spans="1:19" s="709" customFormat="1" ht="18">
      <c r="A19" s="588" t="s">
        <v>779</v>
      </c>
      <c r="B19" s="824">
        <v>250</v>
      </c>
      <c r="C19" s="785">
        <v>360</v>
      </c>
      <c r="D19" s="1295">
        <f>MAX(J24:K24:L24)/360*100</f>
        <v>29.138888888888893</v>
      </c>
      <c r="E19" s="825"/>
      <c r="F19" s="825"/>
      <c r="G19" s="826" t="s">
        <v>699</v>
      </c>
      <c r="H19" s="789">
        <f>(J19+K19+L19)/3</f>
        <v>238.66666666666666</v>
      </c>
      <c r="I19" s="827"/>
      <c r="J19" s="828">
        <v>232</v>
      </c>
      <c r="K19" s="829">
        <v>251</v>
      </c>
      <c r="L19" s="828">
        <v>233</v>
      </c>
      <c r="M19" s="793"/>
      <c r="N19" s="794"/>
      <c r="O19" s="794"/>
      <c r="P19" s="830"/>
      <c r="Q19" s="831"/>
      <c r="R19" s="797"/>
      <c r="S19" s="805"/>
    </row>
    <row r="20" spans="1:19" s="709" customFormat="1" ht="18">
      <c r="A20" s="832" t="s">
        <v>44</v>
      </c>
      <c r="B20" s="799"/>
      <c r="C20" s="799"/>
      <c r="D20" s="833"/>
      <c r="E20" s="801"/>
      <c r="F20" s="801"/>
      <c r="G20" s="802">
        <v>417</v>
      </c>
      <c r="H20" s="789"/>
      <c r="I20" s="827"/>
      <c r="J20" s="803">
        <v>5.1</v>
      </c>
      <c r="K20" s="804">
        <v>2.2</v>
      </c>
      <c r="L20" s="803">
        <v>4.3</v>
      </c>
      <c r="M20" s="793"/>
      <c r="N20" s="794"/>
      <c r="O20" s="794"/>
      <c r="P20" s="830"/>
      <c r="Q20" s="831"/>
      <c r="R20" s="834"/>
      <c r="S20" s="805">
        <f t="shared" si="0"/>
        <v>11.6</v>
      </c>
    </row>
    <row r="21" spans="1:19" s="709" customFormat="1" ht="18">
      <c r="A21" s="832" t="s">
        <v>45</v>
      </c>
      <c r="B21" s="806"/>
      <c r="C21" s="806"/>
      <c r="D21" s="835"/>
      <c r="E21" s="808"/>
      <c r="F21" s="808"/>
      <c r="G21" s="809">
        <v>422</v>
      </c>
      <c r="H21" s="789"/>
      <c r="I21" s="827"/>
      <c r="J21" s="803">
        <v>54.8</v>
      </c>
      <c r="K21" s="804">
        <v>31</v>
      </c>
      <c r="L21" s="803">
        <v>27.1</v>
      </c>
      <c r="M21" s="793"/>
      <c r="N21" s="794"/>
      <c r="O21" s="794"/>
      <c r="P21" s="830"/>
      <c r="Q21" s="831"/>
      <c r="R21" s="834"/>
      <c r="S21" s="805">
        <f t="shared" si="0"/>
        <v>112.9</v>
      </c>
    </row>
    <row r="22" spans="1:19" s="709" customFormat="1" ht="18">
      <c r="A22" s="832" t="s">
        <v>46</v>
      </c>
      <c r="B22" s="806"/>
      <c r="C22" s="806"/>
      <c r="D22" s="835"/>
      <c r="E22" s="808"/>
      <c r="F22" s="808"/>
      <c r="G22" s="809">
        <v>407</v>
      </c>
      <c r="H22" s="789"/>
      <c r="I22" s="827"/>
      <c r="J22" s="803">
        <v>39.1</v>
      </c>
      <c r="K22" s="804">
        <v>0</v>
      </c>
      <c r="L22" s="803">
        <v>18.6</v>
      </c>
      <c r="M22" s="793"/>
      <c r="N22" s="794"/>
      <c r="O22" s="794"/>
      <c r="P22" s="830"/>
      <c r="Q22" s="831"/>
      <c r="R22" s="834"/>
      <c r="S22" s="805">
        <f t="shared" si="0"/>
        <v>57.7</v>
      </c>
    </row>
    <row r="23" spans="1:19" s="709" customFormat="1" ht="18">
      <c r="A23" s="832" t="s">
        <v>780</v>
      </c>
      <c r="B23" s="806"/>
      <c r="C23" s="806"/>
      <c r="D23" s="835"/>
      <c r="E23" s="808"/>
      <c r="F23" s="808"/>
      <c r="G23" s="809"/>
      <c r="H23" s="789"/>
      <c r="I23" s="827"/>
      <c r="J23" s="803">
        <v>5.9</v>
      </c>
      <c r="K23" s="804">
        <v>2.5</v>
      </c>
      <c r="L23" s="803">
        <v>1.3</v>
      </c>
      <c r="M23" s="793"/>
      <c r="N23" s="794"/>
      <c r="O23" s="794"/>
      <c r="P23" s="830"/>
      <c r="Q23" s="831"/>
      <c r="R23" s="834"/>
      <c r="S23" s="805">
        <f t="shared" si="0"/>
        <v>9.700000000000001</v>
      </c>
    </row>
    <row r="24" spans="1:20" s="823" customFormat="1" ht="18">
      <c r="A24" s="810" t="s">
        <v>31</v>
      </c>
      <c r="B24" s="811"/>
      <c r="C24" s="811"/>
      <c r="D24" s="812"/>
      <c r="E24" s="811"/>
      <c r="F24" s="811"/>
      <c r="G24" s="813"/>
      <c r="H24" s="789"/>
      <c r="I24" s="814"/>
      <c r="J24" s="815">
        <f>SUM(J20:J23)</f>
        <v>104.9</v>
      </c>
      <c r="K24" s="816">
        <f>SUM(K20:K23)</f>
        <v>35.7</v>
      </c>
      <c r="L24" s="815">
        <f>SUM(L20:L23)</f>
        <v>51.3</v>
      </c>
      <c r="M24" s="817"/>
      <c r="N24" s="818"/>
      <c r="O24" s="818"/>
      <c r="P24" s="836"/>
      <c r="Q24" s="837"/>
      <c r="R24" s="821">
        <f>(J24+K24+L24)/3</f>
        <v>63.966666666666676</v>
      </c>
      <c r="S24" s="805">
        <f t="shared" si="0"/>
        <v>191.90000000000003</v>
      </c>
      <c r="T24" s="822"/>
    </row>
    <row r="25" spans="1:19" s="709" customFormat="1" ht="18">
      <c r="A25" s="588" t="s">
        <v>781</v>
      </c>
      <c r="B25" s="824">
        <v>250</v>
      </c>
      <c r="C25" s="824">
        <v>360</v>
      </c>
      <c r="D25" s="1295">
        <f>MAX(J31:K31:L31)/360*100</f>
        <v>35.02777777777777</v>
      </c>
      <c r="E25" s="825"/>
      <c r="F25" s="825"/>
      <c r="G25" s="788" t="s">
        <v>629</v>
      </c>
      <c r="H25" s="789">
        <f>(J25+K25+L25)/3</f>
        <v>236.66666666666666</v>
      </c>
      <c r="I25" s="827"/>
      <c r="J25" s="791">
        <v>235</v>
      </c>
      <c r="K25" s="792">
        <v>232</v>
      </c>
      <c r="L25" s="791">
        <v>243</v>
      </c>
      <c r="M25" s="793"/>
      <c r="N25" s="794"/>
      <c r="O25" s="794"/>
      <c r="P25" s="830"/>
      <c r="Q25" s="831"/>
      <c r="R25" s="834"/>
      <c r="S25" s="805"/>
    </row>
    <row r="26" spans="1:19" s="709" customFormat="1" ht="18">
      <c r="A26" s="838" t="s">
        <v>69</v>
      </c>
      <c r="B26" s="799"/>
      <c r="C26" s="799"/>
      <c r="D26" s="833"/>
      <c r="E26" s="801"/>
      <c r="F26" s="801"/>
      <c r="G26" s="802">
        <v>410</v>
      </c>
      <c r="H26" s="789"/>
      <c r="I26" s="827"/>
      <c r="J26" s="803">
        <v>4.9</v>
      </c>
      <c r="K26" s="804">
        <v>4.3</v>
      </c>
      <c r="L26" s="803">
        <v>2.1</v>
      </c>
      <c r="M26" s="839"/>
      <c r="N26" s="794"/>
      <c r="O26" s="794"/>
      <c r="P26" s="830"/>
      <c r="Q26" s="831"/>
      <c r="R26" s="834"/>
      <c r="S26" s="805">
        <f t="shared" si="0"/>
        <v>11.299999999999999</v>
      </c>
    </row>
    <row r="27" spans="1:19" s="709" customFormat="1" ht="18">
      <c r="A27" s="838" t="s">
        <v>70</v>
      </c>
      <c r="B27" s="806"/>
      <c r="C27" s="806"/>
      <c r="D27" s="835"/>
      <c r="E27" s="808"/>
      <c r="F27" s="808"/>
      <c r="G27" s="809">
        <v>412</v>
      </c>
      <c r="H27" s="789"/>
      <c r="I27" s="827"/>
      <c r="J27" s="803">
        <v>69.9</v>
      </c>
      <c r="K27" s="804">
        <v>70.2</v>
      </c>
      <c r="L27" s="803">
        <v>79.1</v>
      </c>
      <c r="M27" s="839"/>
      <c r="N27" s="794"/>
      <c r="O27" s="794"/>
      <c r="P27" s="830"/>
      <c r="Q27" s="831"/>
      <c r="R27" s="834"/>
      <c r="S27" s="805">
        <f t="shared" si="0"/>
        <v>219.20000000000002</v>
      </c>
    </row>
    <row r="28" spans="1:19" s="709" customFormat="1" ht="18">
      <c r="A28" s="838" t="s">
        <v>71</v>
      </c>
      <c r="B28" s="806"/>
      <c r="C28" s="806"/>
      <c r="D28" s="835"/>
      <c r="E28" s="808"/>
      <c r="F28" s="808"/>
      <c r="G28" s="809">
        <v>414</v>
      </c>
      <c r="H28" s="789"/>
      <c r="I28" s="827"/>
      <c r="J28" s="803">
        <v>28.4</v>
      </c>
      <c r="K28" s="804">
        <v>46.5</v>
      </c>
      <c r="L28" s="803">
        <v>8.6</v>
      </c>
      <c r="M28" s="839"/>
      <c r="N28" s="794"/>
      <c r="O28" s="794"/>
      <c r="P28" s="830"/>
      <c r="Q28" s="831"/>
      <c r="R28" s="834"/>
      <c r="S28" s="805">
        <f t="shared" si="0"/>
        <v>83.5</v>
      </c>
    </row>
    <row r="29" spans="1:19" s="709" customFormat="1" ht="18">
      <c r="A29" s="838" t="s">
        <v>72</v>
      </c>
      <c r="B29" s="806"/>
      <c r="C29" s="806"/>
      <c r="D29" s="835"/>
      <c r="E29" s="808"/>
      <c r="F29" s="808"/>
      <c r="G29" s="809"/>
      <c r="H29" s="789"/>
      <c r="I29" s="827"/>
      <c r="J29" s="803">
        <v>0</v>
      </c>
      <c r="K29" s="804">
        <v>0</v>
      </c>
      <c r="L29" s="803">
        <v>0</v>
      </c>
      <c r="M29" s="839"/>
      <c r="N29" s="794"/>
      <c r="O29" s="794"/>
      <c r="P29" s="830"/>
      <c r="Q29" s="831"/>
      <c r="R29" s="834"/>
      <c r="S29" s="805">
        <f t="shared" si="0"/>
        <v>0</v>
      </c>
    </row>
    <row r="30" spans="1:19" s="709" customFormat="1" ht="18">
      <c r="A30" s="838" t="s">
        <v>609</v>
      </c>
      <c r="B30" s="806"/>
      <c r="C30" s="806"/>
      <c r="D30" s="835"/>
      <c r="E30" s="808"/>
      <c r="F30" s="808"/>
      <c r="G30" s="809"/>
      <c r="H30" s="789"/>
      <c r="I30" s="827"/>
      <c r="J30" s="803">
        <v>2</v>
      </c>
      <c r="K30" s="804">
        <v>5.1</v>
      </c>
      <c r="L30" s="803">
        <v>0.9</v>
      </c>
      <c r="M30" s="839"/>
      <c r="N30" s="794"/>
      <c r="O30" s="794"/>
      <c r="P30" s="830"/>
      <c r="Q30" s="831"/>
      <c r="R30" s="834"/>
      <c r="S30" s="805">
        <f t="shared" si="0"/>
        <v>8</v>
      </c>
    </row>
    <row r="31" spans="1:20" s="823" customFormat="1" ht="18">
      <c r="A31" s="810" t="s">
        <v>31</v>
      </c>
      <c r="B31" s="811"/>
      <c r="C31" s="811"/>
      <c r="D31" s="812"/>
      <c r="E31" s="811"/>
      <c r="F31" s="811"/>
      <c r="G31" s="813"/>
      <c r="H31" s="789"/>
      <c r="I31" s="814"/>
      <c r="J31" s="815">
        <f>SUM(J26:J30)</f>
        <v>105.20000000000002</v>
      </c>
      <c r="K31" s="816">
        <f>SUM(K26:K30)</f>
        <v>126.1</v>
      </c>
      <c r="L31" s="815">
        <f>SUM(L26:L30)</f>
        <v>90.69999999999999</v>
      </c>
      <c r="M31" s="840"/>
      <c r="N31" s="818"/>
      <c r="O31" s="818"/>
      <c r="P31" s="836"/>
      <c r="Q31" s="837"/>
      <c r="R31" s="821">
        <f>(J31+K31+L31)/3</f>
        <v>107.33333333333333</v>
      </c>
      <c r="S31" s="805">
        <f t="shared" si="0"/>
        <v>322</v>
      </c>
      <c r="T31" s="822"/>
    </row>
    <row r="32" spans="1:19" s="709" customFormat="1" ht="18">
      <c r="A32" s="588" t="s">
        <v>782</v>
      </c>
      <c r="B32" s="824">
        <v>160</v>
      </c>
      <c r="C32" s="824">
        <v>232</v>
      </c>
      <c r="D32" s="1295">
        <f>MAX(J36:K36:L36)/232*100</f>
        <v>66.25</v>
      </c>
      <c r="E32" s="825"/>
      <c r="F32" s="841"/>
      <c r="G32" s="842" t="s">
        <v>629</v>
      </c>
      <c r="H32" s="789">
        <f>(J32+K32+L32)/3</f>
        <v>234</v>
      </c>
      <c r="I32" s="827"/>
      <c r="J32" s="791">
        <v>255</v>
      </c>
      <c r="K32" s="792">
        <v>225</v>
      </c>
      <c r="L32" s="791">
        <v>222</v>
      </c>
      <c r="M32" s="793"/>
      <c r="N32" s="794"/>
      <c r="O32" s="794"/>
      <c r="P32" s="830"/>
      <c r="Q32" s="831"/>
      <c r="R32" s="834"/>
      <c r="S32" s="805"/>
    </row>
    <row r="33" spans="1:19" s="709" customFormat="1" ht="18">
      <c r="A33" s="838" t="s">
        <v>75</v>
      </c>
      <c r="B33" s="799"/>
      <c r="C33" s="799"/>
      <c r="D33" s="833"/>
      <c r="E33" s="801"/>
      <c r="F33" s="801"/>
      <c r="G33" s="802">
        <v>414</v>
      </c>
      <c r="H33" s="789"/>
      <c r="I33" s="827"/>
      <c r="J33" s="803">
        <v>45.5</v>
      </c>
      <c r="K33" s="804">
        <v>88.4</v>
      </c>
      <c r="L33" s="803">
        <v>118.8</v>
      </c>
      <c r="M33" s="793"/>
      <c r="N33" s="794"/>
      <c r="O33" s="794"/>
      <c r="P33" s="830"/>
      <c r="Q33" s="831"/>
      <c r="R33" s="834"/>
      <c r="S33" s="805">
        <f t="shared" si="0"/>
        <v>252.7</v>
      </c>
    </row>
    <row r="34" spans="1:19" s="709" customFormat="1" ht="18">
      <c r="A34" s="838" t="s">
        <v>610</v>
      </c>
      <c r="B34" s="806"/>
      <c r="C34" s="806"/>
      <c r="D34" s="835"/>
      <c r="E34" s="808"/>
      <c r="F34" s="808"/>
      <c r="G34" s="809">
        <v>408</v>
      </c>
      <c r="H34" s="789"/>
      <c r="I34" s="827"/>
      <c r="J34" s="803">
        <v>25.3</v>
      </c>
      <c r="K34" s="803">
        <v>48.4</v>
      </c>
      <c r="L34" s="803">
        <v>34.9</v>
      </c>
      <c r="M34" s="793"/>
      <c r="N34" s="794"/>
      <c r="O34" s="794"/>
      <c r="P34" s="830"/>
      <c r="Q34" s="831"/>
      <c r="R34" s="834"/>
      <c r="S34" s="805">
        <f t="shared" si="0"/>
        <v>108.6</v>
      </c>
    </row>
    <row r="35" spans="1:19" s="709" customFormat="1" ht="18">
      <c r="A35" s="838"/>
      <c r="B35" s="806"/>
      <c r="C35" s="806"/>
      <c r="D35" s="835"/>
      <c r="E35" s="808"/>
      <c r="F35" s="808"/>
      <c r="G35" s="809">
        <v>401</v>
      </c>
      <c r="H35" s="789"/>
      <c r="I35" s="827"/>
      <c r="J35" s="803"/>
      <c r="K35" s="803"/>
      <c r="L35" s="803"/>
      <c r="M35" s="793"/>
      <c r="N35" s="794"/>
      <c r="O35" s="794"/>
      <c r="P35" s="830"/>
      <c r="Q35" s="831"/>
      <c r="R35" s="834"/>
      <c r="S35" s="805">
        <f t="shared" si="0"/>
        <v>0</v>
      </c>
    </row>
    <row r="36" spans="1:20" s="823" customFormat="1" ht="18">
      <c r="A36" s="810" t="s">
        <v>31</v>
      </c>
      <c r="B36" s="811"/>
      <c r="C36" s="811"/>
      <c r="D36" s="812"/>
      <c r="E36" s="811"/>
      <c r="F36" s="811"/>
      <c r="G36" s="813"/>
      <c r="H36" s="789"/>
      <c r="I36" s="814"/>
      <c r="J36" s="815">
        <f>SUM(J33:J34)</f>
        <v>70.8</v>
      </c>
      <c r="K36" s="816">
        <f>SUM(K33:K34)</f>
        <v>136.8</v>
      </c>
      <c r="L36" s="815">
        <f>SUM(L33:L34)</f>
        <v>153.7</v>
      </c>
      <c r="M36" s="817"/>
      <c r="N36" s="818"/>
      <c r="O36" s="818"/>
      <c r="P36" s="836"/>
      <c r="Q36" s="837"/>
      <c r="R36" s="843">
        <f>(J36+K36+L36)/3</f>
        <v>120.43333333333334</v>
      </c>
      <c r="S36" s="805">
        <f t="shared" si="0"/>
        <v>361.3</v>
      </c>
      <c r="T36" s="822"/>
    </row>
    <row r="37" spans="1:19" s="709" customFormat="1" ht="18">
      <c r="A37" s="588" t="s">
        <v>778</v>
      </c>
      <c r="B37" s="824">
        <v>250</v>
      </c>
      <c r="C37" s="824">
        <v>360</v>
      </c>
      <c r="D37" s="1295">
        <f>MAX(J42:K42:L42)/360*100</f>
        <v>39.833333333333336</v>
      </c>
      <c r="E37" s="844"/>
      <c r="F37" s="844"/>
      <c r="G37" s="788" t="s">
        <v>699</v>
      </c>
      <c r="H37" s="789">
        <f>(J37+K37+L37)/3</f>
        <v>241.66666666666666</v>
      </c>
      <c r="I37" s="827"/>
      <c r="J37" s="791">
        <v>242</v>
      </c>
      <c r="K37" s="792">
        <v>243</v>
      </c>
      <c r="L37" s="791">
        <v>240</v>
      </c>
      <c r="M37" s="793"/>
      <c r="N37" s="794"/>
      <c r="O37" s="794"/>
      <c r="P37" s="830"/>
      <c r="Q37" s="831"/>
      <c r="R37" s="834"/>
      <c r="S37" s="805"/>
    </row>
    <row r="38" spans="1:19" s="709" customFormat="1" ht="18" customHeight="1">
      <c r="A38" s="845" t="s">
        <v>78</v>
      </c>
      <c r="B38" s="799"/>
      <c r="C38" s="799"/>
      <c r="D38" s="833"/>
      <c r="E38" s="801"/>
      <c r="F38" s="801"/>
      <c r="G38" s="802">
        <v>416</v>
      </c>
      <c r="H38" s="789"/>
      <c r="I38" s="827"/>
      <c r="J38" s="803">
        <v>58.1</v>
      </c>
      <c r="K38" s="804">
        <v>60.7</v>
      </c>
      <c r="L38" s="803">
        <v>65.4</v>
      </c>
      <c r="M38" s="793"/>
      <c r="N38" s="794"/>
      <c r="O38" s="794"/>
      <c r="P38" s="830"/>
      <c r="Q38" s="831"/>
      <c r="R38" s="834"/>
      <c r="S38" s="805">
        <f t="shared" si="0"/>
        <v>184.20000000000002</v>
      </c>
    </row>
    <row r="39" spans="1:19" s="709" customFormat="1" ht="18">
      <c r="A39" s="838" t="s">
        <v>79</v>
      </c>
      <c r="B39" s="806"/>
      <c r="C39" s="806"/>
      <c r="D39" s="835"/>
      <c r="E39" s="808"/>
      <c r="F39" s="808"/>
      <c r="G39" s="809">
        <v>423</v>
      </c>
      <c r="H39" s="789"/>
      <c r="I39" s="827"/>
      <c r="J39" s="803">
        <v>51.2</v>
      </c>
      <c r="K39" s="804">
        <v>62.5</v>
      </c>
      <c r="L39" s="803">
        <v>29.3</v>
      </c>
      <c r="M39" s="793"/>
      <c r="N39" s="794"/>
      <c r="O39" s="794"/>
      <c r="P39" s="830"/>
      <c r="Q39" s="831"/>
      <c r="R39" s="834"/>
      <c r="S39" s="805">
        <f t="shared" si="0"/>
        <v>143</v>
      </c>
    </row>
    <row r="40" spans="1:19" s="709" customFormat="1" ht="18">
      <c r="A40" s="838" t="s">
        <v>611</v>
      </c>
      <c r="B40" s="806"/>
      <c r="C40" s="806"/>
      <c r="D40" s="835"/>
      <c r="E40" s="808"/>
      <c r="F40" s="808"/>
      <c r="G40" s="809">
        <v>420</v>
      </c>
      <c r="H40" s="789"/>
      <c r="I40" s="827"/>
      <c r="J40" s="803">
        <v>12.1</v>
      </c>
      <c r="K40" s="804">
        <v>8.4</v>
      </c>
      <c r="L40" s="803">
        <v>24.6</v>
      </c>
      <c r="M40" s="793"/>
      <c r="N40" s="794"/>
      <c r="O40" s="794"/>
      <c r="P40" s="830"/>
      <c r="Q40" s="831"/>
      <c r="R40" s="834"/>
      <c r="S40" s="805">
        <f t="shared" si="0"/>
        <v>45.1</v>
      </c>
    </row>
    <row r="41" spans="1:19" s="709" customFormat="1" ht="18">
      <c r="A41" s="838" t="s">
        <v>81</v>
      </c>
      <c r="B41" s="806"/>
      <c r="C41" s="806"/>
      <c r="D41" s="835"/>
      <c r="E41" s="808"/>
      <c r="F41" s="808"/>
      <c r="G41" s="809"/>
      <c r="H41" s="789"/>
      <c r="I41" s="827"/>
      <c r="J41" s="803">
        <v>13.9</v>
      </c>
      <c r="K41" s="804">
        <v>11.8</v>
      </c>
      <c r="L41" s="803">
        <v>9.4</v>
      </c>
      <c r="M41" s="793"/>
      <c r="N41" s="794"/>
      <c r="O41" s="794"/>
      <c r="P41" s="830"/>
      <c r="Q41" s="831"/>
      <c r="R41" s="834"/>
      <c r="S41" s="805">
        <f t="shared" si="0"/>
        <v>35.1</v>
      </c>
    </row>
    <row r="42" spans="1:20" s="823" customFormat="1" ht="18">
      <c r="A42" s="810" t="s">
        <v>31</v>
      </c>
      <c r="B42" s="811"/>
      <c r="C42" s="811"/>
      <c r="D42" s="812"/>
      <c r="E42" s="811"/>
      <c r="F42" s="811"/>
      <c r="G42" s="813"/>
      <c r="H42" s="789"/>
      <c r="I42" s="814"/>
      <c r="J42" s="815">
        <f>SUM(J38:J41)</f>
        <v>135.3</v>
      </c>
      <c r="K42" s="816">
        <f>SUM(K38:K41)</f>
        <v>143.4</v>
      </c>
      <c r="L42" s="815">
        <f>SUM(L38:L41)</f>
        <v>128.70000000000002</v>
      </c>
      <c r="M42" s="817"/>
      <c r="N42" s="818"/>
      <c r="O42" s="818"/>
      <c r="P42" s="836"/>
      <c r="Q42" s="837"/>
      <c r="R42" s="843">
        <f>(J42+K42+L42)/3</f>
        <v>135.80000000000004</v>
      </c>
      <c r="S42" s="805">
        <f t="shared" si="0"/>
        <v>407.4000000000001</v>
      </c>
      <c r="T42" s="822"/>
    </row>
    <row r="43" spans="1:19" s="709" customFormat="1" ht="20.25" customHeight="1">
      <c r="A43" s="588" t="s">
        <v>612</v>
      </c>
      <c r="B43" s="824">
        <v>25</v>
      </c>
      <c r="C43" s="824">
        <v>36</v>
      </c>
      <c r="D43" s="1295">
        <f>MAX(J45:K45:L45)/36*100</f>
        <v>41.66666666666667</v>
      </c>
      <c r="E43" s="844"/>
      <c r="F43" s="844"/>
      <c r="G43" s="788" t="s">
        <v>629</v>
      </c>
      <c r="H43" s="789">
        <f>(J43+K43+L43)/3</f>
        <v>222</v>
      </c>
      <c r="I43" s="827"/>
      <c r="J43" s="830">
        <v>221</v>
      </c>
      <c r="K43" s="794">
        <v>220</v>
      </c>
      <c r="L43" s="830">
        <v>225</v>
      </c>
      <c r="M43" s="793"/>
      <c r="N43" s="794"/>
      <c r="O43" s="794"/>
      <c r="P43" s="830"/>
      <c r="Q43" s="846"/>
      <c r="R43" s="834"/>
      <c r="S43" s="805"/>
    </row>
    <row r="44" spans="1:19" s="709" customFormat="1" ht="15.75" customHeight="1">
      <c r="A44" s="838" t="s">
        <v>83</v>
      </c>
      <c r="B44" s="799"/>
      <c r="C44" s="799"/>
      <c r="D44" s="833"/>
      <c r="E44" s="801"/>
      <c r="F44" s="801"/>
      <c r="G44" s="802"/>
      <c r="H44" s="789"/>
      <c r="I44" s="827"/>
      <c r="J44" s="803">
        <v>15</v>
      </c>
      <c r="K44" s="804">
        <v>15</v>
      </c>
      <c r="L44" s="803">
        <v>15</v>
      </c>
      <c r="M44" s="793"/>
      <c r="N44" s="794"/>
      <c r="O44" s="794"/>
      <c r="P44" s="830"/>
      <c r="Q44" s="846"/>
      <c r="R44" s="834"/>
      <c r="S44" s="805">
        <f t="shared" si="0"/>
        <v>45</v>
      </c>
    </row>
    <row r="45" spans="1:20" s="823" customFormat="1" ht="18">
      <c r="A45" s="810" t="s">
        <v>31</v>
      </c>
      <c r="B45" s="811"/>
      <c r="C45" s="811"/>
      <c r="D45" s="812"/>
      <c r="E45" s="811"/>
      <c r="F45" s="811"/>
      <c r="G45" s="813"/>
      <c r="H45" s="789"/>
      <c r="I45" s="814"/>
      <c r="J45" s="815">
        <f>SUM(J44)</f>
        <v>15</v>
      </c>
      <c r="K45" s="816">
        <f>SUM(K44)</f>
        <v>15</v>
      </c>
      <c r="L45" s="815">
        <f>SUM(L44)</f>
        <v>15</v>
      </c>
      <c r="M45" s="817"/>
      <c r="N45" s="818"/>
      <c r="O45" s="818"/>
      <c r="P45" s="836"/>
      <c r="Q45" s="847"/>
      <c r="R45" s="843">
        <f>(J45+K45+L45)/3</f>
        <v>15</v>
      </c>
      <c r="S45" s="805">
        <f t="shared" si="0"/>
        <v>45</v>
      </c>
      <c r="T45" s="822"/>
    </row>
    <row r="46" spans="1:19" s="709" customFormat="1" ht="18.75" hidden="1">
      <c r="A46" s="848" t="s">
        <v>31</v>
      </c>
      <c r="B46" s="849"/>
      <c r="C46" s="849"/>
      <c r="D46" s="850"/>
      <c r="E46" s="849"/>
      <c r="F46" s="849"/>
      <c r="G46" s="851"/>
      <c r="H46" s="789"/>
      <c r="I46" s="827"/>
      <c r="J46" s="852"/>
      <c r="K46" s="852"/>
      <c r="L46" s="852"/>
      <c r="M46" s="853"/>
      <c r="N46" s="804"/>
      <c r="O46" s="804"/>
      <c r="P46" s="830"/>
      <c r="Q46" s="846"/>
      <c r="R46" s="854">
        <f>(J46+K46+L46)/3</f>
        <v>0</v>
      </c>
      <c r="S46" s="805">
        <f t="shared" si="0"/>
        <v>0</v>
      </c>
    </row>
    <row r="47" spans="1:19" s="709" customFormat="1" ht="20.25" customHeight="1">
      <c r="A47" s="588" t="s">
        <v>765</v>
      </c>
      <c r="B47" s="824">
        <v>63</v>
      </c>
      <c r="C47" s="824">
        <v>36</v>
      </c>
      <c r="D47" s="1295">
        <f>MAX(J51:K51:L51)/36*100</f>
        <v>8.61111111111111</v>
      </c>
      <c r="E47" s="844"/>
      <c r="F47" s="844"/>
      <c r="G47" s="788" t="s">
        <v>629</v>
      </c>
      <c r="H47" s="789"/>
      <c r="I47" s="827"/>
      <c r="J47" s="830">
        <v>233</v>
      </c>
      <c r="K47" s="794">
        <v>239</v>
      </c>
      <c r="L47" s="830">
        <v>235</v>
      </c>
      <c r="M47" s="793"/>
      <c r="N47" s="794"/>
      <c r="O47" s="794"/>
      <c r="P47" s="830"/>
      <c r="Q47" s="846"/>
      <c r="R47" s="834"/>
      <c r="S47" s="805">
        <f t="shared" si="0"/>
        <v>707</v>
      </c>
    </row>
    <row r="48" spans="1:19" s="709" customFormat="1" ht="15.75" customHeight="1">
      <c r="A48" s="838" t="s">
        <v>804</v>
      </c>
      <c r="B48" s="799"/>
      <c r="C48" s="799"/>
      <c r="D48" s="833"/>
      <c r="E48" s="801"/>
      <c r="F48" s="801"/>
      <c r="G48" s="802">
        <v>409</v>
      </c>
      <c r="H48" s="789"/>
      <c r="I48" s="827"/>
      <c r="J48" s="803">
        <v>0</v>
      </c>
      <c r="K48" s="804">
        <v>1.9</v>
      </c>
      <c r="L48" s="803">
        <v>3.1</v>
      </c>
      <c r="M48" s="793"/>
      <c r="N48" s="794"/>
      <c r="O48" s="794"/>
      <c r="P48" s="830"/>
      <c r="Q48" s="846"/>
      <c r="R48" s="834"/>
      <c r="S48" s="805">
        <f t="shared" si="0"/>
        <v>5</v>
      </c>
    </row>
    <row r="49" spans="1:19" s="709" customFormat="1" ht="15.75" customHeight="1">
      <c r="A49" s="838"/>
      <c r="B49" s="799"/>
      <c r="C49" s="799"/>
      <c r="D49" s="833"/>
      <c r="E49" s="801"/>
      <c r="F49" s="801"/>
      <c r="G49" s="802">
        <v>414</v>
      </c>
      <c r="H49" s="789"/>
      <c r="I49" s="827"/>
      <c r="J49" s="803"/>
      <c r="K49" s="804"/>
      <c r="L49" s="803"/>
      <c r="M49" s="793"/>
      <c r="N49" s="794"/>
      <c r="O49" s="794"/>
      <c r="P49" s="830"/>
      <c r="Q49" s="846"/>
      <c r="R49" s="834"/>
      <c r="S49" s="805"/>
    </row>
    <row r="50" spans="1:19" s="709" customFormat="1" ht="15.75" customHeight="1">
      <c r="A50" s="838"/>
      <c r="B50" s="799"/>
      <c r="C50" s="799"/>
      <c r="D50" s="833"/>
      <c r="E50" s="801"/>
      <c r="F50" s="801"/>
      <c r="G50" s="802">
        <v>408</v>
      </c>
      <c r="H50" s="789"/>
      <c r="I50" s="827"/>
      <c r="J50" s="803"/>
      <c r="K50" s="804"/>
      <c r="L50" s="803"/>
      <c r="M50" s="793"/>
      <c r="N50" s="794"/>
      <c r="O50" s="794"/>
      <c r="P50" s="830"/>
      <c r="Q50" s="846"/>
      <c r="R50" s="834"/>
      <c r="S50" s="805"/>
    </row>
    <row r="51" spans="1:20" s="823" customFormat="1" ht="18">
      <c r="A51" s="810" t="s">
        <v>31</v>
      </c>
      <c r="B51" s="811"/>
      <c r="C51" s="811"/>
      <c r="D51" s="812"/>
      <c r="E51" s="811"/>
      <c r="F51" s="811"/>
      <c r="G51" s="813"/>
      <c r="H51" s="789"/>
      <c r="I51" s="814"/>
      <c r="J51" s="815">
        <v>0</v>
      </c>
      <c r="K51" s="816">
        <v>1.9</v>
      </c>
      <c r="L51" s="815">
        <v>3.1</v>
      </c>
      <c r="M51" s="817"/>
      <c r="N51" s="818"/>
      <c r="O51" s="818"/>
      <c r="P51" s="836"/>
      <c r="Q51" s="847"/>
      <c r="R51" s="843">
        <f>(J51+K51+L51)/3</f>
        <v>1.6666666666666667</v>
      </c>
      <c r="S51" s="805">
        <f t="shared" si="0"/>
        <v>5</v>
      </c>
      <c r="T51" s="822"/>
    </row>
    <row r="52" spans="1:20" s="709" customFormat="1" ht="18">
      <c r="A52" s="855" t="s">
        <v>97</v>
      </c>
      <c r="B52" s="785">
        <f>B14+B19+B25+B32+B37+B43+B47</f>
        <v>1248</v>
      </c>
      <c r="C52" s="785">
        <f>C14+C19+C25+C32+C37+C43+C47</f>
        <v>1744</v>
      </c>
      <c r="D52" s="856"/>
      <c r="E52" s="785">
        <f>E14+E19+E25+E32+E37+E43+E47</f>
        <v>0</v>
      </c>
      <c r="F52" s="785">
        <f>F14+F19+F25+F32+F37+F43+F47</f>
        <v>0</v>
      </c>
      <c r="G52" s="788"/>
      <c r="H52" s="789"/>
      <c r="I52" s="827"/>
      <c r="J52" s="857"/>
      <c r="K52" s="858"/>
      <c r="L52" s="857"/>
      <c r="M52" s="859"/>
      <c r="N52" s="858"/>
      <c r="O52" s="860"/>
      <c r="P52" s="857"/>
      <c r="Q52" s="861"/>
      <c r="R52" s="862">
        <f>R18+R24+R31+R36+P41+R42+R45+R51</f>
        <v>493.00000000000006</v>
      </c>
      <c r="S52" s="862">
        <f>S18+S24+S31+S36+Q41+S42+S45+S51</f>
        <v>1479.0000000000002</v>
      </c>
      <c r="T52" s="710" t="s">
        <v>513</v>
      </c>
    </row>
    <row r="53" spans="1:19" s="709" customFormat="1" ht="25.5" customHeight="1">
      <c r="A53" s="1365" t="s">
        <v>98</v>
      </c>
      <c r="B53" s="1365"/>
      <c r="C53" s="1365"/>
      <c r="D53" s="1365"/>
      <c r="E53" s="1365"/>
      <c r="F53" s="1365"/>
      <c r="G53" s="1365"/>
      <c r="H53" s="1365"/>
      <c r="I53" s="1365"/>
      <c r="J53" s="1365"/>
      <c r="K53" s="1365"/>
      <c r="L53" s="1365"/>
      <c r="M53" s="1365"/>
      <c r="N53" s="1365"/>
      <c r="O53" s="1365"/>
      <c r="P53" s="1366"/>
      <c r="Q53" s="863"/>
      <c r="R53" s="864">
        <f>(R88*1)</f>
        <v>0</v>
      </c>
      <c r="S53" s="805">
        <f>J53+K53+L53</f>
        <v>0</v>
      </c>
    </row>
    <row r="54" spans="1:19" s="709" customFormat="1" ht="18">
      <c r="A54" s="588" t="s">
        <v>802</v>
      </c>
      <c r="B54" s="865">
        <v>400</v>
      </c>
      <c r="C54" s="785">
        <v>570</v>
      </c>
      <c r="D54" s="1295">
        <f>(J63+K63+L63)/3/570*100</f>
        <v>39.09356725146199</v>
      </c>
      <c r="E54" s="825"/>
      <c r="F54" s="825"/>
      <c r="G54" s="866" t="s">
        <v>699</v>
      </c>
      <c r="H54" s="789">
        <f>(J54+K54+L54)/3</f>
        <v>235.66666666666666</v>
      </c>
      <c r="I54" s="867"/>
      <c r="J54" s="791">
        <v>233</v>
      </c>
      <c r="K54" s="792">
        <v>235</v>
      </c>
      <c r="L54" s="791">
        <v>239</v>
      </c>
      <c r="M54" s="868"/>
      <c r="N54" s="869"/>
      <c r="O54" s="869"/>
      <c r="P54" s="869"/>
      <c r="Q54" s="870"/>
      <c r="R54" s="834"/>
      <c r="S54" s="805"/>
    </row>
    <row r="55" spans="1:19" s="709" customFormat="1" ht="18">
      <c r="A55" s="838" t="s">
        <v>698</v>
      </c>
      <c r="B55" s="799"/>
      <c r="C55" s="799"/>
      <c r="D55" s="833"/>
      <c r="E55" s="801"/>
      <c r="F55" s="801"/>
      <c r="G55" s="802">
        <v>411</v>
      </c>
      <c r="H55" s="871"/>
      <c r="I55" s="867"/>
      <c r="J55" s="803">
        <v>37.9</v>
      </c>
      <c r="K55" s="804">
        <v>42.3</v>
      </c>
      <c r="L55" s="803">
        <v>61.6</v>
      </c>
      <c r="M55" s="839"/>
      <c r="N55" s="794"/>
      <c r="O55" s="794"/>
      <c r="P55" s="794"/>
      <c r="Q55" s="872"/>
      <c r="R55" s="873"/>
      <c r="S55" s="805">
        <f aca="true" t="shared" si="1" ref="S55:S87">J55+K55+L55+N55+O55+P55</f>
        <v>141.79999999999998</v>
      </c>
    </row>
    <row r="56" spans="1:19" s="709" customFormat="1" ht="18">
      <c r="A56" s="838" t="s">
        <v>101</v>
      </c>
      <c r="B56" s="806"/>
      <c r="C56" s="806"/>
      <c r="D56" s="835"/>
      <c r="E56" s="808"/>
      <c r="F56" s="808"/>
      <c r="G56" s="809">
        <v>404</v>
      </c>
      <c r="H56" s="871"/>
      <c r="I56" s="867"/>
      <c r="J56" s="803">
        <v>0</v>
      </c>
      <c r="K56" s="804">
        <v>0</v>
      </c>
      <c r="L56" s="803">
        <v>0</v>
      </c>
      <c r="M56" s="874"/>
      <c r="N56" s="869"/>
      <c r="O56" s="869"/>
      <c r="P56" s="869"/>
      <c r="Q56" s="870"/>
      <c r="R56" s="834"/>
      <c r="S56" s="805">
        <f t="shared" si="1"/>
        <v>0</v>
      </c>
    </row>
    <row r="57" spans="1:19" s="709" customFormat="1" ht="18">
      <c r="A57" s="838" t="s">
        <v>102</v>
      </c>
      <c r="B57" s="806"/>
      <c r="C57" s="806"/>
      <c r="D57" s="835"/>
      <c r="E57" s="808"/>
      <c r="F57" s="808"/>
      <c r="G57" s="809">
        <v>416</v>
      </c>
      <c r="H57" s="871"/>
      <c r="I57" s="867"/>
      <c r="J57" s="803">
        <v>38.3</v>
      </c>
      <c r="K57" s="804">
        <v>7.5</v>
      </c>
      <c r="L57" s="803">
        <v>47.8</v>
      </c>
      <c r="M57" s="839"/>
      <c r="N57" s="794"/>
      <c r="O57" s="794"/>
      <c r="P57" s="794"/>
      <c r="Q57" s="872"/>
      <c r="R57" s="873"/>
      <c r="S57" s="805">
        <f t="shared" si="1"/>
        <v>93.6</v>
      </c>
    </row>
    <row r="58" spans="1:19" s="709" customFormat="1" ht="18">
      <c r="A58" s="838" t="s">
        <v>103</v>
      </c>
      <c r="B58" s="806"/>
      <c r="C58" s="806"/>
      <c r="D58" s="835"/>
      <c r="E58" s="808"/>
      <c r="F58" s="808"/>
      <c r="G58" s="809"/>
      <c r="H58" s="871"/>
      <c r="I58" s="867"/>
      <c r="J58" s="803">
        <v>19.1</v>
      </c>
      <c r="K58" s="804">
        <v>19.4</v>
      </c>
      <c r="L58" s="803">
        <v>39.5</v>
      </c>
      <c r="M58" s="839"/>
      <c r="N58" s="794"/>
      <c r="O58" s="794"/>
      <c r="P58" s="794"/>
      <c r="Q58" s="872"/>
      <c r="R58" s="873"/>
      <c r="S58" s="805">
        <f t="shared" si="1"/>
        <v>78</v>
      </c>
    </row>
    <row r="59" spans="1:19" s="709" customFormat="1" ht="18">
      <c r="A59" s="838" t="s">
        <v>104</v>
      </c>
      <c r="B59" s="806"/>
      <c r="C59" s="806"/>
      <c r="D59" s="835"/>
      <c r="E59" s="808"/>
      <c r="F59" s="808"/>
      <c r="G59" s="809"/>
      <c r="H59" s="871"/>
      <c r="I59" s="867"/>
      <c r="J59" s="803">
        <v>104</v>
      </c>
      <c r="K59" s="804">
        <v>74.5</v>
      </c>
      <c r="L59" s="803">
        <v>78.4</v>
      </c>
      <c r="M59" s="839"/>
      <c r="N59" s="794"/>
      <c r="O59" s="794"/>
      <c r="P59" s="794"/>
      <c r="Q59" s="872"/>
      <c r="R59" s="873"/>
      <c r="S59" s="805">
        <f t="shared" si="1"/>
        <v>256.9</v>
      </c>
    </row>
    <row r="60" spans="1:19" s="709" customFormat="1" ht="18">
      <c r="A60" s="838" t="s">
        <v>105</v>
      </c>
      <c r="B60" s="806"/>
      <c r="C60" s="806"/>
      <c r="D60" s="835"/>
      <c r="E60" s="808"/>
      <c r="F60" s="808"/>
      <c r="G60" s="809"/>
      <c r="H60" s="871"/>
      <c r="I60" s="867"/>
      <c r="J60" s="803">
        <v>18.7</v>
      </c>
      <c r="K60" s="804">
        <v>15.9</v>
      </c>
      <c r="L60" s="803">
        <v>8.7</v>
      </c>
      <c r="M60" s="839"/>
      <c r="N60" s="794"/>
      <c r="O60" s="794"/>
      <c r="P60" s="794"/>
      <c r="Q60" s="872"/>
      <c r="R60" s="873"/>
      <c r="S60" s="805">
        <f t="shared" si="1"/>
        <v>43.3</v>
      </c>
    </row>
    <row r="61" spans="1:19" s="709" customFormat="1" ht="18">
      <c r="A61" s="838" t="s">
        <v>106</v>
      </c>
      <c r="B61" s="806"/>
      <c r="C61" s="806"/>
      <c r="D61" s="835"/>
      <c r="E61" s="808"/>
      <c r="F61" s="808"/>
      <c r="G61" s="809"/>
      <c r="H61" s="871"/>
      <c r="I61" s="867"/>
      <c r="J61" s="803"/>
      <c r="K61" s="804"/>
      <c r="L61" s="803"/>
      <c r="M61" s="839"/>
      <c r="N61" s="794"/>
      <c r="O61" s="794"/>
      <c r="P61" s="794"/>
      <c r="Q61" s="872"/>
      <c r="R61" s="873"/>
      <c r="S61" s="805">
        <f t="shared" si="1"/>
        <v>0</v>
      </c>
    </row>
    <row r="62" spans="1:20" s="709" customFormat="1" ht="18">
      <c r="A62" s="838" t="s">
        <v>107</v>
      </c>
      <c r="B62" s="806"/>
      <c r="C62" s="806"/>
      <c r="D62" s="835"/>
      <c r="E62" s="808"/>
      <c r="F62" s="808"/>
      <c r="G62" s="809"/>
      <c r="H62" s="871"/>
      <c r="I62" s="867"/>
      <c r="J62" s="803">
        <v>53.5</v>
      </c>
      <c r="K62" s="804">
        <v>1.1</v>
      </c>
      <c r="L62" s="803">
        <v>0.3</v>
      </c>
      <c r="M62" s="839"/>
      <c r="N62" s="794"/>
      <c r="O62" s="794"/>
      <c r="P62" s="794"/>
      <c r="Q62" s="861"/>
      <c r="R62" s="834"/>
      <c r="S62" s="805">
        <f t="shared" si="1"/>
        <v>54.9</v>
      </c>
      <c r="T62" s="875"/>
    </row>
    <row r="63" spans="1:19" s="823" customFormat="1" ht="18">
      <c r="A63" s="810" t="s">
        <v>31</v>
      </c>
      <c r="B63" s="811"/>
      <c r="C63" s="811"/>
      <c r="D63" s="812"/>
      <c r="E63" s="811"/>
      <c r="F63" s="811"/>
      <c r="G63" s="813"/>
      <c r="H63" s="876"/>
      <c r="I63" s="877"/>
      <c r="J63" s="815">
        <f>SUM(J55:J62)</f>
        <v>271.5</v>
      </c>
      <c r="K63" s="816">
        <f>SUM(K55:K62)</f>
        <v>160.7</v>
      </c>
      <c r="L63" s="815">
        <f>SUM(L55:L62)</f>
        <v>236.3</v>
      </c>
      <c r="M63" s="840"/>
      <c r="N63" s="818"/>
      <c r="O63" s="818"/>
      <c r="P63" s="818"/>
      <c r="Q63" s="878"/>
      <c r="R63" s="821">
        <f>(J63+K63+L63)/3</f>
        <v>222.83333333333334</v>
      </c>
      <c r="S63" s="805">
        <f t="shared" si="1"/>
        <v>668.5</v>
      </c>
    </row>
    <row r="64" spans="1:19" s="709" customFormat="1" ht="18">
      <c r="A64" s="588" t="s">
        <v>788</v>
      </c>
      <c r="B64" s="865">
        <v>100</v>
      </c>
      <c r="C64" s="785">
        <v>144</v>
      </c>
      <c r="D64" s="1295">
        <f>MAX(J68:K68:L68)/144*100</f>
        <v>26.180555555555557</v>
      </c>
      <c r="E64" s="787"/>
      <c r="F64" s="787"/>
      <c r="G64" s="788" t="s">
        <v>629</v>
      </c>
      <c r="H64" s="789">
        <f>(J64+K64+L64)/3</f>
        <v>237.66666666666666</v>
      </c>
      <c r="I64" s="827"/>
      <c r="J64" s="791">
        <v>236</v>
      </c>
      <c r="K64" s="792">
        <v>242</v>
      </c>
      <c r="L64" s="791">
        <v>235</v>
      </c>
      <c r="M64" s="793"/>
      <c r="N64" s="794"/>
      <c r="O64" s="794"/>
      <c r="P64" s="794"/>
      <c r="Q64" s="861"/>
      <c r="R64" s="834"/>
      <c r="S64" s="805"/>
    </row>
    <row r="65" spans="1:19" s="709" customFormat="1" ht="18">
      <c r="A65" s="838" t="s">
        <v>109</v>
      </c>
      <c r="B65" s="799"/>
      <c r="C65" s="799"/>
      <c r="D65" s="879"/>
      <c r="E65" s="801"/>
      <c r="F65" s="801"/>
      <c r="G65" s="802">
        <v>409</v>
      </c>
      <c r="H65" s="880"/>
      <c r="I65" s="827"/>
      <c r="J65" s="803">
        <v>0</v>
      </c>
      <c r="K65" s="804">
        <v>0</v>
      </c>
      <c r="L65" s="803">
        <v>0</v>
      </c>
      <c r="M65" s="793"/>
      <c r="N65" s="794"/>
      <c r="O65" s="794"/>
      <c r="P65" s="794"/>
      <c r="Q65" s="861"/>
      <c r="R65" s="834"/>
      <c r="S65" s="805">
        <f t="shared" si="1"/>
        <v>0</v>
      </c>
    </row>
    <row r="66" spans="1:19" s="709" customFormat="1" ht="18">
      <c r="A66" s="838" t="s">
        <v>110</v>
      </c>
      <c r="B66" s="806"/>
      <c r="C66" s="806"/>
      <c r="D66" s="881"/>
      <c r="E66" s="808"/>
      <c r="F66" s="808"/>
      <c r="G66" s="809">
        <v>414</v>
      </c>
      <c r="H66" s="880"/>
      <c r="I66" s="827"/>
      <c r="J66" s="803">
        <v>35.7</v>
      </c>
      <c r="K66" s="804">
        <v>26.3</v>
      </c>
      <c r="L66" s="803">
        <v>24.2</v>
      </c>
      <c r="M66" s="793"/>
      <c r="N66" s="794"/>
      <c r="O66" s="794"/>
      <c r="P66" s="794"/>
      <c r="Q66" s="861"/>
      <c r="R66" s="834"/>
      <c r="S66" s="805">
        <f t="shared" si="1"/>
        <v>86.2</v>
      </c>
    </row>
    <row r="67" spans="1:20" s="709" customFormat="1" ht="18">
      <c r="A67" s="838" t="s">
        <v>111</v>
      </c>
      <c r="B67" s="806"/>
      <c r="C67" s="806"/>
      <c r="D67" s="881"/>
      <c r="E67" s="808"/>
      <c r="F67" s="808"/>
      <c r="G67" s="809">
        <v>416</v>
      </c>
      <c r="H67" s="880"/>
      <c r="I67" s="827"/>
      <c r="J67" s="803">
        <v>2</v>
      </c>
      <c r="K67" s="804">
        <v>3.1</v>
      </c>
      <c r="L67" s="803">
        <v>4.2</v>
      </c>
      <c r="M67" s="793"/>
      <c r="N67" s="794"/>
      <c r="O67" s="794"/>
      <c r="P67" s="794"/>
      <c r="Q67" s="861"/>
      <c r="R67" s="834"/>
      <c r="S67" s="805">
        <f t="shared" si="1"/>
        <v>9.3</v>
      </c>
      <c r="T67" s="875"/>
    </row>
    <row r="68" spans="1:19" s="823" customFormat="1" ht="18.75">
      <c r="A68" s="810" t="s">
        <v>31</v>
      </c>
      <c r="B68" s="811"/>
      <c r="C68" s="811"/>
      <c r="D68" s="882"/>
      <c r="E68" s="811"/>
      <c r="F68" s="811"/>
      <c r="G68" s="813"/>
      <c r="H68" s="883"/>
      <c r="I68" s="814"/>
      <c r="J68" s="815">
        <f>SUM(J66:J67)</f>
        <v>37.7</v>
      </c>
      <c r="K68" s="816">
        <f>SUM(K66:K67)</f>
        <v>29.400000000000002</v>
      </c>
      <c r="L68" s="815">
        <f>SUM(L66:L67)</f>
        <v>28.4</v>
      </c>
      <c r="M68" s="817"/>
      <c r="N68" s="818"/>
      <c r="O68" s="818"/>
      <c r="P68" s="818"/>
      <c r="Q68" s="878"/>
      <c r="R68" s="884">
        <f>(J68+K68+L68)/3</f>
        <v>31.833333333333332</v>
      </c>
      <c r="S68" s="805">
        <f t="shared" si="1"/>
        <v>95.5</v>
      </c>
    </row>
    <row r="69" spans="1:19" s="709" customFormat="1" ht="18">
      <c r="A69" s="588" t="s">
        <v>800</v>
      </c>
      <c r="B69" s="785">
        <v>630</v>
      </c>
      <c r="C69" s="885">
        <v>910</v>
      </c>
      <c r="D69" s="1295">
        <f>MAX(J79:K79:L79)/910*100</f>
        <v>58.065934065934066</v>
      </c>
      <c r="E69" s="886">
        <v>630</v>
      </c>
      <c r="F69" s="886">
        <v>910</v>
      </c>
      <c r="G69" s="1296">
        <f>MAX(N79:O79:P79)/910*100</f>
        <v>0</v>
      </c>
      <c r="H69" s="789">
        <f>(J69+K69+L69)/3</f>
        <v>234.66666666666666</v>
      </c>
      <c r="I69" s="887"/>
      <c r="J69" s="791">
        <v>235</v>
      </c>
      <c r="K69" s="792">
        <v>236</v>
      </c>
      <c r="L69" s="791">
        <v>233</v>
      </c>
      <c r="M69" s="888"/>
      <c r="N69" s="804"/>
      <c r="O69" s="804"/>
      <c r="P69" s="804"/>
      <c r="Q69" s="861"/>
      <c r="R69" s="889"/>
      <c r="S69" s="805"/>
    </row>
    <row r="70" spans="1:19" s="709" customFormat="1" ht="18">
      <c r="A70" s="890" t="s">
        <v>113</v>
      </c>
      <c r="B70" s="891"/>
      <c r="C70" s="892"/>
      <c r="D70" s="893"/>
      <c r="E70" s="894"/>
      <c r="F70" s="894"/>
      <c r="G70" s="895"/>
      <c r="H70" s="896"/>
      <c r="I70" s="827"/>
      <c r="J70" s="803">
        <v>131.2</v>
      </c>
      <c r="K70" s="804">
        <v>122.3</v>
      </c>
      <c r="L70" s="803">
        <v>116.8</v>
      </c>
      <c r="M70" s="888"/>
      <c r="N70" s="794"/>
      <c r="O70" s="794"/>
      <c r="P70" s="794"/>
      <c r="Q70" s="861"/>
      <c r="R70" s="873"/>
      <c r="S70" s="805">
        <f t="shared" si="1"/>
        <v>370.3</v>
      </c>
    </row>
    <row r="71" spans="1:19" s="709" customFormat="1" ht="18">
      <c r="A71" s="838" t="s">
        <v>114</v>
      </c>
      <c r="B71" s="806"/>
      <c r="C71" s="806"/>
      <c r="D71" s="897">
        <v>413</v>
      </c>
      <c r="E71" s="898"/>
      <c r="F71" s="898"/>
      <c r="G71" s="899"/>
      <c r="H71" s="896"/>
      <c r="I71" s="827"/>
      <c r="J71" s="803">
        <v>57.5</v>
      </c>
      <c r="K71" s="804">
        <v>61.1</v>
      </c>
      <c r="L71" s="803">
        <v>57.6</v>
      </c>
      <c r="M71" s="888"/>
      <c r="N71" s="794"/>
      <c r="O71" s="794"/>
      <c r="P71" s="794"/>
      <c r="Q71" s="861"/>
      <c r="R71" s="834"/>
      <c r="S71" s="805">
        <f t="shared" si="1"/>
        <v>176.2</v>
      </c>
    </row>
    <row r="72" spans="1:19" s="709" customFormat="1" ht="18">
      <c r="A72" s="838" t="s">
        <v>115</v>
      </c>
      <c r="B72" s="806"/>
      <c r="C72" s="806"/>
      <c r="D72" s="897">
        <v>412</v>
      </c>
      <c r="E72" s="898"/>
      <c r="F72" s="898"/>
      <c r="G72" s="899"/>
      <c r="H72" s="896"/>
      <c r="I72" s="827"/>
      <c r="J72" s="803"/>
      <c r="K72" s="804">
        <v>2</v>
      </c>
      <c r="L72" s="803"/>
      <c r="M72" s="888"/>
      <c r="N72" s="804"/>
      <c r="O72" s="804"/>
      <c r="P72" s="804"/>
      <c r="Q72" s="861"/>
      <c r="R72" s="834"/>
      <c r="S72" s="805">
        <f t="shared" si="1"/>
        <v>2</v>
      </c>
    </row>
    <row r="73" spans="1:19" s="709" customFormat="1" ht="18">
      <c r="A73" s="838" t="s">
        <v>116</v>
      </c>
      <c r="B73" s="806"/>
      <c r="C73" s="806"/>
      <c r="D73" s="897">
        <v>404</v>
      </c>
      <c r="E73" s="898"/>
      <c r="F73" s="898"/>
      <c r="G73" s="899"/>
      <c r="H73" s="896"/>
      <c r="I73" s="827"/>
      <c r="J73" s="1297">
        <v>23.2</v>
      </c>
      <c r="K73" s="1298">
        <v>12.3</v>
      </c>
      <c r="L73" s="1297">
        <v>23.8</v>
      </c>
      <c r="M73" s="888"/>
      <c r="N73" s="804"/>
      <c r="O73" s="804"/>
      <c r="P73" s="804"/>
      <c r="Q73" s="861"/>
      <c r="R73" s="834"/>
      <c r="S73" s="805">
        <f t="shared" si="1"/>
        <v>59.3</v>
      </c>
    </row>
    <row r="74" spans="1:19" s="709" customFormat="1" ht="18">
      <c r="A74" s="838" t="s">
        <v>117</v>
      </c>
      <c r="B74" s="806"/>
      <c r="C74" s="806"/>
      <c r="D74" s="835" t="s">
        <v>714</v>
      </c>
      <c r="E74" s="898"/>
      <c r="F74" s="898"/>
      <c r="G74" s="899"/>
      <c r="H74" s="896"/>
      <c r="I74" s="827"/>
      <c r="J74" s="1297">
        <v>65.6</v>
      </c>
      <c r="K74" s="1298">
        <v>92.3</v>
      </c>
      <c r="L74" s="1297">
        <v>122.8</v>
      </c>
      <c r="M74" s="888"/>
      <c r="N74" s="804"/>
      <c r="O74" s="804"/>
      <c r="P74" s="804"/>
      <c r="Q74" s="861"/>
      <c r="R74" s="834"/>
      <c r="S74" s="805">
        <f t="shared" si="1"/>
        <v>280.7</v>
      </c>
    </row>
    <row r="75" spans="1:19" s="709" customFormat="1" ht="18">
      <c r="A75" s="890" t="s">
        <v>118</v>
      </c>
      <c r="B75" s="806"/>
      <c r="C75" s="806"/>
      <c r="D75" s="835"/>
      <c r="E75" s="898"/>
      <c r="F75" s="898"/>
      <c r="G75" s="899"/>
      <c r="H75" s="896"/>
      <c r="I75" s="827"/>
      <c r="J75" s="830"/>
      <c r="K75" s="794"/>
      <c r="L75" s="830"/>
      <c r="M75" s="888"/>
      <c r="N75" s="804"/>
      <c r="O75" s="804"/>
      <c r="P75" s="804"/>
      <c r="Q75" s="861"/>
      <c r="R75" s="834"/>
      <c r="S75" s="805">
        <f t="shared" si="1"/>
        <v>0</v>
      </c>
    </row>
    <row r="76" spans="1:19" s="709" customFormat="1" ht="18">
      <c r="A76" s="838" t="s">
        <v>119</v>
      </c>
      <c r="B76" s="806"/>
      <c r="C76" s="806"/>
      <c r="D76" s="835"/>
      <c r="E76" s="898"/>
      <c r="F76" s="898"/>
      <c r="G76" s="899"/>
      <c r="H76" s="896"/>
      <c r="I76" s="827"/>
      <c r="J76" s="803">
        <v>66.9</v>
      </c>
      <c r="K76" s="804">
        <v>65.7</v>
      </c>
      <c r="L76" s="803">
        <v>84.6</v>
      </c>
      <c r="M76" s="888"/>
      <c r="N76" s="794"/>
      <c r="O76" s="794"/>
      <c r="P76" s="794"/>
      <c r="Q76" s="861"/>
      <c r="R76" s="834"/>
      <c r="S76" s="805">
        <f t="shared" si="1"/>
        <v>217.20000000000002</v>
      </c>
    </row>
    <row r="77" spans="1:20" s="709" customFormat="1" ht="18">
      <c r="A77" s="838" t="s">
        <v>120</v>
      </c>
      <c r="B77" s="806"/>
      <c r="C77" s="806"/>
      <c r="D77" s="835"/>
      <c r="E77" s="898"/>
      <c r="F77" s="898"/>
      <c r="G77" s="899"/>
      <c r="H77" s="896"/>
      <c r="I77" s="827"/>
      <c r="J77" s="1297">
        <v>117.2</v>
      </c>
      <c r="K77" s="1298">
        <v>54.1</v>
      </c>
      <c r="L77" s="1297">
        <v>122.8</v>
      </c>
      <c r="M77" s="888"/>
      <c r="N77" s="804"/>
      <c r="O77" s="804"/>
      <c r="P77" s="804"/>
      <c r="Q77" s="861"/>
      <c r="R77" s="834"/>
      <c r="S77" s="805">
        <f t="shared" si="1"/>
        <v>294.1</v>
      </c>
      <c r="T77" s="900"/>
    </row>
    <row r="78" spans="1:20" s="709" customFormat="1" ht="18">
      <c r="A78" s="838" t="s">
        <v>801</v>
      </c>
      <c r="B78" s="806"/>
      <c r="C78" s="806"/>
      <c r="D78" s="835"/>
      <c r="E78" s="898"/>
      <c r="F78" s="898"/>
      <c r="G78" s="899"/>
      <c r="H78" s="896"/>
      <c r="I78" s="827"/>
      <c r="J78" s="1297">
        <v>5.5</v>
      </c>
      <c r="K78" s="1298"/>
      <c r="L78" s="1297"/>
      <c r="M78" s="888"/>
      <c r="N78" s="804"/>
      <c r="O78" s="804"/>
      <c r="P78" s="804"/>
      <c r="Q78" s="861"/>
      <c r="R78" s="834"/>
      <c r="S78" s="805"/>
      <c r="T78" s="978"/>
    </row>
    <row r="79" spans="1:19" s="823" customFormat="1" ht="16.5" customHeight="1">
      <c r="A79" s="810" t="s">
        <v>31</v>
      </c>
      <c r="B79" s="811"/>
      <c r="C79" s="811"/>
      <c r="D79" s="812"/>
      <c r="E79" s="812"/>
      <c r="F79" s="812"/>
      <c r="G79" s="901"/>
      <c r="H79" s="902"/>
      <c r="I79" s="814"/>
      <c r="J79" s="903">
        <f>SUM(J70:J77)</f>
        <v>461.59999999999997</v>
      </c>
      <c r="K79" s="877">
        <f>SUM(K70:K77)</f>
        <v>409.8</v>
      </c>
      <c r="L79" s="903">
        <f>SUM(L70:L77)</f>
        <v>528.4</v>
      </c>
      <c r="M79" s="904"/>
      <c r="N79" s="816"/>
      <c r="O79" s="816"/>
      <c r="P79" s="816"/>
      <c r="Q79" s="905"/>
      <c r="R79" s="906">
        <f>(J79+K79+L79)/3</f>
        <v>466.59999999999997</v>
      </c>
      <c r="S79" s="805">
        <f t="shared" si="1"/>
        <v>1399.8</v>
      </c>
    </row>
    <row r="80" spans="1:19" s="709" customFormat="1" ht="18">
      <c r="A80" s="588" t="s">
        <v>703</v>
      </c>
      <c r="B80" s="907">
        <v>630</v>
      </c>
      <c r="C80" s="907">
        <v>910</v>
      </c>
      <c r="D80" s="1295">
        <f>MAX(J87:K87:L87)/910*100</f>
        <v>35.78021978021979</v>
      </c>
      <c r="E80" s="908"/>
      <c r="F80" s="908"/>
      <c r="G80" s="909" t="s">
        <v>699</v>
      </c>
      <c r="H80" s="789">
        <f>(J80+K80+L80)/3</f>
        <v>225</v>
      </c>
      <c r="I80" s="910"/>
      <c r="J80" s="911">
        <v>228</v>
      </c>
      <c r="K80" s="912">
        <v>228</v>
      </c>
      <c r="L80" s="911">
        <v>219</v>
      </c>
      <c r="M80" s="913"/>
      <c r="N80" s="914"/>
      <c r="O80" s="914"/>
      <c r="P80" s="914"/>
      <c r="Q80" s="872"/>
      <c r="R80" s="873"/>
      <c r="S80" s="805"/>
    </row>
    <row r="81" spans="1:19" s="709" customFormat="1" ht="18">
      <c r="A81" s="838" t="s">
        <v>458</v>
      </c>
      <c r="B81" s="915"/>
      <c r="C81" s="915"/>
      <c r="D81" s="916"/>
      <c r="E81" s="917"/>
      <c r="F81" s="917"/>
      <c r="G81" s="918">
        <v>392</v>
      </c>
      <c r="H81" s="919"/>
      <c r="I81" s="910"/>
      <c r="J81" s="803">
        <v>53.9</v>
      </c>
      <c r="K81" s="804">
        <v>14.3</v>
      </c>
      <c r="L81" s="803">
        <v>38.8</v>
      </c>
      <c r="M81" s="913"/>
      <c r="N81" s="914"/>
      <c r="O81" s="914"/>
      <c r="P81" s="914"/>
      <c r="Q81" s="872"/>
      <c r="R81" s="873"/>
      <c r="S81" s="805">
        <f t="shared" si="1"/>
        <v>107</v>
      </c>
    </row>
    <row r="82" spans="1:19" s="709" customFormat="1" ht="18">
      <c r="A82" s="838" t="s">
        <v>123</v>
      </c>
      <c r="B82" s="920"/>
      <c r="C82" s="920"/>
      <c r="D82" s="921"/>
      <c r="E82" s="922"/>
      <c r="F82" s="922"/>
      <c r="G82" s="923">
        <v>391</v>
      </c>
      <c r="H82" s="919"/>
      <c r="I82" s="910"/>
      <c r="J82" s="924">
        <v>35.6</v>
      </c>
      <c r="K82" s="914">
        <v>103.1</v>
      </c>
      <c r="L82" s="924">
        <v>122.4</v>
      </c>
      <c r="M82" s="913"/>
      <c r="N82" s="914"/>
      <c r="O82" s="914"/>
      <c r="P82" s="914"/>
      <c r="Q82" s="872"/>
      <c r="R82" s="873"/>
      <c r="S82" s="805">
        <f t="shared" si="1"/>
        <v>261.1</v>
      </c>
    </row>
    <row r="83" spans="1:19" s="709" customFormat="1" ht="18">
      <c r="A83" s="838" t="s">
        <v>124</v>
      </c>
      <c r="B83" s="920"/>
      <c r="C83" s="920"/>
      <c r="D83" s="921"/>
      <c r="E83" s="922"/>
      <c r="F83" s="922"/>
      <c r="G83" s="923">
        <v>387</v>
      </c>
      <c r="H83" s="919"/>
      <c r="I83" s="910"/>
      <c r="J83" s="924"/>
      <c r="K83" s="914"/>
      <c r="L83" s="924"/>
      <c r="M83" s="913"/>
      <c r="N83" s="914"/>
      <c r="O83" s="914"/>
      <c r="P83" s="914"/>
      <c r="Q83" s="872"/>
      <c r="R83" s="873"/>
      <c r="S83" s="805">
        <f t="shared" si="1"/>
        <v>0</v>
      </c>
    </row>
    <row r="84" spans="1:19" s="709" customFormat="1" ht="18">
      <c r="A84" s="838" t="s">
        <v>125</v>
      </c>
      <c r="B84" s="920"/>
      <c r="C84" s="920"/>
      <c r="D84" s="921"/>
      <c r="E84" s="922"/>
      <c r="F84" s="922"/>
      <c r="G84" s="923"/>
      <c r="H84" s="919"/>
      <c r="I84" s="910"/>
      <c r="J84" s="924">
        <v>46.7</v>
      </c>
      <c r="K84" s="914">
        <v>95.1</v>
      </c>
      <c r="L84" s="924">
        <v>67.9</v>
      </c>
      <c r="M84" s="913"/>
      <c r="N84" s="914"/>
      <c r="O84" s="914"/>
      <c r="P84" s="914"/>
      <c r="Q84" s="872"/>
      <c r="R84" s="873"/>
      <c r="S84" s="805">
        <f t="shared" si="1"/>
        <v>209.70000000000002</v>
      </c>
    </row>
    <row r="85" spans="1:19" s="709" customFormat="1" ht="18">
      <c r="A85" s="838" t="s">
        <v>126</v>
      </c>
      <c r="B85" s="920"/>
      <c r="C85" s="920"/>
      <c r="D85" s="921"/>
      <c r="E85" s="922"/>
      <c r="F85" s="922"/>
      <c r="G85" s="923"/>
      <c r="H85" s="919"/>
      <c r="I85" s="910"/>
      <c r="J85" s="924">
        <v>86.6</v>
      </c>
      <c r="K85" s="914">
        <v>80.5</v>
      </c>
      <c r="L85" s="924">
        <v>35.4</v>
      </c>
      <c r="M85" s="913"/>
      <c r="N85" s="914"/>
      <c r="O85" s="914"/>
      <c r="P85" s="914"/>
      <c r="Q85" s="872"/>
      <c r="R85" s="873"/>
      <c r="S85" s="805">
        <f t="shared" si="1"/>
        <v>202.5</v>
      </c>
    </row>
    <row r="86" spans="1:20" s="709" customFormat="1" ht="18">
      <c r="A86" s="838" t="s">
        <v>127</v>
      </c>
      <c r="B86" s="920"/>
      <c r="C86" s="920"/>
      <c r="D86" s="921"/>
      <c r="E86" s="922"/>
      <c r="F86" s="922"/>
      <c r="G86" s="923"/>
      <c r="H86" s="919"/>
      <c r="I86" s="910"/>
      <c r="J86" s="924">
        <v>35.5</v>
      </c>
      <c r="K86" s="925">
        <v>32.6</v>
      </c>
      <c r="L86" s="924">
        <v>39.9</v>
      </c>
      <c r="M86" s="926"/>
      <c r="N86" s="914"/>
      <c r="O86" s="914"/>
      <c r="P86" s="914"/>
      <c r="Q86" s="872"/>
      <c r="R86" s="873"/>
      <c r="S86" s="805">
        <f t="shared" si="1"/>
        <v>108</v>
      </c>
      <c r="T86" s="900"/>
    </row>
    <row r="87" spans="1:19" s="823" customFormat="1" ht="18">
      <c r="A87" s="810" t="s">
        <v>31</v>
      </c>
      <c r="B87" s="927"/>
      <c r="C87" s="927"/>
      <c r="D87" s="928"/>
      <c r="E87" s="928"/>
      <c r="F87" s="928"/>
      <c r="G87" s="929"/>
      <c r="H87" s="930"/>
      <c r="I87" s="931"/>
      <c r="J87" s="932">
        <f>SUM(J81:J86)</f>
        <v>258.29999999999995</v>
      </c>
      <c r="K87" s="933">
        <f>SUM(K81:K86)</f>
        <v>325.6</v>
      </c>
      <c r="L87" s="932">
        <f>SUM(L81:L86)</f>
        <v>304.4</v>
      </c>
      <c r="M87" s="934"/>
      <c r="N87" s="931"/>
      <c r="O87" s="931"/>
      <c r="P87" s="931"/>
      <c r="Q87" s="935"/>
      <c r="R87" s="936">
        <f>(J87+K87+L87)/3</f>
        <v>296.09999999999997</v>
      </c>
      <c r="S87" s="805">
        <f t="shared" si="1"/>
        <v>888.3</v>
      </c>
    </row>
    <row r="88" spans="1:19" s="709" customFormat="1" ht="18">
      <c r="A88" s="838" t="s">
        <v>128</v>
      </c>
      <c r="B88" s="937">
        <f>B54+B64+B69+B80</f>
        <v>1760</v>
      </c>
      <c r="C88" s="937">
        <f>C54+C64+C69+C80</f>
        <v>2534</v>
      </c>
      <c r="D88" s="938"/>
      <c r="E88" s="937">
        <f>E54+E64+E69+E80</f>
        <v>630</v>
      </c>
      <c r="F88" s="937">
        <f>F54+F64+F69+F80</f>
        <v>910</v>
      </c>
      <c r="G88" s="939"/>
      <c r="H88" s="940"/>
      <c r="I88" s="910"/>
      <c r="J88" s="941"/>
      <c r="K88" s="942"/>
      <c r="L88" s="941"/>
      <c r="M88" s="926"/>
      <c r="N88" s="914"/>
      <c r="O88" s="914"/>
      <c r="P88" s="914"/>
      <c r="Q88" s="872"/>
      <c r="R88" s="924">
        <f>(J88+K88+L88)/3</f>
        <v>0</v>
      </c>
      <c r="S88" s="805"/>
    </row>
    <row r="89" spans="1:20" s="709" customFormat="1" ht="23.25">
      <c r="A89" s="1367" t="s">
        <v>130</v>
      </c>
      <c r="B89" s="1368"/>
      <c r="C89" s="1368"/>
      <c r="D89" s="1368"/>
      <c r="E89" s="1368"/>
      <c r="F89" s="1368"/>
      <c r="G89" s="1368"/>
      <c r="H89" s="1368"/>
      <c r="I89" s="1368"/>
      <c r="J89" s="1368"/>
      <c r="K89" s="1368"/>
      <c r="L89" s="1368"/>
      <c r="M89" s="1368"/>
      <c r="N89" s="1368"/>
      <c r="O89" s="1368"/>
      <c r="P89" s="1368"/>
      <c r="Q89" s="1369"/>
      <c r="R89" s="943">
        <f>R158</f>
        <v>0</v>
      </c>
      <c r="S89" s="805">
        <f>J89+K89+L89</f>
        <v>0</v>
      </c>
      <c r="T89" s="944"/>
    </row>
    <row r="90" spans="1:22" s="709" customFormat="1" ht="18">
      <c r="A90" s="588" t="s">
        <v>751</v>
      </c>
      <c r="B90" s="907">
        <v>400</v>
      </c>
      <c r="C90" s="907">
        <v>570</v>
      </c>
      <c r="D90" s="945">
        <f>MAX(J98:K98:L98)/570*100</f>
        <v>63.57894736842105</v>
      </c>
      <c r="E90" s="748"/>
      <c r="F90" s="748"/>
      <c r="G90" s="939" t="s">
        <v>629</v>
      </c>
      <c r="H90" s="789">
        <f>(J90+K90+L90)/3</f>
        <v>214.66666666666666</v>
      </c>
      <c r="I90" s="910"/>
      <c r="J90" s="946">
        <v>211</v>
      </c>
      <c r="K90" s="947">
        <v>217</v>
      </c>
      <c r="L90" s="946">
        <v>216</v>
      </c>
      <c r="M90" s="948"/>
      <c r="N90" s="914"/>
      <c r="O90" s="914"/>
      <c r="P90" s="914"/>
      <c r="Q90" s="872"/>
      <c r="R90" s="873"/>
      <c r="S90" s="805"/>
      <c r="T90" s="944"/>
      <c r="V90" s="709" t="s">
        <v>699</v>
      </c>
    </row>
    <row r="91" spans="1:20" s="709" customFormat="1" ht="18">
      <c r="A91" s="838" t="s">
        <v>148</v>
      </c>
      <c r="B91" s="950"/>
      <c r="C91" s="915"/>
      <c r="D91" s="916"/>
      <c r="E91" s="951"/>
      <c r="F91" s="951"/>
      <c r="G91" s="952">
        <v>375</v>
      </c>
      <c r="H91" s="940"/>
      <c r="I91" s="910"/>
      <c r="J91" s="924">
        <v>69.4</v>
      </c>
      <c r="K91" s="914">
        <v>72.5</v>
      </c>
      <c r="L91" s="924">
        <v>86.1</v>
      </c>
      <c r="M91" s="953"/>
      <c r="N91" s="914"/>
      <c r="O91" s="914"/>
      <c r="P91" s="914"/>
      <c r="Q91" s="872"/>
      <c r="R91" s="873"/>
      <c r="S91" s="805">
        <f aca="true" t="shared" si="2" ref="S91:S157">J91+K91+L91+N91+O91+P91</f>
        <v>228</v>
      </c>
      <c r="T91" s="944"/>
    </row>
    <row r="92" spans="1:20" s="709" customFormat="1" ht="18">
      <c r="A92" s="838" t="s">
        <v>149</v>
      </c>
      <c r="B92" s="954"/>
      <c r="C92" s="920"/>
      <c r="D92" s="921"/>
      <c r="E92" s="955"/>
      <c r="F92" s="955"/>
      <c r="G92" s="956">
        <v>374</v>
      </c>
      <c r="H92" s="940"/>
      <c r="I92" s="910"/>
      <c r="J92" s="924">
        <v>91.8</v>
      </c>
      <c r="K92" s="914">
        <v>112.2</v>
      </c>
      <c r="L92" s="924">
        <v>75.8</v>
      </c>
      <c r="M92" s="953"/>
      <c r="N92" s="914"/>
      <c r="O92" s="914"/>
      <c r="P92" s="914"/>
      <c r="Q92" s="872"/>
      <c r="R92" s="873"/>
      <c r="S92" s="805">
        <f t="shared" si="2"/>
        <v>279.8</v>
      </c>
      <c r="T92" s="944"/>
    </row>
    <row r="93" spans="1:20" s="709" customFormat="1" ht="18">
      <c r="A93" s="838" t="s">
        <v>150</v>
      </c>
      <c r="B93" s="954"/>
      <c r="C93" s="920"/>
      <c r="D93" s="921"/>
      <c r="E93" s="955"/>
      <c r="F93" s="955"/>
      <c r="G93" s="956">
        <v>385</v>
      </c>
      <c r="H93" s="940"/>
      <c r="I93" s="910"/>
      <c r="J93" s="924">
        <v>4.1</v>
      </c>
      <c r="K93" s="914">
        <v>21.7</v>
      </c>
      <c r="L93" s="924">
        <v>3.2</v>
      </c>
      <c r="M93" s="953"/>
      <c r="N93" s="914"/>
      <c r="O93" s="914"/>
      <c r="P93" s="914"/>
      <c r="Q93" s="872"/>
      <c r="R93" s="873"/>
      <c r="S93" s="805">
        <f t="shared" si="2"/>
        <v>28.999999999999996</v>
      </c>
      <c r="T93" s="944"/>
    </row>
    <row r="94" spans="1:20" s="709" customFormat="1" ht="18">
      <c r="A94" s="838" t="s">
        <v>151</v>
      </c>
      <c r="B94" s="954"/>
      <c r="C94" s="920"/>
      <c r="D94" s="921"/>
      <c r="E94" s="955"/>
      <c r="F94" s="955"/>
      <c r="G94" s="956"/>
      <c r="H94" s="940"/>
      <c r="I94" s="910"/>
      <c r="J94" s="924">
        <v>2.3</v>
      </c>
      <c r="K94" s="914">
        <v>0.5</v>
      </c>
      <c r="L94" s="924">
        <v>1.7</v>
      </c>
      <c r="M94" s="953"/>
      <c r="N94" s="914"/>
      <c r="O94" s="914"/>
      <c r="P94" s="914"/>
      <c r="Q94" s="872"/>
      <c r="R94" s="873"/>
      <c r="S94" s="805">
        <f t="shared" si="2"/>
        <v>4.5</v>
      </c>
      <c r="T94" s="944"/>
    </row>
    <row r="95" spans="1:20" s="709" customFormat="1" ht="18">
      <c r="A95" s="838" t="s">
        <v>152</v>
      </c>
      <c r="B95" s="954"/>
      <c r="C95" s="920"/>
      <c r="D95" s="921"/>
      <c r="E95" s="955"/>
      <c r="F95" s="955"/>
      <c r="G95" s="956"/>
      <c r="H95" s="940"/>
      <c r="I95" s="910"/>
      <c r="J95" s="924">
        <v>77.2</v>
      </c>
      <c r="K95" s="914">
        <v>28.3</v>
      </c>
      <c r="L95" s="924">
        <v>32.1</v>
      </c>
      <c r="M95" s="953"/>
      <c r="N95" s="914"/>
      <c r="O95" s="914"/>
      <c r="P95" s="914"/>
      <c r="Q95" s="872"/>
      <c r="R95" s="873"/>
      <c r="S95" s="805">
        <f t="shared" si="2"/>
        <v>137.6</v>
      </c>
      <c r="T95" s="944"/>
    </row>
    <row r="96" spans="1:20" s="709" customFormat="1" ht="18">
      <c r="A96" s="838" t="s">
        <v>153</v>
      </c>
      <c r="B96" s="954"/>
      <c r="C96" s="920"/>
      <c r="D96" s="921"/>
      <c r="E96" s="955"/>
      <c r="F96" s="955"/>
      <c r="G96" s="956"/>
      <c r="H96" s="940"/>
      <c r="I96" s="910"/>
      <c r="J96" s="924">
        <v>55.2</v>
      </c>
      <c r="K96" s="914">
        <v>49.8</v>
      </c>
      <c r="L96" s="924">
        <v>39.1</v>
      </c>
      <c r="M96" s="953"/>
      <c r="N96" s="914"/>
      <c r="O96" s="914"/>
      <c r="P96" s="914"/>
      <c r="Q96" s="872"/>
      <c r="R96" s="873"/>
      <c r="S96" s="805">
        <f t="shared" si="2"/>
        <v>144.1</v>
      </c>
      <c r="T96" s="944"/>
    </row>
    <row r="97" spans="1:20" s="709" customFormat="1" ht="18">
      <c r="A97" s="838" t="s">
        <v>154</v>
      </c>
      <c r="B97" s="954"/>
      <c r="C97" s="920"/>
      <c r="D97" s="921"/>
      <c r="E97" s="955"/>
      <c r="F97" s="955"/>
      <c r="G97" s="956"/>
      <c r="H97" s="940"/>
      <c r="I97" s="910"/>
      <c r="J97" s="924">
        <v>62.4</v>
      </c>
      <c r="K97" s="914">
        <v>41.1</v>
      </c>
      <c r="L97" s="924">
        <v>54</v>
      </c>
      <c r="M97" s="953"/>
      <c r="N97" s="914"/>
      <c r="O97" s="914"/>
      <c r="P97" s="914"/>
      <c r="Q97" s="872"/>
      <c r="R97" s="873"/>
      <c r="S97" s="805">
        <f t="shared" si="2"/>
        <v>157.5</v>
      </c>
      <c r="T97" s="944"/>
    </row>
    <row r="98" spans="1:20" s="823" customFormat="1" ht="18">
      <c r="A98" s="810" t="s">
        <v>31</v>
      </c>
      <c r="B98" s="957"/>
      <c r="C98" s="927"/>
      <c r="D98" s="928"/>
      <c r="E98" s="927"/>
      <c r="F98" s="927"/>
      <c r="G98" s="958"/>
      <c r="H98" s="959"/>
      <c r="I98" s="931"/>
      <c r="J98" s="932">
        <f>SUM(J91:J97)</f>
        <v>362.4</v>
      </c>
      <c r="K98" s="933">
        <f>SUM(K91:K97)</f>
        <v>326.1</v>
      </c>
      <c r="L98" s="932">
        <f>SUM(L91:L97)</f>
        <v>291.99999999999994</v>
      </c>
      <c r="M98" s="960"/>
      <c r="N98" s="931"/>
      <c r="O98" s="931"/>
      <c r="P98" s="931"/>
      <c r="Q98" s="878"/>
      <c r="R98" s="961">
        <f>(J98+K98+L98)/3</f>
        <v>326.8333333333333</v>
      </c>
      <c r="S98" s="805">
        <f t="shared" si="2"/>
        <v>980.5</v>
      </c>
      <c r="T98" s="962"/>
    </row>
    <row r="99" spans="1:20" s="709" customFormat="1" ht="18">
      <c r="A99" s="588" t="s">
        <v>766</v>
      </c>
      <c r="B99" s="907">
        <v>63</v>
      </c>
      <c r="C99" s="907">
        <v>91</v>
      </c>
      <c r="D99" s="1295">
        <f>MAX(J101:K101:L101)/91*100</f>
        <v>11.648351648351648</v>
      </c>
      <c r="E99" s="748"/>
      <c r="F99" s="963"/>
      <c r="G99" s="939" t="s">
        <v>699</v>
      </c>
      <c r="H99" s="919"/>
      <c r="I99" s="910"/>
      <c r="J99" s="791">
        <v>238</v>
      </c>
      <c r="K99" s="792">
        <v>230</v>
      </c>
      <c r="L99" s="791">
        <v>238</v>
      </c>
      <c r="M99" s="953"/>
      <c r="N99" s="914"/>
      <c r="O99" s="914"/>
      <c r="P99" s="914"/>
      <c r="Q99" s="872"/>
      <c r="R99" s="873"/>
      <c r="S99" s="805"/>
      <c r="T99" s="944"/>
    </row>
    <row r="100" spans="1:20" s="709" customFormat="1" ht="17.25" customHeight="1">
      <c r="A100" s="838" t="s">
        <v>157</v>
      </c>
      <c r="B100" s="915"/>
      <c r="C100" s="915"/>
      <c r="D100" s="916"/>
      <c r="E100" s="951"/>
      <c r="F100" s="951"/>
      <c r="G100" s="952"/>
      <c r="H100" s="940"/>
      <c r="I100" s="910"/>
      <c r="J100" s="924">
        <v>7.4</v>
      </c>
      <c r="K100" s="914">
        <v>10.6</v>
      </c>
      <c r="L100" s="924">
        <v>0.1</v>
      </c>
      <c r="M100" s="953"/>
      <c r="N100" s="914"/>
      <c r="O100" s="914"/>
      <c r="P100" s="914"/>
      <c r="Q100" s="872"/>
      <c r="R100" s="873"/>
      <c r="S100" s="805">
        <f t="shared" si="2"/>
        <v>18.1</v>
      </c>
      <c r="T100" s="944"/>
    </row>
    <row r="101" spans="1:20" s="823" customFormat="1" ht="18">
      <c r="A101" s="810" t="s">
        <v>31</v>
      </c>
      <c r="B101" s="927"/>
      <c r="C101" s="927"/>
      <c r="D101" s="928"/>
      <c r="E101" s="927"/>
      <c r="F101" s="927"/>
      <c r="G101" s="958"/>
      <c r="H101" s="959"/>
      <c r="I101" s="931"/>
      <c r="J101" s="932">
        <f>SUM(J100)</f>
        <v>7.4</v>
      </c>
      <c r="K101" s="933">
        <f>SUM(K100)</f>
        <v>10.6</v>
      </c>
      <c r="L101" s="932">
        <f>SUM(L100)</f>
        <v>0.1</v>
      </c>
      <c r="M101" s="964"/>
      <c r="N101" s="931"/>
      <c r="O101" s="931"/>
      <c r="P101" s="931"/>
      <c r="Q101" s="878"/>
      <c r="R101" s="961">
        <f>(J101+K101+L101)/3</f>
        <v>6.033333333333334</v>
      </c>
      <c r="S101" s="805">
        <f t="shared" si="2"/>
        <v>18.1</v>
      </c>
      <c r="T101" s="962"/>
    </row>
    <row r="102" spans="1:20" s="709" customFormat="1" ht="18">
      <c r="A102" s="588" t="s">
        <v>552</v>
      </c>
      <c r="B102" s="907">
        <v>630</v>
      </c>
      <c r="C102" s="907">
        <v>910</v>
      </c>
      <c r="D102" s="1295">
        <f>MAX(J107:K107:L107)/910*100</f>
        <v>27.472527472527474</v>
      </c>
      <c r="E102" s="965">
        <v>630</v>
      </c>
      <c r="F102" s="965">
        <v>910</v>
      </c>
      <c r="G102" s="826" t="s">
        <v>699</v>
      </c>
      <c r="H102" s="789">
        <f>(J102+K102+L102)/3</f>
        <v>236</v>
      </c>
      <c r="I102" s="910"/>
      <c r="J102" s="791">
        <v>233</v>
      </c>
      <c r="K102" s="792">
        <v>238</v>
      </c>
      <c r="L102" s="791">
        <v>237</v>
      </c>
      <c r="M102" s="953"/>
      <c r="N102" s="914"/>
      <c r="O102" s="914"/>
      <c r="P102" s="914"/>
      <c r="Q102" s="872"/>
      <c r="R102" s="873"/>
      <c r="S102" s="805"/>
      <c r="T102" s="944"/>
    </row>
    <row r="103" spans="1:20" s="709" customFormat="1" ht="18">
      <c r="A103" s="838" t="s">
        <v>163</v>
      </c>
      <c r="B103" s="915"/>
      <c r="C103" s="915"/>
      <c r="D103" s="916"/>
      <c r="E103" s="951"/>
      <c r="F103" s="951"/>
      <c r="G103" s="952">
        <v>375</v>
      </c>
      <c r="H103" s="940"/>
      <c r="I103" s="910"/>
      <c r="J103" s="924">
        <v>242</v>
      </c>
      <c r="K103" s="914">
        <v>235</v>
      </c>
      <c r="L103" s="966">
        <v>250</v>
      </c>
      <c r="M103" s="967"/>
      <c r="N103" s="914"/>
      <c r="O103" s="968"/>
      <c r="P103" s="914"/>
      <c r="Q103" s="872"/>
      <c r="R103" s="873"/>
      <c r="S103" s="805">
        <f t="shared" si="2"/>
        <v>727</v>
      </c>
      <c r="T103" s="944"/>
    </row>
    <row r="104" spans="1:20" s="709" customFormat="1" ht="18">
      <c r="A104" s="838" t="s">
        <v>582</v>
      </c>
      <c r="B104" s="920"/>
      <c r="C104" s="920"/>
      <c r="D104" s="921"/>
      <c r="E104" s="955"/>
      <c r="F104" s="955"/>
      <c r="G104" s="956">
        <v>373</v>
      </c>
      <c r="H104" s="940"/>
      <c r="I104" s="910"/>
      <c r="J104" s="924"/>
      <c r="K104" s="914"/>
      <c r="L104" s="924"/>
      <c r="M104" s="953"/>
      <c r="N104" s="914"/>
      <c r="O104" s="968"/>
      <c r="P104" s="914"/>
      <c r="Q104" s="872"/>
      <c r="R104" s="873"/>
      <c r="S104" s="805">
        <f t="shared" si="2"/>
        <v>0</v>
      </c>
      <c r="T104" s="944"/>
    </row>
    <row r="105" spans="1:20" s="709" customFormat="1" ht="18">
      <c r="A105" s="838" t="s">
        <v>583</v>
      </c>
      <c r="B105" s="920"/>
      <c r="C105" s="920"/>
      <c r="D105" s="921"/>
      <c r="E105" s="955"/>
      <c r="F105" s="955"/>
      <c r="G105" s="956">
        <v>379</v>
      </c>
      <c r="H105" s="940"/>
      <c r="I105" s="910"/>
      <c r="J105" s="924"/>
      <c r="K105" s="914"/>
      <c r="L105" s="924"/>
      <c r="M105" s="953"/>
      <c r="N105" s="914"/>
      <c r="O105" s="968"/>
      <c r="P105" s="914"/>
      <c r="Q105" s="872"/>
      <c r="R105" s="873"/>
      <c r="S105" s="805">
        <f t="shared" si="2"/>
        <v>0</v>
      </c>
      <c r="T105" s="944"/>
    </row>
    <row r="106" spans="1:20" s="709" customFormat="1" ht="18">
      <c r="A106" s="838" t="s">
        <v>164</v>
      </c>
      <c r="B106" s="920"/>
      <c r="C106" s="920"/>
      <c r="D106" s="921"/>
      <c r="E106" s="955"/>
      <c r="F106" s="955"/>
      <c r="G106" s="956"/>
      <c r="H106" s="940"/>
      <c r="I106" s="910"/>
      <c r="J106" s="924"/>
      <c r="K106" s="914"/>
      <c r="L106" s="924"/>
      <c r="M106" s="953"/>
      <c r="N106" s="968"/>
      <c r="O106" s="968"/>
      <c r="P106" s="968"/>
      <c r="Q106" s="870"/>
      <c r="R106" s="873"/>
      <c r="S106" s="805">
        <f t="shared" si="2"/>
        <v>0</v>
      </c>
      <c r="T106" s="944"/>
    </row>
    <row r="107" spans="1:20" s="823" customFormat="1" ht="18">
      <c r="A107" s="810" t="s">
        <v>31</v>
      </c>
      <c r="B107" s="927"/>
      <c r="C107" s="927"/>
      <c r="D107" s="928"/>
      <c r="E107" s="927"/>
      <c r="F107" s="927"/>
      <c r="G107" s="958"/>
      <c r="H107" s="959"/>
      <c r="I107" s="931"/>
      <c r="J107" s="932">
        <f>SUM(J103:J106)</f>
        <v>242</v>
      </c>
      <c r="K107" s="933">
        <f>SUM(K103:K106)</f>
        <v>235</v>
      </c>
      <c r="L107" s="932">
        <f>SUM(L103:L106)</f>
        <v>250</v>
      </c>
      <c r="M107" s="960"/>
      <c r="N107" s="931"/>
      <c r="O107" s="931"/>
      <c r="P107" s="931"/>
      <c r="Q107" s="878"/>
      <c r="R107" s="961">
        <f>(J107+K107+L107)/3</f>
        <v>242.33333333333334</v>
      </c>
      <c r="S107" s="805">
        <f t="shared" si="2"/>
        <v>727</v>
      </c>
      <c r="T107" s="962"/>
    </row>
    <row r="108" spans="1:20" s="709" customFormat="1" ht="18">
      <c r="A108" s="588" t="s">
        <v>777</v>
      </c>
      <c r="B108" s="907">
        <v>160</v>
      </c>
      <c r="C108" s="907">
        <v>232</v>
      </c>
      <c r="D108" s="1295">
        <f>MAX(J114:K114:L114)/232*100</f>
        <v>64.31034482758619</v>
      </c>
      <c r="E108" s="748"/>
      <c r="F108" s="748"/>
      <c r="G108" s="939" t="s">
        <v>699</v>
      </c>
      <c r="H108" s="789">
        <f>(J108+K108+L108)/3</f>
        <v>232.33333333333334</v>
      </c>
      <c r="I108" s="910"/>
      <c r="J108" s="791">
        <v>234</v>
      </c>
      <c r="K108" s="792">
        <v>227</v>
      </c>
      <c r="L108" s="791">
        <v>236</v>
      </c>
      <c r="M108" s="953"/>
      <c r="N108" s="914"/>
      <c r="O108" s="914"/>
      <c r="P108" s="914"/>
      <c r="Q108" s="872"/>
      <c r="R108" s="873"/>
      <c r="S108" s="805"/>
      <c r="T108" s="944"/>
    </row>
    <row r="109" spans="1:20" s="709" customFormat="1" ht="18">
      <c r="A109" s="838" t="s">
        <v>614</v>
      </c>
      <c r="B109" s="915"/>
      <c r="C109" s="915"/>
      <c r="D109" s="879"/>
      <c r="E109" s="951"/>
      <c r="F109" s="951"/>
      <c r="G109" s="952">
        <v>404</v>
      </c>
      <c r="H109" s="940"/>
      <c r="I109" s="910"/>
      <c r="J109" s="924">
        <v>27.6</v>
      </c>
      <c r="K109" s="914">
        <v>6.2</v>
      </c>
      <c r="L109" s="924">
        <v>28.7</v>
      </c>
      <c r="M109" s="953"/>
      <c r="N109" s="914"/>
      <c r="O109" s="914"/>
      <c r="P109" s="914"/>
      <c r="Q109" s="872"/>
      <c r="R109" s="873"/>
      <c r="S109" s="805">
        <f t="shared" si="2"/>
        <v>62.5</v>
      </c>
      <c r="T109" s="944"/>
    </row>
    <row r="110" spans="1:20" s="709" customFormat="1" ht="18">
      <c r="A110" s="838" t="s">
        <v>167</v>
      </c>
      <c r="B110" s="920"/>
      <c r="C110" s="920"/>
      <c r="D110" s="881"/>
      <c r="E110" s="955"/>
      <c r="F110" s="955"/>
      <c r="G110" s="956">
        <v>409</v>
      </c>
      <c r="H110" s="940"/>
      <c r="I110" s="910"/>
      <c r="J110" s="924">
        <v>47.6</v>
      </c>
      <c r="K110" s="914">
        <v>71.6</v>
      </c>
      <c r="L110" s="924">
        <v>21.1</v>
      </c>
      <c r="M110" s="953"/>
      <c r="N110" s="914"/>
      <c r="O110" s="914"/>
      <c r="P110" s="914"/>
      <c r="Q110" s="872"/>
      <c r="R110" s="873"/>
      <c r="S110" s="805">
        <f t="shared" si="2"/>
        <v>140.29999999999998</v>
      </c>
      <c r="T110" s="944"/>
    </row>
    <row r="111" spans="1:20" s="709" customFormat="1" ht="18">
      <c r="A111" s="838" t="s">
        <v>168</v>
      </c>
      <c r="B111" s="920"/>
      <c r="C111" s="920"/>
      <c r="D111" s="881"/>
      <c r="E111" s="955"/>
      <c r="F111" s="955"/>
      <c r="G111" s="956">
        <v>404</v>
      </c>
      <c r="H111" s="940"/>
      <c r="I111" s="910"/>
      <c r="J111" s="924">
        <v>14.6</v>
      </c>
      <c r="K111" s="914">
        <v>40.7</v>
      </c>
      <c r="L111" s="924">
        <v>33.9</v>
      </c>
      <c r="M111" s="953"/>
      <c r="N111" s="914"/>
      <c r="O111" s="914"/>
      <c r="P111" s="914"/>
      <c r="Q111" s="872"/>
      <c r="R111" s="873"/>
      <c r="S111" s="805">
        <f t="shared" si="2"/>
        <v>89.2</v>
      </c>
      <c r="T111" s="944"/>
    </row>
    <row r="112" spans="1:20" s="709" customFormat="1" ht="18">
      <c r="A112" s="838" t="s">
        <v>169</v>
      </c>
      <c r="B112" s="920"/>
      <c r="C112" s="920"/>
      <c r="D112" s="881"/>
      <c r="E112" s="955"/>
      <c r="F112" s="955"/>
      <c r="G112" s="956"/>
      <c r="H112" s="940"/>
      <c r="I112" s="910"/>
      <c r="J112" s="924">
        <v>0</v>
      </c>
      <c r="K112" s="914">
        <v>0</v>
      </c>
      <c r="L112" s="924">
        <v>0</v>
      </c>
      <c r="M112" s="953"/>
      <c r="N112" s="914"/>
      <c r="O112" s="914"/>
      <c r="P112" s="914"/>
      <c r="Q112" s="872"/>
      <c r="R112" s="873"/>
      <c r="S112" s="805">
        <f t="shared" si="2"/>
        <v>0</v>
      </c>
      <c r="T112" s="944"/>
    </row>
    <row r="113" spans="1:20" s="709" customFormat="1" ht="18">
      <c r="A113" s="838" t="s">
        <v>615</v>
      </c>
      <c r="B113" s="920"/>
      <c r="C113" s="920"/>
      <c r="D113" s="881"/>
      <c r="E113" s="955"/>
      <c r="F113" s="955"/>
      <c r="G113" s="956"/>
      <c r="H113" s="940"/>
      <c r="I113" s="910"/>
      <c r="J113" s="924">
        <v>34</v>
      </c>
      <c r="K113" s="914">
        <v>30.7</v>
      </c>
      <c r="L113" s="924">
        <v>1.2</v>
      </c>
      <c r="M113" s="953"/>
      <c r="N113" s="914"/>
      <c r="O113" s="914"/>
      <c r="P113" s="914"/>
      <c r="Q113" s="872"/>
      <c r="R113" s="873"/>
      <c r="S113" s="805">
        <f t="shared" si="2"/>
        <v>65.9</v>
      </c>
      <c r="T113" s="944"/>
    </row>
    <row r="114" spans="1:20" s="823" customFormat="1" ht="18">
      <c r="A114" s="810" t="s">
        <v>31</v>
      </c>
      <c r="B114" s="927"/>
      <c r="C114" s="927"/>
      <c r="D114" s="882"/>
      <c r="E114" s="927"/>
      <c r="F114" s="927"/>
      <c r="G114" s="958"/>
      <c r="H114" s="959"/>
      <c r="I114" s="931"/>
      <c r="J114" s="932">
        <f>SUM(J109:J113)</f>
        <v>123.8</v>
      </c>
      <c r="K114" s="932">
        <f>SUM(K109:K113)</f>
        <v>149.2</v>
      </c>
      <c r="L114" s="932">
        <f>SUM(L109:L113)</f>
        <v>84.89999999999999</v>
      </c>
      <c r="M114" s="969"/>
      <c r="N114" s="931"/>
      <c r="O114" s="931"/>
      <c r="P114" s="931"/>
      <c r="Q114" s="878"/>
      <c r="R114" s="961">
        <f>(J114+K114+L114)/3</f>
        <v>119.3</v>
      </c>
      <c r="S114" s="805">
        <f t="shared" si="2"/>
        <v>357.9</v>
      </c>
      <c r="T114" s="962"/>
    </row>
    <row r="115" spans="1:20" s="709" customFormat="1" ht="18">
      <c r="A115" s="588" t="s">
        <v>551</v>
      </c>
      <c r="B115" s="907">
        <v>250</v>
      </c>
      <c r="C115" s="907">
        <v>362</v>
      </c>
      <c r="D115" s="1295">
        <f>MAX(J119:K119:L119)/362*100</f>
        <v>10.46961325966851</v>
      </c>
      <c r="E115" s="963"/>
      <c r="F115" s="965"/>
      <c r="G115" s="939" t="s">
        <v>699</v>
      </c>
      <c r="H115" s="789">
        <f>(J115+K115+L115)/3</f>
        <v>236</v>
      </c>
      <c r="I115" s="910"/>
      <c r="J115" s="791">
        <v>238</v>
      </c>
      <c r="K115" s="792">
        <v>234</v>
      </c>
      <c r="L115" s="791">
        <v>236</v>
      </c>
      <c r="M115" s="953"/>
      <c r="N115" s="914"/>
      <c r="O115" s="914"/>
      <c r="P115" s="914"/>
      <c r="Q115" s="872"/>
      <c r="R115" s="873"/>
      <c r="S115" s="805"/>
      <c r="T115" s="944"/>
    </row>
    <row r="116" spans="1:20" s="709" customFormat="1" ht="18">
      <c r="A116" s="838" t="s">
        <v>172</v>
      </c>
      <c r="B116" s="915"/>
      <c r="C116" s="915"/>
      <c r="D116" s="879"/>
      <c r="E116" s="951"/>
      <c r="F116" s="951"/>
      <c r="G116" s="952">
        <v>411</v>
      </c>
      <c r="H116" s="940"/>
      <c r="I116" s="910"/>
      <c r="J116" s="924">
        <v>1.7</v>
      </c>
      <c r="K116" s="914">
        <v>8.3</v>
      </c>
      <c r="L116" s="924">
        <v>5</v>
      </c>
      <c r="M116" s="970"/>
      <c r="N116" s="914"/>
      <c r="O116" s="914"/>
      <c r="P116" s="914"/>
      <c r="Q116" s="872"/>
      <c r="R116" s="873"/>
      <c r="S116" s="805">
        <f t="shared" si="2"/>
        <v>15</v>
      </c>
      <c r="T116" s="944"/>
    </row>
    <row r="117" spans="1:20" s="709" customFormat="1" ht="18">
      <c r="A117" s="838" t="s">
        <v>173</v>
      </c>
      <c r="B117" s="920"/>
      <c r="C117" s="920"/>
      <c r="D117" s="881"/>
      <c r="E117" s="955"/>
      <c r="F117" s="955"/>
      <c r="G117" s="956">
        <v>415</v>
      </c>
      <c r="H117" s="940"/>
      <c r="I117" s="910"/>
      <c r="J117" s="924">
        <v>12.1</v>
      </c>
      <c r="K117" s="914">
        <v>15.8</v>
      </c>
      <c r="L117" s="924">
        <v>6.1</v>
      </c>
      <c r="M117" s="970"/>
      <c r="N117" s="914"/>
      <c r="O117" s="914"/>
      <c r="P117" s="914"/>
      <c r="Q117" s="872"/>
      <c r="R117" s="873"/>
      <c r="S117" s="805">
        <f t="shared" si="2"/>
        <v>34</v>
      </c>
      <c r="T117" s="944"/>
    </row>
    <row r="118" spans="1:20" s="709" customFormat="1" ht="18">
      <c r="A118" s="838" t="s">
        <v>174</v>
      </c>
      <c r="B118" s="920"/>
      <c r="C118" s="920"/>
      <c r="D118" s="881"/>
      <c r="E118" s="955"/>
      <c r="F118" s="955"/>
      <c r="G118" s="956">
        <v>410</v>
      </c>
      <c r="H118" s="940"/>
      <c r="I118" s="910"/>
      <c r="J118" s="924">
        <v>3.4</v>
      </c>
      <c r="K118" s="914">
        <v>13.8</v>
      </c>
      <c r="L118" s="924">
        <v>10.6</v>
      </c>
      <c r="M118" s="970"/>
      <c r="N118" s="914"/>
      <c r="O118" s="914"/>
      <c r="P118" s="914"/>
      <c r="Q118" s="872"/>
      <c r="R118" s="873"/>
      <c r="S118" s="805">
        <f t="shared" si="2"/>
        <v>27.799999999999997</v>
      </c>
      <c r="T118" s="944"/>
    </row>
    <row r="119" spans="1:20" s="823" customFormat="1" ht="18">
      <c r="A119" s="810" t="s">
        <v>31</v>
      </c>
      <c r="B119" s="927"/>
      <c r="C119" s="927"/>
      <c r="D119" s="882"/>
      <c r="E119" s="927"/>
      <c r="F119" s="927"/>
      <c r="G119" s="958"/>
      <c r="H119" s="959"/>
      <c r="I119" s="931"/>
      <c r="J119" s="932">
        <f>SUM(J116:J118)</f>
        <v>17.2</v>
      </c>
      <c r="K119" s="932">
        <f>SUM(K116:K118)</f>
        <v>37.900000000000006</v>
      </c>
      <c r="L119" s="932">
        <f>SUM(L116:L118)</f>
        <v>21.7</v>
      </c>
      <c r="M119" s="969"/>
      <c r="N119" s="931"/>
      <c r="O119" s="931"/>
      <c r="P119" s="931"/>
      <c r="Q119" s="878"/>
      <c r="R119" s="961">
        <f>(J119+K119+L119)/3</f>
        <v>25.600000000000005</v>
      </c>
      <c r="S119" s="805">
        <f t="shared" si="2"/>
        <v>76.80000000000001</v>
      </c>
      <c r="T119" s="962"/>
    </row>
    <row r="120" spans="1:20" s="709" customFormat="1" ht="18">
      <c r="A120" s="588" t="s">
        <v>550</v>
      </c>
      <c r="B120" s="907">
        <v>630</v>
      </c>
      <c r="C120" s="907">
        <v>910</v>
      </c>
      <c r="D120" s="1295">
        <f>MAX(J122:K122:L122)/910*100</f>
        <v>53.84615384615385</v>
      </c>
      <c r="E120" s="965">
        <v>630</v>
      </c>
      <c r="F120" s="965">
        <v>910</v>
      </c>
      <c r="G120" s="1064">
        <f>MAX(M122:N122:O122)/910*100</f>
        <v>32.967032967032964</v>
      </c>
      <c r="H120" s="789">
        <f>(J120+K120+L120)/3</f>
        <v>228.33333333333334</v>
      </c>
      <c r="I120" s="910"/>
      <c r="J120" s="791">
        <v>228</v>
      </c>
      <c r="K120" s="792">
        <v>228</v>
      </c>
      <c r="L120" s="791">
        <v>229</v>
      </c>
      <c r="M120" s="971"/>
      <c r="N120" s="792">
        <v>232</v>
      </c>
      <c r="O120" s="792">
        <v>232</v>
      </c>
      <c r="P120" s="792">
        <v>232</v>
      </c>
      <c r="Q120" s="872"/>
      <c r="R120" s="873"/>
      <c r="S120" s="805"/>
      <c r="T120" s="944"/>
    </row>
    <row r="121" spans="1:20" s="709" customFormat="1" ht="18">
      <c r="A121" s="798" t="s">
        <v>803</v>
      </c>
      <c r="B121" s="907"/>
      <c r="C121" s="907"/>
      <c r="D121" s="786" t="s">
        <v>714</v>
      </c>
      <c r="E121" s="965"/>
      <c r="F121" s="965"/>
      <c r="G121" s="939"/>
      <c r="H121" s="940"/>
      <c r="I121" s="910"/>
      <c r="J121" s="924">
        <v>490</v>
      </c>
      <c r="K121" s="914">
        <v>490</v>
      </c>
      <c r="L121" s="924">
        <v>400</v>
      </c>
      <c r="M121" s="953"/>
      <c r="N121" s="914">
        <v>300</v>
      </c>
      <c r="O121" s="914">
        <v>200</v>
      </c>
      <c r="P121" s="914">
        <v>300</v>
      </c>
      <c r="Q121" s="872"/>
      <c r="R121" s="873"/>
      <c r="S121" s="805">
        <f t="shared" si="2"/>
        <v>2180</v>
      </c>
      <c r="T121" s="944"/>
    </row>
    <row r="122" spans="1:20" s="823" customFormat="1" ht="18">
      <c r="A122" s="810" t="s">
        <v>31</v>
      </c>
      <c r="B122" s="931"/>
      <c r="C122" s="931"/>
      <c r="D122" s="972"/>
      <c r="E122" s="931"/>
      <c r="F122" s="931"/>
      <c r="G122" s="973"/>
      <c r="H122" s="959"/>
      <c r="I122" s="931"/>
      <c r="J122" s="932">
        <f aca="true" t="shared" si="3" ref="J122:P122">SUM(J121)</f>
        <v>490</v>
      </c>
      <c r="K122" s="933">
        <f t="shared" si="3"/>
        <v>490</v>
      </c>
      <c r="L122" s="932">
        <f t="shared" si="3"/>
        <v>400</v>
      </c>
      <c r="M122" s="932">
        <f t="shared" si="3"/>
        <v>0</v>
      </c>
      <c r="N122" s="932">
        <f t="shared" si="3"/>
        <v>300</v>
      </c>
      <c r="O122" s="932">
        <f t="shared" si="3"/>
        <v>200</v>
      </c>
      <c r="P122" s="932">
        <f t="shared" si="3"/>
        <v>300</v>
      </c>
      <c r="Q122" s="878"/>
      <c r="R122" s="961">
        <f>(J122+K122+L122)/3</f>
        <v>460</v>
      </c>
      <c r="S122" s="805">
        <f t="shared" si="2"/>
        <v>2180</v>
      </c>
      <c r="T122" s="962"/>
    </row>
    <row r="123" spans="1:20" s="709" customFormat="1" ht="18">
      <c r="A123" s="588" t="s">
        <v>549</v>
      </c>
      <c r="B123" s="907">
        <v>400</v>
      </c>
      <c r="C123" s="907">
        <v>570</v>
      </c>
      <c r="D123" s="1295">
        <f>MAX(J127:K127:L127)/570*100</f>
        <v>0.6491228070175439</v>
      </c>
      <c r="E123" s="965">
        <v>400</v>
      </c>
      <c r="F123" s="965">
        <v>570</v>
      </c>
      <c r="G123" s="826" t="s">
        <v>629</v>
      </c>
      <c r="H123" s="789">
        <f>(J123+K123+L123)/3</f>
        <v>234</v>
      </c>
      <c r="I123" s="910"/>
      <c r="J123" s="911">
        <v>236</v>
      </c>
      <c r="K123" s="912">
        <v>232</v>
      </c>
      <c r="L123" s="911">
        <v>234</v>
      </c>
      <c r="M123" s="953"/>
      <c r="N123" s="914"/>
      <c r="O123" s="914"/>
      <c r="P123" s="914"/>
      <c r="Q123" s="872"/>
      <c r="R123" s="873"/>
      <c r="S123" s="805"/>
      <c r="T123" s="944"/>
    </row>
    <row r="124" spans="1:20" s="709" customFormat="1" ht="18">
      <c r="A124" s="974" t="s">
        <v>179</v>
      </c>
      <c r="B124" s="907"/>
      <c r="C124" s="907"/>
      <c r="D124" s="786"/>
      <c r="E124" s="748"/>
      <c r="F124" s="965"/>
      <c r="G124" s="939">
        <v>415</v>
      </c>
      <c r="H124" s="940"/>
      <c r="I124" s="910"/>
      <c r="J124" s="924">
        <v>0</v>
      </c>
      <c r="K124" s="914">
        <v>3.7</v>
      </c>
      <c r="L124" s="924">
        <v>0</v>
      </c>
      <c r="M124" s="953"/>
      <c r="N124" s="860"/>
      <c r="O124" s="914"/>
      <c r="P124" s="914"/>
      <c r="Q124" s="872"/>
      <c r="R124" s="873"/>
      <c r="S124" s="805">
        <f t="shared" si="2"/>
        <v>3.7</v>
      </c>
      <c r="T124" s="944"/>
    </row>
    <row r="125" spans="1:20" s="709" customFormat="1" ht="18">
      <c r="A125" s="974" t="s">
        <v>616</v>
      </c>
      <c r="B125" s="907"/>
      <c r="C125" s="907"/>
      <c r="D125" s="786"/>
      <c r="E125" s="965"/>
      <c r="F125" s="965"/>
      <c r="G125" s="939">
        <v>405</v>
      </c>
      <c r="H125" s="940"/>
      <c r="I125" s="910"/>
      <c r="J125" s="924">
        <v>0</v>
      </c>
      <c r="K125" s="914">
        <v>0</v>
      </c>
      <c r="L125" s="924">
        <v>0</v>
      </c>
      <c r="M125" s="953"/>
      <c r="N125" s="914"/>
      <c r="O125" s="914"/>
      <c r="P125" s="914"/>
      <c r="Q125" s="872"/>
      <c r="R125" s="873"/>
      <c r="S125" s="805">
        <f t="shared" si="2"/>
        <v>0</v>
      </c>
      <c r="T125" s="944"/>
    </row>
    <row r="126" spans="1:20" s="709" customFormat="1" ht="18">
      <c r="A126" s="974" t="s">
        <v>182</v>
      </c>
      <c r="B126" s="907"/>
      <c r="C126" s="907"/>
      <c r="D126" s="786"/>
      <c r="E126" s="965"/>
      <c r="F126" s="965"/>
      <c r="G126" s="939">
        <v>413</v>
      </c>
      <c r="H126" s="940"/>
      <c r="I126" s="910"/>
      <c r="J126" s="924">
        <v>0</v>
      </c>
      <c r="K126" s="914">
        <v>0</v>
      </c>
      <c r="L126" s="924">
        <v>0</v>
      </c>
      <c r="M126" s="953"/>
      <c r="N126" s="914"/>
      <c r="O126" s="914"/>
      <c r="P126" s="914"/>
      <c r="Q126" s="872"/>
      <c r="R126" s="873"/>
      <c r="S126" s="805">
        <f t="shared" si="2"/>
        <v>0</v>
      </c>
      <c r="T126" s="944"/>
    </row>
    <row r="127" spans="1:20" s="823" customFormat="1" ht="18">
      <c r="A127" s="810" t="s">
        <v>31</v>
      </c>
      <c r="B127" s="931"/>
      <c r="C127" s="931"/>
      <c r="D127" s="961"/>
      <c r="E127" s="931"/>
      <c r="F127" s="931"/>
      <c r="G127" s="973"/>
      <c r="H127" s="959"/>
      <c r="I127" s="931"/>
      <c r="J127" s="932">
        <f>SUM(J124:J126)</f>
        <v>0</v>
      </c>
      <c r="K127" s="933">
        <f>SUM(K124:K126)</f>
        <v>3.7</v>
      </c>
      <c r="L127" s="932">
        <f>SUM(L124:L126)</f>
        <v>0</v>
      </c>
      <c r="M127" s="960"/>
      <c r="N127" s="931"/>
      <c r="O127" s="931"/>
      <c r="P127" s="931"/>
      <c r="Q127" s="878"/>
      <c r="R127" s="961">
        <f>(J127+K127+L127)/3</f>
        <v>1.2333333333333334</v>
      </c>
      <c r="S127" s="805">
        <f t="shared" si="2"/>
        <v>3.7</v>
      </c>
      <c r="T127" s="962"/>
    </row>
    <row r="128" spans="1:22" s="709" customFormat="1" ht="18">
      <c r="A128" s="588" t="s">
        <v>548</v>
      </c>
      <c r="B128" s="907">
        <v>250</v>
      </c>
      <c r="C128" s="907">
        <v>362</v>
      </c>
      <c r="D128" s="1295">
        <f>MAX(J136:K136:L136)/362*100</f>
        <v>42.12707182320441</v>
      </c>
      <c r="E128" s="965"/>
      <c r="F128" s="965"/>
      <c r="G128" s="939" t="s">
        <v>629</v>
      </c>
      <c r="H128" s="789">
        <f>(J128+K128+L128)/3</f>
        <v>236</v>
      </c>
      <c r="I128" s="910"/>
      <c r="J128" s="911">
        <v>228</v>
      </c>
      <c r="K128" s="912">
        <v>242</v>
      </c>
      <c r="L128" s="911">
        <v>238</v>
      </c>
      <c r="M128" s="953"/>
      <c r="N128" s="914"/>
      <c r="O128" s="914"/>
      <c r="P128" s="914"/>
      <c r="Q128" s="872"/>
      <c r="R128" s="873"/>
      <c r="S128" s="805"/>
      <c r="T128" s="944"/>
      <c r="V128" s="709" t="s">
        <v>699</v>
      </c>
    </row>
    <row r="129" spans="1:20" s="709" customFormat="1" ht="18">
      <c r="A129" s="838" t="s">
        <v>184</v>
      </c>
      <c r="B129" s="915"/>
      <c r="C129" s="915"/>
      <c r="D129" s="916"/>
      <c r="E129" s="951"/>
      <c r="F129" s="951"/>
      <c r="G129" s="952">
        <v>410</v>
      </c>
      <c r="H129" s="940"/>
      <c r="I129" s="910"/>
      <c r="J129" s="924">
        <v>0</v>
      </c>
      <c r="K129" s="914">
        <v>2</v>
      </c>
      <c r="L129" s="924">
        <v>8.9</v>
      </c>
      <c r="M129" s="953"/>
      <c r="N129" s="914"/>
      <c r="O129" s="914"/>
      <c r="P129" s="914"/>
      <c r="Q129" s="872"/>
      <c r="R129" s="873"/>
      <c r="S129" s="805">
        <f t="shared" si="2"/>
        <v>10.9</v>
      </c>
      <c r="T129" s="944"/>
    </row>
    <row r="130" spans="1:20" s="709" customFormat="1" ht="18">
      <c r="A130" s="838" t="s">
        <v>617</v>
      </c>
      <c r="B130" s="920"/>
      <c r="C130" s="920"/>
      <c r="D130" s="921"/>
      <c r="E130" s="955"/>
      <c r="F130" s="955"/>
      <c r="G130" s="956">
        <v>409</v>
      </c>
      <c r="H130" s="940"/>
      <c r="I130" s="910"/>
      <c r="J130" s="924">
        <v>0.3</v>
      </c>
      <c r="K130" s="914">
        <v>0.3</v>
      </c>
      <c r="L130" s="924">
        <v>26.4</v>
      </c>
      <c r="M130" s="953"/>
      <c r="N130" s="914"/>
      <c r="O130" s="914"/>
      <c r="P130" s="914"/>
      <c r="Q130" s="872"/>
      <c r="R130" s="873"/>
      <c r="S130" s="805">
        <f t="shared" si="2"/>
        <v>27</v>
      </c>
      <c r="T130" s="944"/>
    </row>
    <row r="131" spans="1:20" s="709" customFormat="1" ht="18">
      <c r="A131" s="838" t="s">
        <v>735</v>
      </c>
      <c r="B131" s="920"/>
      <c r="C131" s="920"/>
      <c r="D131" s="921"/>
      <c r="E131" s="955"/>
      <c r="F131" s="955"/>
      <c r="G131" s="956">
        <v>404</v>
      </c>
      <c r="H131" s="940"/>
      <c r="I131" s="910"/>
      <c r="J131" s="924">
        <v>67.6</v>
      </c>
      <c r="K131" s="914">
        <v>45.3</v>
      </c>
      <c r="L131" s="924">
        <v>51.5</v>
      </c>
      <c r="M131" s="953"/>
      <c r="N131" s="914"/>
      <c r="O131" s="914"/>
      <c r="P131" s="914"/>
      <c r="Q131" s="872"/>
      <c r="R131" s="873"/>
      <c r="S131" s="805">
        <f t="shared" si="2"/>
        <v>164.39999999999998</v>
      </c>
      <c r="T131" s="944"/>
    </row>
    <row r="132" spans="1:20" s="709" customFormat="1" ht="18">
      <c r="A132" s="838" t="s">
        <v>187</v>
      </c>
      <c r="B132" s="920"/>
      <c r="C132" s="920"/>
      <c r="D132" s="921"/>
      <c r="E132" s="955"/>
      <c r="F132" s="955"/>
      <c r="G132" s="956"/>
      <c r="H132" s="940"/>
      <c r="I132" s="910"/>
      <c r="J132" s="924"/>
      <c r="K132" s="914"/>
      <c r="L132" s="924"/>
      <c r="M132" s="953"/>
      <c r="N132" s="914"/>
      <c r="O132" s="914"/>
      <c r="P132" s="914"/>
      <c r="Q132" s="872"/>
      <c r="R132" s="873"/>
      <c r="S132" s="805">
        <f t="shared" si="2"/>
        <v>0</v>
      </c>
      <c r="T132" s="944"/>
    </row>
    <row r="133" spans="1:20" s="709" customFormat="1" ht="18">
      <c r="A133" s="838" t="s">
        <v>188</v>
      </c>
      <c r="B133" s="920"/>
      <c r="C133" s="920"/>
      <c r="D133" s="921"/>
      <c r="E133" s="955"/>
      <c r="F133" s="955"/>
      <c r="G133" s="956"/>
      <c r="H133" s="940"/>
      <c r="I133" s="910"/>
      <c r="J133" s="924">
        <v>46.9</v>
      </c>
      <c r="K133" s="914">
        <v>24.9</v>
      </c>
      <c r="L133" s="924">
        <v>39.1</v>
      </c>
      <c r="M133" s="953"/>
      <c r="N133" s="914"/>
      <c r="O133" s="914"/>
      <c r="P133" s="914"/>
      <c r="Q133" s="872"/>
      <c r="R133" s="873"/>
      <c r="S133" s="805">
        <f t="shared" si="2"/>
        <v>110.9</v>
      </c>
      <c r="T133" s="944"/>
    </row>
    <row r="134" spans="1:20" s="709" customFormat="1" ht="18">
      <c r="A134" s="838" t="s">
        <v>700</v>
      </c>
      <c r="B134" s="920"/>
      <c r="C134" s="920"/>
      <c r="D134" s="921"/>
      <c r="E134" s="955"/>
      <c r="F134" s="955"/>
      <c r="G134" s="956"/>
      <c r="H134" s="940"/>
      <c r="I134" s="910"/>
      <c r="J134" s="924">
        <v>36.3</v>
      </c>
      <c r="K134" s="914">
        <v>9</v>
      </c>
      <c r="L134" s="924">
        <v>17.9</v>
      </c>
      <c r="M134" s="953"/>
      <c r="N134" s="914"/>
      <c r="O134" s="914"/>
      <c r="P134" s="914"/>
      <c r="Q134" s="872"/>
      <c r="R134" s="873"/>
      <c r="S134" s="805">
        <f t="shared" si="2"/>
        <v>63.199999999999996</v>
      </c>
      <c r="T134" s="944"/>
    </row>
    <row r="135" spans="1:20" s="709" customFormat="1" ht="18">
      <c r="A135" s="838" t="s">
        <v>190</v>
      </c>
      <c r="B135" s="920"/>
      <c r="C135" s="920"/>
      <c r="D135" s="921"/>
      <c r="E135" s="955"/>
      <c r="F135" s="955"/>
      <c r="G135" s="956"/>
      <c r="H135" s="940"/>
      <c r="I135" s="910"/>
      <c r="J135" s="924">
        <v>1.4</v>
      </c>
      <c r="K135" s="914">
        <v>9</v>
      </c>
      <c r="L135" s="924">
        <v>3.1</v>
      </c>
      <c r="M135" s="953"/>
      <c r="N135" s="914"/>
      <c r="O135" s="914"/>
      <c r="P135" s="914"/>
      <c r="Q135" s="872"/>
      <c r="R135" s="873"/>
      <c r="S135" s="805">
        <f t="shared" si="2"/>
        <v>13.5</v>
      </c>
      <c r="T135" s="944"/>
    </row>
    <row r="136" spans="1:20" s="823" customFormat="1" ht="18">
      <c r="A136" s="810" t="s">
        <v>31</v>
      </c>
      <c r="B136" s="927"/>
      <c r="C136" s="927"/>
      <c r="D136" s="928"/>
      <c r="E136" s="927"/>
      <c r="F136" s="927"/>
      <c r="G136" s="958"/>
      <c r="H136" s="959"/>
      <c r="I136" s="931"/>
      <c r="J136" s="932">
        <f>SUM(J129:J135)</f>
        <v>152.49999999999997</v>
      </c>
      <c r="K136" s="975">
        <f>SUM(K129:K135)</f>
        <v>90.5</v>
      </c>
      <c r="L136" s="932">
        <f>SUM(L129:L135)</f>
        <v>146.9</v>
      </c>
      <c r="M136" s="969"/>
      <c r="N136" s="931"/>
      <c r="O136" s="931"/>
      <c r="P136" s="931"/>
      <c r="Q136" s="878"/>
      <c r="R136" s="961">
        <f>(J136+K136+L136)/3</f>
        <v>129.96666666666667</v>
      </c>
      <c r="S136" s="805">
        <f t="shared" si="2"/>
        <v>389.9</v>
      </c>
      <c r="T136" s="962"/>
    </row>
    <row r="137" spans="1:20" s="823" customFormat="1" ht="18">
      <c r="A137" s="810"/>
      <c r="B137" s="927"/>
      <c r="C137" s="927"/>
      <c r="D137" s="928"/>
      <c r="E137" s="927"/>
      <c r="F137" s="927"/>
      <c r="G137" s="958"/>
      <c r="H137" s="959"/>
      <c r="I137" s="931"/>
      <c r="J137" s="932"/>
      <c r="K137" s="975"/>
      <c r="L137" s="932"/>
      <c r="M137" s="969"/>
      <c r="N137" s="931"/>
      <c r="O137" s="931"/>
      <c r="P137" s="931"/>
      <c r="Q137" s="878"/>
      <c r="R137" s="1268"/>
      <c r="S137" s="805"/>
      <c r="T137" s="962"/>
    </row>
    <row r="138" spans="1:20" s="709" customFormat="1" ht="18">
      <c r="A138" s="588" t="s">
        <v>547</v>
      </c>
      <c r="B138" s="907">
        <v>100</v>
      </c>
      <c r="C138" s="907">
        <v>144</v>
      </c>
      <c r="D138" s="1295">
        <f>MAX(J142:K142:L142)/144*100</f>
        <v>6.111111111111112</v>
      </c>
      <c r="E138" s="963"/>
      <c r="F138" s="963"/>
      <c r="G138" s="939" t="s">
        <v>629</v>
      </c>
      <c r="H138" s="789">
        <f>(J138+K138+L138)/3</f>
        <v>235.33333333333334</v>
      </c>
      <c r="I138" s="910"/>
      <c r="J138" s="911">
        <v>238</v>
      </c>
      <c r="K138" s="912">
        <v>232</v>
      </c>
      <c r="L138" s="911">
        <v>236</v>
      </c>
      <c r="M138" s="953"/>
      <c r="N138" s="914"/>
      <c r="O138" s="914"/>
      <c r="P138" s="914"/>
      <c r="Q138" s="872"/>
      <c r="R138" s="873"/>
      <c r="S138" s="805"/>
      <c r="T138" s="944"/>
    </row>
    <row r="139" spans="1:20" s="709" customFormat="1" ht="19.5" customHeight="1">
      <c r="A139" s="838" t="s">
        <v>192</v>
      </c>
      <c r="B139" s="915"/>
      <c r="C139" s="915"/>
      <c r="D139" s="916"/>
      <c r="E139" s="951"/>
      <c r="F139" s="951"/>
      <c r="G139" s="952">
        <v>408</v>
      </c>
      <c r="H139" s="940"/>
      <c r="I139" s="910"/>
      <c r="J139" s="924">
        <v>1.8</v>
      </c>
      <c r="K139" s="914">
        <v>3</v>
      </c>
      <c r="L139" s="924">
        <v>8.8</v>
      </c>
      <c r="M139" s="953"/>
      <c r="N139" s="914"/>
      <c r="O139" s="914"/>
      <c r="P139" s="914"/>
      <c r="Q139" s="872"/>
      <c r="R139" s="873"/>
      <c r="S139" s="805">
        <f t="shared" si="2"/>
        <v>13.600000000000001</v>
      </c>
      <c r="T139" s="944"/>
    </row>
    <row r="140" spans="1:20" s="709" customFormat="1" ht="19.5" customHeight="1">
      <c r="A140" s="838" t="s">
        <v>736</v>
      </c>
      <c r="B140" s="915"/>
      <c r="C140" s="915"/>
      <c r="D140" s="916"/>
      <c r="E140" s="951"/>
      <c r="F140" s="951"/>
      <c r="G140" s="952">
        <v>409</v>
      </c>
      <c r="H140" s="940"/>
      <c r="I140" s="910"/>
      <c r="J140" s="924">
        <v>6</v>
      </c>
      <c r="K140" s="914">
        <v>6.1</v>
      </c>
      <c r="L140" s="924">
        <v>6.1</v>
      </c>
      <c r="M140" s="953"/>
      <c r="N140" s="914"/>
      <c r="O140" s="914"/>
      <c r="P140" s="914"/>
      <c r="Q140" s="872"/>
      <c r="R140" s="873"/>
      <c r="S140" s="805"/>
      <c r="T140" s="944"/>
    </row>
    <row r="141" spans="1:20" s="709" customFormat="1" ht="19.5" customHeight="1">
      <c r="A141" s="838"/>
      <c r="B141" s="915"/>
      <c r="C141" s="915"/>
      <c r="D141" s="916"/>
      <c r="E141" s="951"/>
      <c r="F141" s="951"/>
      <c r="G141" s="952">
        <v>416</v>
      </c>
      <c r="H141" s="940"/>
      <c r="I141" s="910"/>
      <c r="J141" s="924"/>
      <c r="K141" s="914"/>
      <c r="L141" s="924"/>
      <c r="M141" s="953"/>
      <c r="N141" s="914"/>
      <c r="O141" s="914"/>
      <c r="P141" s="914"/>
      <c r="Q141" s="872"/>
      <c r="R141" s="873"/>
      <c r="S141" s="805"/>
      <c r="T141" s="944"/>
    </row>
    <row r="142" spans="1:20" s="823" customFormat="1" ht="18">
      <c r="A142" s="810" t="s">
        <v>31</v>
      </c>
      <c r="B142" s="927"/>
      <c r="C142" s="927"/>
      <c r="D142" s="928"/>
      <c r="E142" s="927"/>
      <c r="F142" s="927"/>
      <c r="G142" s="958"/>
      <c r="H142" s="959"/>
      <c r="I142" s="931"/>
      <c r="J142" s="932">
        <f>SUM(J139)</f>
        <v>1.8</v>
      </c>
      <c r="K142" s="932">
        <f>SUM(K139)</f>
        <v>3</v>
      </c>
      <c r="L142" s="932">
        <f>SUM(L139)</f>
        <v>8.8</v>
      </c>
      <c r="M142" s="976"/>
      <c r="N142" s="931"/>
      <c r="O142" s="931"/>
      <c r="P142" s="931"/>
      <c r="Q142" s="878"/>
      <c r="R142" s="961">
        <f>(J142+K142+L142)/3</f>
        <v>4.533333333333334</v>
      </c>
      <c r="S142" s="805">
        <f t="shared" si="2"/>
        <v>13.600000000000001</v>
      </c>
      <c r="T142" s="962"/>
    </row>
    <row r="143" spans="1:20" s="709" customFormat="1" ht="18">
      <c r="A143" s="588" t="s">
        <v>546</v>
      </c>
      <c r="B143" s="907">
        <v>160</v>
      </c>
      <c r="C143" s="907">
        <v>232</v>
      </c>
      <c r="D143" s="1295">
        <f>MAX(J147:K147:L147)/232*100</f>
        <v>43.66379310344827</v>
      </c>
      <c r="E143" s="963"/>
      <c r="F143" s="963"/>
      <c r="G143" s="826" t="s">
        <v>699</v>
      </c>
      <c r="H143" s="789">
        <f>(J143+K143+L143)/3</f>
        <v>236.66666666666666</v>
      </c>
      <c r="I143" s="910"/>
      <c r="J143" s="911">
        <v>243</v>
      </c>
      <c r="K143" s="912">
        <v>232</v>
      </c>
      <c r="L143" s="911">
        <v>235</v>
      </c>
      <c r="M143" s="953"/>
      <c r="N143" s="914"/>
      <c r="O143" s="914"/>
      <c r="P143" s="914"/>
      <c r="Q143" s="872"/>
      <c r="R143" s="873"/>
      <c r="S143" s="805"/>
      <c r="T143" s="944"/>
    </row>
    <row r="144" spans="1:20" s="709" customFormat="1" ht="18">
      <c r="A144" s="838" t="s">
        <v>194</v>
      </c>
      <c r="B144" s="915"/>
      <c r="C144" s="915"/>
      <c r="D144" s="916"/>
      <c r="E144" s="951"/>
      <c r="F144" s="951"/>
      <c r="G144" s="952">
        <v>377</v>
      </c>
      <c r="H144" s="940"/>
      <c r="I144" s="910"/>
      <c r="J144" s="924">
        <v>20.7</v>
      </c>
      <c r="K144" s="914">
        <v>27.5</v>
      </c>
      <c r="L144" s="924">
        <v>45.4</v>
      </c>
      <c r="M144" s="953"/>
      <c r="N144" s="914"/>
      <c r="O144" s="914"/>
      <c r="P144" s="914"/>
      <c r="Q144" s="872"/>
      <c r="R144" s="873"/>
      <c r="S144" s="805">
        <f t="shared" si="2"/>
        <v>93.6</v>
      </c>
      <c r="T144" s="944"/>
    </row>
    <row r="145" spans="1:20" s="709" customFormat="1" ht="18">
      <c r="A145" s="838" t="s">
        <v>195</v>
      </c>
      <c r="B145" s="920"/>
      <c r="C145" s="920"/>
      <c r="D145" s="921"/>
      <c r="E145" s="955"/>
      <c r="F145" s="955"/>
      <c r="G145" s="956">
        <v>383</v>
      </c>
      <c r="H145" s="940"/>
      <c r="I145" s="910"/>
      <c r="J145" s="924">
        <v>19.3</v>
      </c>
      <c r="K145" s="914">
        <v>27.1</v>
      </c>
      <c r="L145" s="924">
        <v>55.9</v>
      </c>
      <c r="M145" s="953"/>
      <c r="N145" s="914"/>
      <c r="O145" s="914"/>
      <c r="P145" s="914"/>
      <c r="Q145" s="872"/>
      <c r="R145" s="873"/>
      <c r="S145" s="805">
        <f t="shared" si="2"/>
        <v>102.30000000000001</v>
      </c>
      <c r="T145" s="944"/>
    </row>
    <row r="146" spans="1:20" s="709" customFormat="1" ht="18">
      <c r="A146" s="838"/>
      <c r="B146" s="920"/>
      <c r="C146" s="920"/>
      <c r="D146" s="921"/>
      <c r="E146" s="955"/>
      <c r="F146" s="955"/>
      <c r="G146" s="956">
        <v>379</v>
      </c>
      <c r="H146" s="940"/>
      <c r="I146" s="910"/>
      <c r="J146" s="924"/>
      <c r="K146" s="914"/>
      <c r="L146" s="924"/>
      <c r="M146" s="953"/>
      <c r="N146" s="914"/>
      <c r="O146" s="914"/>
      <c r="P146" s="914"/>
      <c r="Q146" s="872"/>
      <c r="R146" s="873"/>
      <c r="S146" s="805"/>
      <c r="T146" s="944"/>
    </row>
    <row r="147" spans="1:20" s="823" customFormat="1" ht="18">
      <c r="A147" s="810" t="s">
        <v>31</v>
      </c>
      <c r="B147" s="927"/>
      <c r="C147" s="927"/>
      <c r="D147" s="928"/>
      <c r="E147" s="927"/>
      <c r="F147" s="927"/>
      <c r="G147" s="958"/>
      <c r="H147" s="959"/>
      <c r="I147" s="931"/>
      <c r="J147" s="932">
        <f>SUM(J144:J145)</f>
        <v>40</v>
      </c>
      <c r="K147" s="932">
        <f>SUM(K144:K145)</f>
        <v>54.6</v>
      </c>
      <c r="L147" s="932">
        <f>SUM(L144:L145)</f>
        <v>101.3</v>
      </c>
      <c r="M147" s="976"/>
      <c r="N147" s="931"/>
      <c r="O147" s="931"/>
      <c r="P147" s="931"/>
      <c r="Q147" s="878"/>
      <c r="R147" s="961">
        <f>(J147+K147+L147)/3</f>
        <v>65.3</v>
      </c>
      <c r="S147" s="805">
        <f t="shared" si="2"/>
        <v>195.89999999999998</v>
      </c>
      <c r="T147" s="962"/>
    </row>
    <row r="148" spans="1:19" s="709" customFormat="1" ht="18">
      <c r="A148" s="588" t="s">
        <v>702</v>
      </c>
      <c r="B148" s="907">
        <v>250</v>
      </c>
      <c r="C148" s="907">
        <v>360</v>
      </c>
      <c r="D148" s="1295">
        <f>MAX(J152:K152:L152)/360*100</f>
        <v>31.083333333333336</v>
      </c>
      <c r="E148" s="977">
        <v>250</v>
      </c>
      <c r="F148" s="977">
        <v>360</v>
      </c>
      <c r="G148" s="826" t="s">
        <v>699</v>
      </c>
      <c r="H148" s="789">
        <f>(J148+K148+L148)/3</f>
        <v>230</v>
      </c>
      <c r="I148" s="910"/>
      <c r="J148" s="791">
        <v>235</v>
      </c>
      <c r="K148" s="792">
        <v>226</v>
      </c>
      <c r="L148" s="791">
        <v>229</v>
      </c>
      <c r="M148" s="913"/>
      <c r="N148" s="914"/>
      <c r="O148" s="914"/>
      <c r="P148" s="914"/>
      <c r="Q148" s="872"/>
      <c r="R148" s="834"/>
      <c r="S148" s="805"/>
    </row>
    <row r="149" spans="1:19" s="709" customFormat="1" ht="18">
      <c r="A149" s="838" t="s">
        <v>197</v>
      </c>
      <c r="B149" s="915"/>
      <c r="C149" s="915"/>
      <c r="D149" s="916"/>
      <c r="E149" s="917"/>
      <c r="F149" s="917"/>
      <c r="G149" s="918">
        <v>394</v>
      </c>
      <c r="H149" s="919"/>
      <c r="I149" s="910"/>
      <c r="J149" s="924">
        <v>0.6</v>
      </c>
      <c r="K149" s="914">
        <v>9.6</v>
      </c>
      <c r="L149" s="924">
        <v>0</v>
      </c>
      <c r="M149" s="913"/>
      <c r="N149" s="914"/>
      <c r="O149" s="914"/>
      <c r="P149" s="914"/>
      <c r="Q149" s="872"/>
      <c r="R149" s="834"/>
      <c r="S149" s="805">
        <f t="shared" si="2"/>
        <v>10.2</v>
      </c>
    </row>
    <row r="150" spans="1:20" s="709" customFormat="1" ht="18">
      <c r="A150" s="838" t="s">
        <v>198</v>
      </c>
      <c r="B150" s="920"/>
      <c r="C150" s="920"/>
      <c r="D150" s="921"/>
      <c r="E150" s="922"/>
      <c r="F150" s="922"/>
      <c r="G150" s="923">
        <v>399</v>
      </c>
      <c r="H150" s="919"/>
      <c r="I150" s="910"/>
      <c r="J150" s="924">
        <v>40.8</v>
      </c>
      <c r="K150" s="914">
        <v>42.2</v>
      </c>
      <c r="L150" s="924">
        <v>111.9</v>
      </c>
      <c r="M150" s="913"/>
      <c r="N150" s="914"/>
      <c r="O150" s="914"/>
      <c r="P150" s="914"/>
      <c r="Q150" s="872"/>
      <c r="R150" s="873"/>
      <c r="S150" s="805">
        <f t="shared" si="2"/>
        <v>194.9</v>
      </c>
      <c r="T150" s="900"/>
    </row>
    <row r="151" spans="1:20" s="709" customFormat="1" ht="18">
      <c r="A151" s="838"/>
      <c r="B151" s="920"/>
      <c r="C151" s="920"/>
      <c r="D151" s="921"/>
      <c r="E151" s="922"/>
      <c r="F151" s="922"/>
      <c r="G151" s="923">
        <v>403</v>
      </c>
      <c r="H151" s="919"/>
      <c r="I151" s="910"/>
      <c r="J151" s="924"/>
      <c r="K151" s="914"/>
      <c r="L151" s="924"/>
      <c r="M151" s="913"/>
      <c r="N151" s="914"/>
      <c r="O151" s="914"/>
      <c r="P151" s="914"/>
      <c r="Q151" s="872"/>
      <c r="R151" s="873"/>
      <c r="S151" s="805"/>
      <c r="T151" s="978"/>
    </row>
    <row r="152" spans="1:19" s="823" customFormat="1" ht="18">
      <c r="A152" s="810" t="s">
        <v>31</v>
      </c>
      <c r="B152" s="927"/>
      <c r="C152" s="927"/>
      <c r="D152" s="928"/>
      <c r="E152" s="928"/>
      <c r="F152" s="928"/>
      <c r="G152" s="929"/>
      <c r="H152" s="930"/>
      <c r="I152" s="931"/>
      <c r="J152" s="979">
        <f>SUM(J149:J150)</f>
        <v>41.4</v>
      </c>
      <c r="K152" s="931">
        <f>SUM(K149:K150)</f>
        <v>51.800000000000004</v>
      </c>
      <c r="L152" s="979">
        <f>SUM(L149:L150)</f>
        <v>111.9</v>
      </c>
      <c r="M152" s="934"/>
      <c r="N152" s="931"/>
      <c r="O152" s="931"/>
      <c r="P152" s="931"/>
      <c r="Q152" s="935"/>
      <c r="R152" s="906">
        <f>(J152+K152+L152)/3</f>
        <v>68.36666666666667</v>
      </c>
      <c r="S152" s="805">
        <f t="shared" si="2"/>
        <v>205.10000000000002</v>
      </c>
    </row>
    <row r="153" spans="1:20" s="709" customFormat="1" ht="18">
      <c r="A153" s="588" t="s">
        <v>618</v>
      </c>
      <c r="B153" s="907">
        <v>100</v>
      </c>
      <c r="C153" s="907">
        <v>144</v>
      </c>
      <c r="D153" s="1295">
        <f>MAX(J157:K157:L157)/144*100</f>
        <v>23.26388888888889</v>
      </c>
      <c r="E153" s="965"/>
      <c r="F153" s="965"/>
      <c r="G153" s="939" t="s">
        <v>699</v>
      </c>
      <c r="H153" s="789">
        <f>(J153+K153+L153)/3</f>
        <v>229.66666666666666</v>
      </c>
      <c r="I153" s="910"/>
      <c r="J153" s="911">
        <v>234</v>
      </c>
      <c r="K153" s="912">
        <v>221</v>
      </c>
      <c r="L153" s="911">
        <v>234</v>
      </c>
      <c r="M153" s="980"/>
      <c r="N153" s="914"/>
      <c r="O153" s="914"/>
      <c r="P153" s="914"/>
      <c r="Q153" s="872"/>
      <c r="R153" s="873"/>
      <c r="S153" s="805"/>
      <c r="T153" s="944"/>
    </row>
    <row r="154" spans="1:20" s="709" customFormat="1" ht="18">
      <c r="A154" s="838" t="s">
        <v>619</v>
      </c>
      <c r="B154" s="915"/>
      <c r="C154" s="915"/>
      <c r="D154" s="916"/>
      <c r="E154" s="951"/>
      <c r="F154" s="951"/>
      <c r="G154" s="952">
        <v>402</v>
      </c>
      <c r="H154" s="940"/>
      <c r="I154" s="910"/>
      <c r="J154" s="924">
        <v>5.3</v>
      </c>
      <c r="K154" s="914">
        <v>19.8</v>
      </c>
      <c r="L154" s="924">
        <v>17.1</v>
      </c>
      <c r="M154" s="953"/>
      <c r="N154" s="914"/>
      <c r="O154" s="914"/>
      <c r="P154" s="914"/>
      <c r="Q154" s="872"/>
      <c r="R154" s="873"/>
      <c r="S154" s="805">
        <f t="shared" si="2"/>
        <v>42.2</v>
      </c>
      <c r="T154" s="944"/>
    </row>
    <row r="155" spans="1:20" s="709" customFormat="1" ht="18">
      <c r="A155" s="838" t="s">
        <v>620</v>
      </c>
      <c r="B155" s="920"/>
      <c r="C155" s="920"/>
      <c r="D155" s="921"/>
      <c r="E155" s="955"/>
      <c r="F155" s="955"/>
      <c r="G155" s="956">
        <v>400</v>
      </c>
      <c r="H155" s="940"/>
      <c r="I155" s="910"/>
      <c r="J155" s="924">
        <v>7.9</v>
      </c>
      <c r="K155" s="914">
        <v>13.7</v>
      </c>
      <c r="L155" s="924">
        <v>14</v>
      </c>
      <c r="M155" s="953"/>
      <c r="N155" s="914"/>
      <c r="O155" s="914"/>
      <c r="P155" s="914"/>
      <c r="Q155" s="872"/>
      <c r="R155" s="873"/>
      <c r="S155" s="805">
        <f t="shared" si="2"/>
        <v>35.6</v>
      </c>
      <c r="T155" s="944"/>
    </row>
    <row r="156" spans="1:20" s="709" customFormat="1" ht="18">
      <c r="A156" s="838"/>
      <c r="B156" s="920"/>
      <c r="C156" s="920"/>
      <c r="D156" s="921"/>
      <c r="E156" s="955"/>
      <c r="F156" s="955"/>
      <c r="G156" s="956">
        <v>395</v>
      </c>
      <c r="H156" s="940"/>
      <c r="I156" s="910"/>
      <c r="J156" s="924"/>
      <c r="K156" s="914"/>
      <c r="L156" s="924"/>
      <c r="M156" s="953"/>
      <c r="N156" s="914"/>
      <c r="O156" s="914"/>
      <c r="P156" s="914"/>
      <c r="Q156" s="872"/>
      <c r="R156" s="873"/>
      <c r="S156" s="805"/>
      <c r="T156" s="944"/>
    </row>
    <row r="157" spans="1:20" s="823" customFormat="1" ht="18">
      <c r="A157" s="810" t="s">
        <v>31</v>
      </c>
      <c r="B157" s="927"/>
      <c r="C157" s="927"/>
      <c r="D157" s="928"/>
      <c r="E157" s="927"/>
      <c r="F157" s="927"/>
      <c r="G157" s="958"/>
      <c r="H157" s="959"/>
      <c r="I157" s="931"/>
      <c r="J157" s="932">
        <f>SUM(J154:J155)</f>
        <v>13.2</v>
      </c>
      <c r="K157" s="933">
        <f>SUM(K154:K155)</f>
        <v>33.5</v>
      </c>
      <c r="L157" s="932">
        <f>SUM(L154:L155)</f>
        <v>31.1</v>
      </c>
      <c r="M157" s="960"/>
      <c r="N157" s="931"/>
      <c r="O157" s="931"/>
      <c r="P157" s="931"/>
      <c r="Q157" s="878"/>
      <c r="R157" s="961">
        <f>(J157+K157+L157)/3</f>
        <v>25.933333333333337</v>
      </c>
      <c r="S157" s="805">
        <f t="shared" si="2"/>
        <v>77.80000000000001</v>
      </c>
      <c r="T157" s="962"/>
    </row>
    <row r="158" spans="1:20" s="709" customFormat="1" ht="18">
      <c r="A158" s="981" t="s">
        <v>97</v>
      </c>
      <c r="B158" s="907">
        <f>B90+B99+B102+B108+B115+B120+B123+B128+B138+B143+B148+B153</f>
        <v>3393</v>
      </c>
      <c r="C158" s="907">
        <f>C90+C99+C102+C108+C115+C120+C123+C128+C138+C143+C148+C153</f>
        <v>4887</v>
      </c>
      <c r="D158" s="982"/>
      <c r="E158" s="907">
        <f>E90+E99+E102+E108+E115+E120+E123+E128+E138+E143+E148+E153</f>
        <v>1910</v>
      </c>
      <c r="F158" s="907">
        <f>F90+F99+F102+F108+F115+F120+F123+F128+F138+F143+F148+F153</f>
        <v>2750</v>
      </c>
      <c r="G158" s="939"/>
      <c r="H158" s="940"/>
      <c r="I158" s="910"/>
      <c r="J158" s="983"/>
      <c r="K158" s="984"/>
      <c r="L158" s="983"/>
      <c r="M158" s="985"/>
      <c r="N158" s="914"/>
      <c r="O158" s="914"/>
      <c r="P158" s="914"/>
      <c r="Q158" s="872"/>
      <c r="R158" s="925">
        <f>(J158+K158+L158)/3</f>
        <v>0</v>
      </c>
      <c r="S158" s="805">
        <f>J158+K158+L158</f>
        <v>0</v>
      </c>
      <c r="T158" s="944"/>
    </row>
    <row r="159" spans="1:20" s="709" customFormat="1" ht="22.5" customHeight="1">
      <c r="A159" s="1365" t="s">
        <v>201</v>
      </c>
      <c r="B159" s="1365"/>
      <c r="C159" s="1365"/>
      <c r="D159" s="1365"/>
      <c r="E159" s="1365"/>
      <c r="F159" s="1365"/>
      <c r="G159" s="1365"/>
      <c r="H159" s="1365"/>
      <c r="I159" s="1365"/>
      <c r="J159" s="1365"/>
      <c r="K159" s="1365"/>
      <c r="L159" s="1365"/>
      <c r="M159" s="1365"/>
      <c r="N159" s="1365"/>
      <c r="O159" s="1365"/>
      <c r="P159" s="1365"/>
      <c r="Q159" s="1366"/>
      <c r="R159" s="943"/>
      <c r="S159" s="805">
        <f>J159+K159+L159</f>
        <v>0</v>
      </c>
      <c r="T159" s="986"/>
    </row>
    <row r="160" spans="1:22" s="709" customFormat="1" ht="18">
      <c r="A160" s="588" t="s">
        <v>752</v>
      </c>
      <c r="B160" s="987">
        <v>250</v>
      </c>
      <c r="C160" s="987">
        <v>362</v>
      </c>
      <c r="D160" s="1295">
        <f>MAX(J167:K167:L167)/360*100</f>
        <v>54.11111111111111</v>
      </c>
      <c r="E160" s="988"/>
      <c r="F160" s="988"/>
      <c r="G160" s="788" t="s">
        <v>629</v>
      </c>
      <c r="H160" s="789">
        <f>(J160+K160+L160)/3</f>
        <v>225.33333333333334</v>
      </c>
      <c r="I160" s="989"/>
      <c r="J160" s="791">
        <v>226</v>
      </c>
      <c r="K160" s="792">
        <v>231</v>
      </c>
      <c r="L160" s="791">
        <v>219</v>
      </c>
      <c r="M160" s="839"/>
      <c r="N160" s="804"/>
      <c r="O160" s="804"/>
      <c r="P160" s="804"/>
      <c r="Q160" s="990"/>
      <c r="R160" s="991"/>
      <c r="S160" s="805"/>
      <c r="T160" s="986"/>
      <c r="V160" s="709" t="s">
        <v>629</v>
      </c>
    </row>
    <row r="161" spans="1:20" s="709" customFormat="1" ht="18">
      <c r="A161" s="838" t="s">
        <v>202</v>
      </c>
      <c r="B161" s="992"/>
      <c r="C161" s="992"/>
      <c r="D161" s="879"/>
      <c r="E161" s="993"/>
      <c r="F161" s="993"/>
      <c r="G161" s="802">
        <v>388</v>
      </c>
      <c r="H161" s="871"/>
      <c r="I161" s="989"/>
      <c r="J161" s="803">
        <v>59</v>
      </c>
      <c r="K161" s="804">
        <v>73.8</v>
      </c>
      <c r="L161" s="803">
        <v>24</v>
      </c>
      <c r="M161" s="839"/>
      <c r="N161" s="804"/>
      <c r="O161" s="804"/>
      <c r="P161" s="804"/>
      <c r="Q161" s="990"/>
      <c r="R161" s="991"/>
      <c r="S161" s="805">
        <f aca="true" t="shared" si="4" ref="S161:S167">J161+K161+L161</f>
        <v>156.8</v>
      </c>
      <c r="T161" s="986"/>
    </row>
    <row r="162" spans="1:20" s="709" customFormat="1" ht="18">
      <c r="A162" s="838" t="s">
        <v>621</v>
      </c>
      <c r="B162" s="994"/>
      <c r="C162" s="994"/>
      <c r="D162" s="881"/>
      <c r="E162" s="995"/>
      <c r="F162" s="995"/>
      <c r="G162" s="809">
        <v>395</v>
      </c>
      <c r="H162" s="871"/>
      <c r="I162" s="989"/>
      <c r="J162" s="803">
        <v>33.1</v>
      </c>
      <c r="K162" s="804">
        <v>37.7</v>
      </c>
      <c r="L162" s="803">
        <v>20</v>
      </c>
      <c r="M162" s="839"/>
      <c r="N162" s="804"/>
      <c r="O162" s="804"/>
      <c r="P162" s="804"/>
      <c r="Q162" s="990"/>
      <c r="R162" s="991"/>
      <c r="S162" s="805">
        <f t="shared" si="4"/>
        <v>90.80000000000001</v>
      </c>
      <c r="T162" s="986"/>
    </row>
    <row r="163" spans="1:20" s="709" customFormat="1" ht="18">
      <c r="A163" s="838" t="s">
        <v>622</v>
      </c>
      <c r="B163" s="994"/>
      <c r="C163" s="994"/>
      <c r="D163" s="881"/>
      <c r="E163" s="995"/>
      <c r="F163" s="995"/>
      <c r="G163" s="809">
        <v>392</v>
      </c>
      <c r="H163" s="871"/>
      <c r="I163" s="989"/>
      <c r="J163" s="803">
        <v>32.5</v>
      </c>
      <c r="K163" s="804">
        <v>20.3</v>
      </c>
      <c r="L163" s="803">
        <v>34.6</v>
      </c>
      <c r="M163" s="839"/>
      <c r="N163" s="804"/>
      <c r="O163" s="804"/>
      <c r="P163" s="804"/>
      <c r="Q163" s="990"/>
      <c r="R163" s="991"/>
      <c r="S163" s="805">
        <f t="shared" si="4"/>
        <v>87.4</v>
      </c>
      <c r="T163" s="986"/>
    </row>
    <row r="164" spans="1:20" s="709" customFormat="1" ht="18">
      <c r="A164" s="838" t="s">
        <v>623</v>
      </c>
      <c r="B164" s="994"/>
      <c r="C164" s="994"/>
      <c r="D164" s="881"/>
      <c r="E164" s="995"/>
      <c r="F164" s="995"/>
      <c r="G164" s="809"/>
      <c r="H164" s="871"/>
      <c r="I164" s="989"/>
      <c r="J164" s="803">
        <v>26.5</v>
      </c>
      <c r="K164" s="804">
        <v>8.8</v>
      </c>
      <c r="L164" s="803">
        <v>22.4</v>
      </c>
      <c r="M164" s="839"/>
      <c r="N164" s="804"/>
      <c r="O164" s="804"/>
      <c r="P164" s="804"/>
      <c r="Q164" s="990"/>
      <c r="R164" s="991"/>
      <c r="S164" s="805">
        <f t="shared" si="4"/>
        <v>57.699999999999996</v>
      </c>
      <c r="T164" s="986"/>
    </row>
    <row r="165" spans="1:20" s="709" customFormat="1" ht="18">
      <c r="A165" s="838" t="s">
        <v>624</v>
      </c>
      <c r="B165" s="994"/>
      <c r="C165" s="994"/>
      <c r="D165" s="881"/>
      <c r="E165" s="995"/>
      <c r="F165" s="995"/>
      <c r="G165" s="809"/>
      <c r="H165" s="871"/>
      <c r="I165" s="989"/>
      <c r="J165" s="803">
        <v>21.2</v>
      </c>
      <c r="K165" s="804">
        <v>40.8</v>
      </c>
      <c r="L165" s="803">
        <v>17.3</v>
      </c>
      <c r="M165" s="839"/>
      <c r="N165" s="804"/>
      <c r="O165" s="804"/>
      <c r="P165" s="804"/>
      <c r="Q165" s="990"/>
      <c r="R165" s="991"/>
      <c r="S165" s="805">
        <f t="shared" si="4"/>
        <v>79.3</v>
      </c>
      <c r="T165" s="875"/>
    </row>
    <row r="166" spans="1:20" s="709" customFormat="1" ht="18">
      <c r="A166" s="838" t="s">
        <v>625</v>
      </c>
      <c r="B166" s="994"/>
      <c r="C166" s="994"/>
      <c r="D166" s="881"/>
      <c r="E166" s="995"/>
      <c r="F166" s="995"/>
      <c r="G166" s="809"/>
      <c r="H166" s="871"/>
      <c r="I166" s="989"/>
      <c r="J166" s="803">
        <v>22.5</v>
      </c>
      <c r="K166" s="804">
        <v>1.1</v>
      </c>
      <c r="L166" s="803">
        <v>4</v>
      </c>
      <c r="M166" s="839"/>
      <c r="N166" s="804"/>
      <c r="O166" s="804"/>
      <c r="P166" s="804"/>
      <c r="Q166" s="990"/>
      <c r="R166" s="991"/>
      <c r="S166" s="805">
        <f t="shared" si="4"/>
        <v>27.6</v>
      </c>
      <c r="T166" s="996"/>
    </row>
    <row r="167" spans="1:19" s="823" customFormat="1" ht="18">
      <c r="A167" s="810" t="s">
        <v>31</v>
      </c>
      <c r="B167" s="997"/>
      <c r="C167" s="997"/>
      <c r="D167" s="882"/>
      <c r="E167" s="997"/>
      <c r="F167" s="997"/>
      <c r="G167" s="813"/>
      <c r="H167" s="876"/>
      <c r="I167" s="998"/>
      <c r="J167" s="815">
        <f>SUM(J161:J166)</f>
        <v>194.79999999999998</v>
      </c>
      <c r="K167" s="815">
        <f>SUM(K161:K166)</f>
        <v>182.50000000000003</v>
      </c>
      <c r="L167" s="815">
        <f>SUM(L161:L166)</f>
        <v>122.3</v>
      </c>
      <c r="M167" s="999"/>
      <c r="N167" s="877"/>
      <c r="O167" s="877"/>
      <c r="P167" s="877"/>
      <c r="Q167" s="878"/>
      <c r="R167" s="972">
        <f>(J167+K167+L167)/3</f>
        <v>166.53333333333333</v>
      </c>
      <c r="S167" s="805">
        <f t="shared" si="4"/>
        <v>499.6</v>
      </c>
    </row>
    <row r="168" spans="1:26" s="709" customFormat="1" ht="18">
      <c r="A168" s="588" t="s">
        <v>754</v>
      </c>
      <c r="B168" s="1000">
        <v>160</v>
      </c>
      <c r="C168" s="907">
        <v>232</v>
      </c>
      <c r="D168" s="1295">
        <f>MAX(J178:K178:L178)/232*100</f>
        <v>70.25862068965517</v>
      </c>
      <c r="E168" s="965">
        <v>160</v>
      </c>
      <c r="F168" s="965">
        <v>232</v>
      </c>
      <c r="G168" s="1001">
        <f>MAX(N178:O178:P178)/232*100</f>
        <v>36.72413793103448</v>
      </c>
      <c r="H168" s="789">
        <f>(J168+K168+L168)/3</f>
        <v>252</v>
      </c>
      <c r="I168" s="1002"/>
      <c r="J168" s="911">
        <v>299</v>
      </c>
      <c r="K168" s="912">
        <v>226</v>
      </c>
      <c r="L168" s="911">
        <v>231</v>
      </c>
      <c r="M168" s="789"/>
      <c r="N168" s="912">
        <v>236</v>
      </c>
      <c r="O168" s="912">
        <v>225</v>
      </c>
      <c r="P168" s="912">
        <v>234</v>
      </c>
      <c r="Q168" s="1003" t="s">
        <v>629</v>
      </c>
      <c r="R168" s="873"/>
      <c r="S168" s="805"/>
      <c r="W168" s="1004"/>
      <c r="X168" s="1004">
        <v>221</v>
      </c>
      <c r="Y168" s="1004">
        <v>216</v>
      </c>
      <c r="Z168" s="1004">
        <v>226</v>
      </c>
    </row>
    <row r="169" spans="1:26" s="709" customFormat="1" ht="18">
      <c r="A169" s="1005" t="s">
        <v>516</v>
      </c>
      <c r="B169" s="1006"/>
      <c r="C169" s="1007"/>
      <c r="D169" s="1008">
        <v>397</v>
      </c>
      <c r="E169" s="1009"/>
      <c r="F169" s="1009"/>
      <c r="G169" s="1010">
        <v>388</v>
      </c>
      <c r="H169" s="1011"/>
      <c r="I169" s="1012"/>
      <c r="J169" s="924">
        <v>49.6</v>
      </c>
      <c r="K169" s="914">
        <v>17.7</v>
      </c>
      <c r="L169" s="924">
        <v>56.4</v>
      </c>
      <c r="M169" s="926"/>
      <c r="N169" s="914"/>
      <c r="O169" s="914"/>
      <c r="P169" s="914"/>
      <c r="Q169" s="1003"/>
      <c r="R169" s="873"/>
      <c r="S169" s="805">
        <f aca="true" t="shared" si="5" ref="S169:S178">J169+K169+L169+N169+O169+P169</f>
        <v>123.69999999999999</v>
      </c>
      <c r="V169" s="709" t="s">
        <v>629</v>
      </c>
      <c r="W169" s="1004"/>
      <c r="X169" s="1004"/>
      <c r="Y169" s="1004"/>
      <c r="Z169" s="1004"/>
    </row>
    <row r="170" spans="1:19" s="709" customFormat="1" ht="18">
      <c r="A170" s="1005" t="s">
        <v>517</v>
      </c>
      <c r="B170" s="1007"/>
      <c r="C170" s="1007"/>
      <c r="D170" s="1008">
        <v>391</v>
      </c>
      <c r="E170" s="1009"/>
      <c r="F170" s="1009"/>
      <c r="G170" s="1010">
        <v>395</v>
      </c>
      <c r="H170" s="1011"/>
      <c r="I170" s="1012"/>
      <c r="J170" s="924"/>
      <c r="K170" s="914"/>
      <c r="L170" s="924"/>
      <c r="M170" s="926"/>
      <c r="N170" s="914">
        <v>68.4</v>
      </c>
      <c r="O170" s="914">
        <v>45.4</v>
      </c>
      <c r="P170" s="914">
        <v>80.8</v>
      </c>
      <c r="Q170" s="1003"/>
      <c r="R170" s="873"/>
      <c r="S170" s="805">
        <f t="shared" si="5"/>
        <v>194.60000000000002</v>
      </c>
    </row>
    <row r="171" spans="1:24" s="709" customFormat="1" ht="18">
      <c r="A171" s="1005" t="s">
        <v>737</v>
      </c>
      <c r="B171" s="1007"/>
      <c r="C171" s="1007"/>
      <c r="D171" s="1008">
        <v>401</v>
      </c>
      <c r="E171" s="1009"/>
      <c r="F171" s="1009"/>
      <c r="G171" s="1010">
        <v>400</v>
      </c>
      <c r="H171" s="1011"/>
      <c r="I171" s="1012"/>
      <c r="J171" s="1013"/>
      <c r="K171" s="1014"/>
      <c r="L171" s="1013"/>
      <c r="M171" s="926"/>
      <c r="N171" s="914">
        <v>7.9</v>
      </c>
      <c r="O171" s="914"/>
      <c r="P171" s="914"/>
      <c r="Q171" s="1003"/>
      <c r="R171" s="873"/>
      <c r="S171" s="805">
        <f t="shared" si="5"/>
        <v>7.9</v>
      </c>
      <c r="X171" s="709">
        <v>0.1</v>
      </c>
    </row>
    <row r="172" spans="1:19" s="709" customFormat="1" ht="18">
      <c r="A172" s="1005" t="s">
        <v>208</v>
      </c>
      <c r="B172" s="1007"/>
      <c r="C172" s="1007"/>
      <c r="D172" s="1015" t="s">
        <v>714</v>
      </c>
      <c r="E172" s="1009"/>
      <c r="F172" s="1009"/>
      <c r="G172" s="1010"/>
      <c r="H172" s="1011"/>
      <c r="I172" s="1012"/>
      <c r="J172" s="924">
        <v>108.7</v>
      </c>
      <c r="K172" s="914">
        <v>145.3</v>
      </c>
      <c r="L172" s="924">
        <v>45.8</v>
      </c>
      <c r="M172" s="926"/>
      <c r="N172" s="914"/>
      <c r="O172" s="914"/>
      <c r="P172" s="914"/>
      <c r="Q172" s="872"/>
      <c r="R172" s="873"/>
      <c r="S172" s="805">
        <f t="shared" si="5"/>
        <v>299.8</v>
      </c>
    </row>
    <row r="173" spans="1:26" s="709" customFormat="1" ht="18">
      <c r="A173" s="1005" t="s">
        <v>209</v>
      </c>
      <c r="B173" s="1007"/>
      <c r="C173" s="1007"/>
      <c r="D173" s="1015"/>
      <c r="E173" s="1009"/>
      <c r="F173" s="1009"/>
      <c r="G173" s="1010"/>
      <c r="H173" s="1011"/>
      <c r="I173" s="1012"/>
      <c r="J173" s="1016"/>
      <c r="K173" s="1014"/>
      <c r="L173" s="1013"/>
      <c r="M173" s="926"/>
      <c r="N173" s="925">
        <v>14.7</v>
      </c>
      <c r="O173" s="914">
        <v>28.2</v>
      </c>
      <c r="P173" s="914">
        <v>22.8</v>
      </c>
      <c r="Q173" s="872"/>
      <c r="R173" s="873"/>
      <c r="S173" s="805">
        <f>J173+K173+L173+N173+O173+P173</f>
        <v>65.7</v>
      </c>
      <c r="X173" s="709">
        <v>15.8</v>
      </c>
      <c r="Y173" s="709">
        <v>25</v>
      </c>
      <c r="Z173" s="709">
        <v>19.5</v>
      </c>
    </row>
    <row r="174" spans="1:26" s="709" customFormat="1" ht="18">
      <c r="A174" s="1005" t="s">
        <v>585</v>
      </c>
      <c r="B174" s="1007"/>
      <c r="C174" s="1007"/>
      <c r="D174" s="1015"/>
      <c r="E174" s="1009"/>
      <c r="F174" s="1009"/>
      <c r="G174" s="1010"/>
      <c r="H174" s="1011"/>
      <c r="I174" s="1012"/>
      <c r="J174" s="1013"/>
      <c r="K174" s="1014"/>
      <c r="L174" s="1013"/>
      <c r="M174" s="926"/>
      <c r="N174" s="914"/>
      <c r="O174" s="914"/>
      <c r="P174" s="914"/>
      <c r="Q174" s="872"/>
      <c r="R174" s="873"/>
      <c r="S174" s="805">
        <f t="shared" si="5"/>
        <v>0</v>
      </c>
      <c r="X174" s="720"/>
      <c r="Y174" s="720"/>
      <c r="Z174" s="720"/>
    </row>
    <row r="175" spans="1:26" s="709" customFormat="1" ht="18">
      <c r="A175" s="1005" t="s">
        <v>738</v>
      </c>
      <c r="B175" s="1007"/>
      <c r="C175" s="1007"/>
      <c r="D175" s="1015"/>
      <c r="E175" s="1009"/>
      <c r="F175" s="1009"/>
      <c r="G175" s="1010"/>
      <c r="H175" s="1011"/>
      <c r="I175" s="1012"/>
      <c r="J175" s="1013"/>
      <c r="K175" s="1014"/>
      <c r="L175" s="1017"/>
      <c r="M175" s="926"/>
      <c r="N175" s="914">
        <v>13.4</v>
      </c>
      <c r="O175" s="914">
        <v>44.9</v>
      </c>
      <c r="P175" s="914">
        <v>29.3</v>
      </c>
      <c r="Q175" s="872"/>
      <c r="R175" s="873"/>
      <c r="S175" s="805">
        <f t="shared" si="5"/>
        <v>87.6</v>
      </c>
      <c r="X175" s="709">
        <v>9.6</v>
      </c>
      <c r="Y175" s="709">
        <v>33</v>
      </c>
      <c r="Z175" s="709">
        <v>12.2</v>
      </c>
    </row>
    <row r="176" spans="1:26" s="709" customFormat="1" ht="18">
      <c r="A176" s="1005" t="s">
        <v>586</v>
      </c>
      <c r="B176" s="1007"/>
      <c r="C176" s="1007"/>
      <c r="D176" s="1015"/>
      <c r="E176" s="1009"/>
      <c r="F176" s="1009"/>
      <c r="G176" s="1010"/>
      <c r="H176" s="1011"/>
      <c r="I176" s="1012"/>
      <c r="J176" s="1013"/>
      <c r="K176" s="1014"/>
      <c r="L176" s="1013"/>
      <c r="M176" s="926"/>
      <c r="N176" s="914">
        <v>1.3</v>
      </c>
      <c r="O176" s="914">
        <v>2.8</v>
      </c>
      <c r="P176" s="914">
        <v>2.8</v>
      </c>
      <c r="Q176" s="872"/>
      <c r="R176" s="873"/>
      <c r="S176" s="805">
        <f t="shared" si="5"/>
        <v>6.8999999999999995</v>
      </c>
      <c r="X176" s="720">
        <v>0.9</v>
      </c>
      <c r="Y176" s="720">
        <v>0.6</v>
      </c>
      <c r="Z176" s="720">
        <v>0.45</v>
      </c>
    </row>
    <row r="177" spans="1:26" s="709" customFormat="1" ht="18">
      <c r="A177" s="1005" t="s">
        <v>587</v>
      </c>
      <c r="B177" s="1007"/>
      <c r="C177" s="1007"/>
      <c r="D177" s="1015"/>
      <c r="E177" s="1009"/>
      <c r="F177" s="1009"/>
      <c r="G177" s="1010"/>
      <c r="H177" s="1011"/>
      <c r="I177" s="1012"/>
      <c r="J177" s="1013"/>
      <c r="K177" s="1014"/>
      <c r="L177" s="1013"/>
      <c r="M177" s="926"/>
      <c r="N177" s="914">
        <v>14.4</v>
      </c>
      <c r="O177" s="914">
        <v>9.3</v>
      </c>
      <c r="P177" s="914">
        <v>15.8</v>
      </c>
      <c r="Q177" s="872"/>
      <c r="R177" s="873"/>
      <c r="S177" s="805">
        <f t="shared" si="5"/>
        <v>39.5</v>
      </c>
      <c r="T177" s="875"/>
      <c r="X177" s="720">
        <v>13</v>
      </c>
      <c r="Y177" s="720">
        <v>8.7</v>
      </c>
      <c r="Z177" s="720">
        <v>15.2</v>
      </c>
    </row>
    <row r="178" spans="1:19" s="823" customFormat="1" ht="18">
      <c r="A178" s="810" t="s">
        <v>31</v>
      </c>
      <c r="B178" s="927"/>
      <c r="C178" s="927"/>
      <c r="D178" s="928"/>
      <c r="E178" s="927"/>
      <c r="F178" s="927"/>
      <c r="G178" s="958"/>
      <c r="H178" s="883"/>
      <c r="I178" s="1018"/>
      <c r="J178" s="932">
        <f>SUM(J169:J177)</f>
        <v>158.3</v>
      </c>
      <c r="K178" s="933">
        <f>SUM(K169:K177)</f>
        <v>163</v>
      </c>
      <c r="L178" s="932">
        <f>SUM(L169:L177)</f>
        <v>102.19999999999999</v>
      </c>
      <c r="M178" s="1019"/>
      <c r="N178" s="975">
        <f>SUM(N173:N177)</f>
        <v>43.800000000000004</v>
      </c>
      <c r="O178" s="933">
        <f>SUM(O173:O177)</f>
        <v>85.19999999999999</v>
      </c>
      <c r="P178" s="933">
        <f>SUM(P173:P177)</f>
        <v>70.7</v>
      </c>
      <c r="Q178" s="878"/>
      <c r="R178" s="961">
        <f>(J178+K178+L178)/3</f>
        <v>141.16666666666666</v>
      </c>
      <c r="S178" s="805">
        <f t="shared" si="5"/>
        <v>623.2</v>
      </c>
    </row>
    <row r="179" spans="1:26" s="709" customFormat="1" ht="18">
      <c r="A179" s="588" t="s">
        <v>753</v>
      </c>
      <c r="B179" s="907">
        <v>400</v>
      </c>
      <c r="C179" s="907">
        <v>570</v>
      </c>
      <c r="D179" s="1020">
        <f>MAX(J189:K189:L189)/570*100</f>
        <v>62.10526315789474</v>
      </c>
      <c r="E179" s="963">
        <v>400</v>
      </c>
      <c r="F179" s="963">
        <v>570</v>
      </c>
      <c r="G179" s="945">
        <f>MAX(N189:O189:P189)/232*100</f>
        <v>34.26724137931034</v>
      </c>
      <c r="H179" s="789">
        <f>(J179+K179+L179)/3</f>
        <v>224</v>
      </c>
      <c r="I179" s="1012"/>
      <c r="J179" s="911">
        <v>225</v>
      </c>
      <c r="K179" s="912">
        <v>219</v>
      </c>
      <c r="L179" s="911">
        <v>228</v>
      </c>
      <c r="M179" s="1021"/>
      <c r="N179" s="947">
        <v>226</v>
      </c>
      <c r="O179" s="947">
        <v>217</v>
      </c>
      <c r="P179" s="947">
        <v>219</v>
      </c>
      <c r="Q179" s="872" t="s">
        <v>629</v>
      </c>
      <c r="R179" s="873"/>
      <c r="S179" s="805"/>
      <c r="V179" s="709" t="s">
        <v>629</v>
      </c>
      <c r="X179" s="949">
        <v>223</v>
      </c>
      <c r="Y179" s="949">
        <v>221</v>
      </c>
      <c r="Z179" s="949">
        <v>218</v>
      </c>
    </row>
    <row r="180" spans="1:26" s="709" customFormat="1" ht="18">
      <c r="A180" s="838" t="s">
        <v>626</v>
      </c>
      <c r="B180" s="915"/>
      <c r="C180" s="915"/>
      <c r="D180" s="1022">
        <v>390</v>
      </c>
      <c r="E180" s="951"/>
      <c r="F180" s="951"/>
      <c r="G180" s="952"/>
      <c r="H180" s="880"/>
      <c r="I180" s="1012"/>
      <c r="J180" s="924"/>
      <c r="K180" s="914"/>
      <c r="L180" s="924"/>
      <c r="M180" s="926"/>
      <c r="N180" s="914">
        <v>46.2</v>
      </c>
      <c r="O180" s="914">
        <v>23.2</v>
      </c>
      <c r="P180" s="914">
        <v>48.4</v>
      </c>
      <c r="Q180" s="872"/>
      <c r="R180" s="873"/>
      <c r="S180" s="805">
        <f aca="true" t="shared" si="6" ref="S180:S189">J180+K180+L180+N180+O180+P180</f>
        <v>117.80000000000001</v>
      </c>
      <c r="X180" s="720">
        <v>20</v>
      </c>
      <c r="Y180" s="720">
        <v>9.5</v>
      </c>
      <c r="Z180" s="720">
        <v>20.6</v>
      </c>
    </row>
    <row r="181" spans="1:26" s="709" customFormat="1" ht="18">
      <c r="A181" s="838" t="s">
        <v>213</v>
      </c>
      <c r="B181" s="920"/>
      <c r="C181" s="920"/>
      <c r="D181" s="1023">
        <v>390</v>
      </c>
      <c r="E181" s="955"/>
      <c r="F181" s="955"/>
      <c r="G181" s="956"/>
      <c r="H181" s="880"/>
      <c r="I181" s="1012"/>
      <c r="J181" s="924"/>
      <c r="K181" s="914"/>
      <c r="L181" s="924"/>
      <c r="M181" s="926"/>
      <c r="N181" s="914">
        <v>33.3</v>
      </c>
      <c r="O181" s="914">
        <v>37.1</v>
      </c>
      <c r="P181" s="914">
        <v>19.6</v>
      </c>
      <c r="Q181" s="872"/>
      <c r="R181" s="873"/>
      <c r="S181" s="805">
        <f t="shared" si="6"/>
        <v>90</v>
      </c>
      <c r="X181" s="720">
        <v>44</v>
      </c>
      <c r="Y181" s="720">
        <v>20</v>
      </c>
      <c r="Z181" s="720">
        <v>44</v>
      </c>
    </row>
    <row r="182" spans="1:19" s="709" customFormat="1" ht="18">
      <c r="A182" s="838" t="s">
        <v>214</v>
      </c>
      <c r="B182" s="920"/>
      <c r="C182" s="920"/>
      <c r="D182" s="1023">
        <v>384</v>
      </c>
      <c r="E182" s="955"/>
      <c r="F182" s="955"/>
      <c r="G182" s="956"/>
      <c r="H182" s="880"/>
      <c r="I182" s="1012"/>
      <c r="J182" s="924"/>
      <c r="K182" s="914"/>
      <c r="L182" s="924"/>
      <c r="M182" s="926"/>
      <c r="N182" s="914"/>
      <c r="O182" s="914"/>
      <c r="P182" s="914"/>
      <c r="Q182" s="872"/>
      <c r="R182" s="873"/>
      <c r="S182" s="805">
        <f t="shared" si="6"/>
        <v>0</v>
      </c>
    </row>
    <row r="183" spans="1:19" s="709" customFormat="1" ht="18">
      <c r="A183" s="838" t="s">
        <v>627</v>
      </c>
      <c r="B183" s="920"/>
      <c r="C183" s="920"/>
      <c r="D183" s="921"/>
      <c r="E183" s="955"/>
      <c r="F183" s="955"/>
      <c r="G183" s="956"/>
      <c r="H183" s="880"/>
      <c r="I183" s="1012"/>
      <c r="J183" s="924">
        <v>51.5</v>
      </c>
      <c r="K183" s="914">
        <v>24.6</v>
      </c>
      <c r="L183" s="924">
        <v>38.8</v>
      </c>
      <c r="M183" s="926"/>
      <c r="N183" s="914"/>
      <c r="O183" s="914"/>
      <c r="P183" s="914"/>
      <c r="Q183" s="872"/>
      <c r="R183" s="873"/>
      <c r="S183" s="805">
        <f t="shared" si="6"/>
        <v>114.89999999999999</v>
      </c>
    </row>
    <row r="184" spans="1:19" s="709" customFormat="1" ht="18">
      <c r="A184" s="838" t="s">
        <v>216</v>
      </c>
      <c r="B184" s="920"/>
      <c r="C184" s="920"/>
      <c r="D184" s="921" t="s">
        <v>714</v>
      </c>
      <c r="E184" s="955"/>
      <c r="F184" s="955"/>
      <c r="G184" s="956"/>
      <c r="H184" s="880"/>
      <c r="I184" s="1012"/>
      <c r="J184" s="924">
        <v>49.9</v>
      </c>
      <c r="K184" s="914">
        <v>54.2</v>
      </c>
      <c r="L184" s="924">
        <v>30.9</v>
      </c>
      <c r="M184" s="926"/>
      <c r="N184" s="914"/>
      <c r="O184" s="914"/>
      <c r="P184" s="914"/>
      <c r="Q184" s="872"/>
      <c r="R184" s="873"/>
      <c r="S184" s="805">
        <f t="shared" si="6"/>
        <v>135</v>
      </c>
    </row>
    <row r="185" spans="1:19" s="709" customFormat="1" ht="18">
      <c r="A185" s="838" t="s">
        <v>217</v>
      </c>
      <c r="B185" s="920"/>
      <c r="C185" s="920"/>
      <c r="D185" s="921"/>
      <c r="E185" s="955"/>
      <c r="F185" s="955"/>
      <c r="G185" s="956"/>
      <c r="H185" s="880"/>
      <c r="I185" s="1012"/>
      <c r="J185" s="924">
        <v>54.6</v>
      </c>
      <c r="K185" s="914">
        <v>74.7</v>
      </c>
      <c r="L185" s="924">
        <v>76.7</v>
      </c>
      <c r="M185" s="926"/>
      <c r="N185" s="914"/>
      <c r="O185" s="914"/>
      <c r="P185" s="914"/>
      <c r="Q185" s="872"/>
      <c r="R185" s="873"/>
      <c r="S185" s="805">
        <f t="shared" si="6"/>
        <v>206</v>
      </c>
    </row>
    <row r="186" spans="1:19" s="709" customFormat="1" ht="18">
      <c r="A186" s="838" t="s">
        <v>218</v>
      </c>
      <c r="B186" s="920"/>
      <c r="C186" s="920"/>
      <c r="D186" s="921"/>
      <c r="E186" s="955"/>
      <c r="F186" s="955"/>
      <c r="G186" s="956"/>
      <c r="H186" s="880"/>
      <c r="I186" s="1012"/>
      <c r="J186" s="924">
        <v>43.7</v>
      </c>
      <c r="K186" s="914">
        <v>40.8</v>
      </c>
      <c r="L186" s="924">
        <v>37.3</v>
      </c>
      <c r="M186" s="926"/>
      <c r="N186" s="914"/>
      <c r="O186" s="914"/>
      <c r="P186" s="914"/>
      <c r="Q186" s="872"/>
      <c r="R186" s="873"/>
      <c r="S186" s="805">
        <f t="shared" si="6"/>
        <v>121.8</v>
      </c>
    </row>
    <row r="187" spans="1:19" s="709" customFormat="1" ht="18">
      <c r="A187" s="838" t="s">
        <v>219</v>
      </c>
      <c r="B187" s="920"/>
      <c r="C187" s="920"/>
      <c r="D187" s="921"/>
      <c r="E187" s="955"/>
      <c r="F187" s="955"/>
      <c r="G187" s="956"/>
      <c r="H187" s="880"/>
      <c r="I187" s="1012"/>
      <c r="J187" s="924">
        <v>43.2</v>
      </c>
      <c r="K187" s="914">
        <v>107.7</v>
      </c>
      <c r="L187" s="924">
        <v>69.6</v>
      </c>
      <c r="M187" s="926"/>
      <c r="N187" s="914"/>
      <c r="O187" s="914"/>
      <c r="P187" s="914"/>
      <c r="Q187" s="872"/>
      <c r="R187" s="873"/>
      <c r="S187" s="805">
        <f t="shared" si="6"/>
        <v>220.5</v>
      </c>
    </row>
    <row r="188" spans="1:26" s="709" customFormat="1" ht="18">
      <c r="A188" s="838" t="s">
        <v>628</v>
      </c>
      <c r="B188" s="920"/>
      <c r="C188" s="920"/>
      <c r="D188" s="921"/>
      <c r="E188" s="955"/>
      <c r="F188" s="955"/>
      <c r="G188" s="956"/>
      <c r="H188" s="880"/>
      <c r="I188" s="1012"/>
      <c r="J188" s="924">
        <v>23</v>
      </c>
      <c r="K188" s="914">
        <v>52</v>
      </c>
      <c r="L188" s="924">
        <v>57.9</v>
      </c>
      <c r="M188" s="926"/>
      <c r="N188" s="914"/>
      <c r="O188" s="914"/>
      <c r="P188" s="914"/>
      <c r="Q188" s="872"/>
      <c r="R188" s="873"/>
      <c r="S188" s="805">
        <f t="shared" si="6"/>
        <v>132.9</v>
      </c>
      <c r="T188" s="875"/>
      <c r="X188" s="709">
        <v>63.5</v>
      </c>
      <c r="Y188" s="709">
        <v>46</v>
      </c>
      <c r="Z188" s="709">
        <v>68</v>
      </c>
    </row>
    <row r="189" spans="1:19" s="823" customFormat="1" ht="18">
      <c r="A189" s="810" t="s">
        <v>31</v>
      </c>
      <c r="B189" s="927"/>
      <c r="C189" s="927"/>
      <c r="D189" s="928"/>
      <c r="E189" s="927"/>
      <c r="F189" s="927"/>
      <c r="G189" s="958"/>
      <c r="H189" s="883"/>
      <c r="I189" s="1018"/>
      <c r="J189" s="932">
        <f>SUM(J180:J188)</f>
        <v>265.9</v>
      </c>
      <c r="K189" s="933">
        <f>SUM(K180:K188)</f>
        <v>354</v>
      </c>
      <c r="L189" s="932">
        <f>SUM(L180:L188)</f>
        <v>311.2</v>
      </c>
      <c r="M189" s="1019"/>
      <c r="N189" s="932">
        <f>SUM(N180:N188)</f>
        <v>79.5</v>
      </c>
      <c r="O189" s="932">
        <f>SUM(O180:O188)</f>
        <v>60.3</v>
      </c>
      <c r="P189" s="932">
        <f>SUM(P180:P188)</f>
        <v>68</v>
      </c>
      <c r="Q189" s="878"/>
      <c r="R189" s="961">
        <f>(J189+K189+L189)/3</f>
        <v>310.3666666666666</v>
      </c>
      <c r="S189" s="805">
        <f t="shared" si="6"/>
        <v>1138.8999999999999</v>
      </c>
    </row>
    <row r="190" spans="1:19" s="709" customFormat="1" ht="18">
      <c r="A190" s="588" t="s">
        <v>701</v>
      </c>
      <c r="B190" s="907">
        <v>400</v>
      </c>
      <c r="C190" s="907">
        <v>570</v>
      </c>
      <c r="D190" s="1020">
        <f>MAX(J198:K198:L198)/570*100</f>
        <v>47.31578947368421</v>
      </c>
      <c r="E190" s="965">
        <v>400</v>
      </c>
      <c r="F190" s="965">
        <v>570</v>
      </c>
      <c r="G190" s="945">
        <f>MAX(N198:O198:P198)/570*100</f>
        <v>51.17543859649123</v>
      </c>
      <c r="H190" s="789">
        <f>(J190+K190+L190)/3</f>
        <v>225</v>
      </c>
      <c r="I190" s="1002"/>
      <c r="J190" s="791">
        <v>226</v>
      </c>
      <c r="K190" s="1024">
        <v>228</v>
      </c>
      <c r="L190" s="1025">
        <v>221</v>
      </c>
      <c r="M190" s="1026"/>
      <c r="N190" s="912">
        <v>226</v>
      </c>
      <c r="O190" s="912">
        <v>227</v>
      </c>
      <c r="P190" s="912">
        <v>226</v>
      </c>
      <c r="Q190" s="872" t="s">
        <v>699</v>
      </c>
      <c r="R190" s="873"/>
      <c r="S190" s="805"/>
    </row>
    <row r="191" spans="1:19" s="709" customFormat="1" ht="18">
      <c r="A191" s="838" t="s">
        <v>133</v>
      </c>
      <c r="B191" s="915"/>
      <c r="C191" s="915"/>
      <c r="D191" s="1022">
        <v>389</v>
      </c>
      <c r="E191" s="951"/>
      <c r="F191" s="951"/>
      <c r="G191" s="952">
        <v>391</v>
      </c>
      <c r="H191" s="880"/>
      <c r="I191" s="1012"/>
      <c r="J191" s="924">
        <v>58.8</v>
      </c>
      <c r="K191" s="914">
        <v>66.2</v>
      </c>
      <c r="L191" s="924">
        <v>83.3</v>
      </c>
      <c r="M191" s="926"/>
      <c r="N191" s="914"/>
      <c r="O191" s="914"/>
      <c r="P191" s="914"/>
      <c r="Q191" s="872"/>
      <c r="R191" s="873"/>
      <c r="S191" s="805">
        <f aca="true" t="shared" si="7" ref="S191:S198">J191+K191+L191+N191+O191+P191</f>
        <v>208.3</v>
      </c>
    </row>
    <row r="192" spans="1:19" s="709" customFormat="1" ht="18">
      <c r="A192" s="838" t="s">
        <v>134</v>
      </c>
      <c r="B192" s="920"/>
      <c r="C192" s="920"/>
      <c r="D192" s="1023">
        <v>394</v>
      </c>
      <c r="E192" s="955"/>
      <c r="F192" s="955"/>
      <c r="G192" s="956">
        <v>394</v>
      </c>
      <c r="H192" s="880"/>
      <c r="I192" s="1012"/>
      <c r="J192" s="924">
        <v>186.4</v>
      </c>
      <c r="K192" s="914">
        <v>173.2</v>
      </c>
      <c r="L192" s="924">
        <v>186.4</v>
      </c>
      <c r="M192" s="926"/>
      <c r="N192" s="914"/>
      <c r="O192" s="914"/>
      <c r="P192" s="914"/>
      <c r="Q192" s="872"/>
      <c r="R192" s="873"/>
      <c r="S192" s="805">
        <f t="shared" si="7"/>
        <v>546</v>
      </c>
    </row>
    <row r="193" spans="1:19" s="709" customFormat="1" ht="18">
      <c r="A193" s="838" t="s">
        <v>135</v>
      </c>
      <c r="B193" s="920"/>
      <c r="C193" s="920"/>
      <c r="D193" s="1023">
        <v>392</v>
      </c>
      <c r="E193" s="955"/>
      <c r="F193" s="955"/>
      <c r="G193" s="956">
        <v>382</v>
      </c>
      <c r="H193" s="880"/>
      <c r="I193" s="1012"/>
      <c r="J193" s="924"/>
      <c r="K193" s="914"/>
      <c r="L193" s="924"/>
      <c r="M193" s="926"/>
      <c r="N193" s="914">
        <v>16.9</v>
      </c>
      <c r="O193" s="914">
        <v>22.3</v>
      </c>
      <c r="P193" s="914">
        <v>26.3</v>
      </c>
      <c r="Q193" s="872"/>
      <c r="R193" s="873"/>
      <c r="S193" s="805">
        <f t="shared" si="7"/>
        <v>65.5</v>
      </c>
    </row>
    <row r="194" spans="1:19" s="709" customFormat="1" ht="18">
      <c r="A194" s="838" t="s">
        <v>222</v>
      </c>
      <c r="B194" s="920"/>
      <c r="C194" s="920"/>
      <c r="D194" s="921"/>
      <c r="E194" s="955"/>
      <c r="F194" s="955"/>
      <c r="G194" s="956"/>
      <c r="H194" s="880"/>
      <c r="I194" s="1012"/>
      <c r="J194" s="924"/>
      <c r="K194" s="914"/>
      <c r="L194" s="924"/>
      <c r="M194" s="926"/>
      <c r="N194" s="914">
        <v>36.4</v>
      </c>
      <c r="O194" s="914">
        <v>70.5</v>
      </c>
      <c r="P194" s="914">
        <v>59.4</v>
      </c>
      <c r="Q194" s="872"/>
      <c r="R194" s="873"/>
      <c r="S194" s="805">
        <f t="shared" si="7"/>
        <v>166.3</v>
      </c>
    </row>
    <row r="195" spans="1:19" s="709" customFormat="1" ht="18">
      <c r="A195" s="838" t="s">
        <v>137</v>
      </c>
      <c r="B195" s="920"/>
      <c r="C195" s="920"/>
      <c r="D195" s="921"/>
      <c r="E195" s="955"/>
      <c r="F195" s="955"/>
      <c r="G195" s="956"/>
      <c r="H195" s="880"/>
      <c r="I195" s="1012"/>
      <c r="J195" s="924"/>
      <c r="K195" s="914"/>
      <c r="L195" s="924"/>
      <c r="M195" s="926"/>
      <c r="N195" s="914">
        <v>55.5</v>
      </c>
      <c r="O195" s="914">
        <v>57.9</v>
      </c>
      <c r="P195" s="914">
        <v>58.3</v>
      </c>
      <c r="Q195" s="872"/>
      <c r="R195" s="873"/>
      <c r="S195" s="805">
        <f t="shared" si="7"/>
        <v>171.7</v>
      </c>
    </row>
    <row r="196" spans="1:19" s="709" customFormat="1" ht="18">
      <c r="A196" s="838" t="s">
        <v>630</v>
      </c>
      <c r="B196" s="920"/>
      <c r="C196" s="920"/>
      <c r="D196" s="921"/>
      <c r="E196" s="955"/>
      <c r="F196" s="955"/>
      <c r="G196" s="956"/>
      <c r="H196" s="880"/>
      <c r="I196" s="1012"/>
      <c r="J196" s="924"/>
      <c r="K196" s="914"/>
      <c r="L196" s="924"/>
      <c r="M196" s="926"/>
      <c r="N196" s="914">
        <v>66.8</v>
      </c>
      <c r="O196" s="914">
        <v>30.1</v>
      </c>
      <c r="P196" s="914">
        <v>69.5</v>
      </c>
      <c r="Q196" s="872"/>
      <c r="R196" s="873"/>
      <c r="S196" s="805">
        <f t="shared" si="7"/>
        <v>166.4</v>
      </c>
    </row>
    <row r="197" spans="1:20" s="709" customFormat="1" ht="18">
      <c r="A197" s="838" t="s">
        <v>631</v>
      </c>
      <c r="B197" s="920"/>
      <c r="C197" s="920"/>
      <c r="D197" s="921"/>
      <c r="E197" s="955"/>
      <c r="F197" s="955"/>
      <c r="G197" s="956"/>
      <c r="H197" s="880"/>
      <c r="I197" s="1012"/>
      <c r="J197" s="924"/>
      <c r="K197" s="914"/>
      <c r="L197" s="924"/>
      <c r="M197" s="926"/>
      <c r="N197" s="914">
        <v>69.8</v>
      </c>
      <c r="O197" s="914">
        <v>82.8</v>
      </c>
      <c r="P197" s="914">
        <v>78.2</v>
      </c>
      <c r="Q197" s="872"/>
      <c r="R197" s="873"/>
      <c r="S197" s="805">
        <f t="shared" si="7"/>
        <v>230.8</v>
      </c>
      <c r="T197" s="875"/>
    </row>
    <row r="198" spans="1:19" s="823" customFormat="1" ht="18">
      <c r="A198" s="810" t="s">
        <v>31</v>
      </c>
      <c r="B198" s="927"/>
      <c r="C198" s="927"/>
      <c r="D198" s="928"/>
      <c r="E198" s="927"/>
      <c r="F198" s="927"/>
      <c r="G198" s="958"/>
      <c r="H198" s="883"/>
      <c r="I198" s="1018"/>
      <c r="J198" s="932">
        <f>SUM(J191:J197)</f>
        <v>245.2</v>
      </c>
      <c r="K198" s="933">
        <f>SUM(K191:K197)</f>
        <v>239.39999999999998</v>
      </c>
      <c r="L198" s="932">
        <f>SUM(L191:L197)</f>
        <v>269.7</v>
      </c>
      <c r="M198" s="1027"/>
      <c r="N198" s="933">
        <f>SUM(N191:N197)</f>
        <v>245.39999999999998</v>
      </c>
      <c r="O198" s="933">
        <f>SUM(O191:O197)</f>
        <v>263.59999999999997</v>
      </c>
      <c r="P198" s="933">
        <f>SUM(P191:P197)</f>
        <v>291.7</v>
      </c>
      <c r="Q198" s="878"/>
      <c r="R198" s="931"/>
      <c r="S198" s="805">
        <f t="shared" si="7"/>
        <v>1555</v>
      </c>
    </row>
    <row r="199" spans="1:22" s="709" customFormat="1" ht="18">
      <c r="A199" s="588" t="s">
        <v>542</v>
      </c>
      <c r="B199" s="785">
        <v>400</v>
      </c>
      <c r="C199" s="785">
        <v>570</v>
      </c>
      <c r="D199" s="945">
        <f>MAX(J206:K206:L206)/570*100</f>
        <v>25.736842105263158</v>
      </c>
      <c r="E199" s="844"/>
      <c r="F199" s="844"/>
      <c r="G199" s="788" t="s">
        <v>699</v>
      </c>
      <c r="H199" s="789">
        <f>(J199+K199+L199)/3</f>
        <v>231.66666666666666</v>
      </c>
      <c r="I199" s="1012"/>
      <c r="J199" s="791">
        <v>226</v>
      </c>
      <c r="K199" s="792">
        <v>235</v>
      </c>
      <c r="L199" s="791">
        <v>234</v>
      </c>
      <c r="M199" s="793"/>
      <c r="N199" s="1028"/>
      <c r="O199" s="1028"/>
      <c r="P199" s="1028"/>
      <c r="Q199" s="861"/>
      <c r="R199" s="834"/>
      <c r="S199" s="805"/>
      <c r="V199" s="709" t="s">
        <v>699</v>
      </c>
    </row>
    <row r="200" spans="1:19" s="709" customFormat="1" ht="18">
      <c r="A200" s="838" t="s">
        <v>632</v>
      </c>
      <c r="B200" s="799"/>
      <c r="C200" s="799"/>
      <c r="D200" s="833"/>
      <c r="E200" s="801"/>
      <c r="F200" s="801"/>
      <c r="G200" s="802">
        <v>402</v>
      </c>
      <c r="H200" s="880"/>
      <c r="I200" s="1012"/>
      <c r="J200" s="803">
        <v>29.9</v>
      </c>
      <c r="K200" s="804">
        <v>33.2</v>
      </c>
      <c r="L200" s="857">
        <v>50.2</v>
      </c>
      <c r="M200" s="793"/>
      <c r="N200" s="794"/>
      <c r="O200" s="794"/>
      <c r="P200" s="794"/>
      <c r="Q200" s="861"/>
      <c r="R200" s="834"/>
      <c r="S200" s="805">
        <f aca="true" t="shared" si="8" ref="S200:S206">J200+K200+L200</f>
        <v>113.30000000000001</v>
      </c>
    </row>
    <row r="201" spans="1:19" s="709" customFormat="1" ht="18">
      <c r="A201" s="838" t="s">
        <v>226</v>
      </c>
      <c r="B201" s="806"/>
      <c r="C201" s="806"/>
      <c r="D201" s="835"/>
      <c r="E201" s="808"/>
      <c r="F201" s="808"/>
      <c r="G201" s="809">
        <v>399</v>
      </c>
      <c r="H201" s="880"/>
      <c r="I201" s="1012"/>
      <c r="J201" s="803">
        <v>74.6</v>
      </c>
      <c r="K201" s="804">
        <v>30.5</v>
      </c>
      <c r="L201" s="857">
        <v>46.4</v>
      </c>
      <c r="M201" s="793"/>
      <c r="N201" s="794"/>
      <c r="O201" s="794"/>
      <c r="P201" s="794"/>
      <c r="Q201" s="861"/>
      <c r="R201" s="834"/>
      <c r="S201" s="805">
        <f t="shared" si="8"/>
        <v>151.5</v>
      </c>
    </row>
    <row r="202" spans="1:19" s="709" customFormat="1" ht="18">
      <c r="A202" s="838" t="s">
        <v>227</v>
      </c>
      <c r="B202" s="806"/>
      <c r="C202" s="806"/>
      <c r="D202" s="835"/>
      <c r="E202" s="808"/>
      <c r="F202" s="808"/>
      <c r="G202" s="809">
        <v>408</v>
      </c>
      <c r="H202" s="880"/>
      <c r="I202" s="1012"/>
      <c r="J202" s="803">
        <v>4.6</v>
      </c>
      <c r="K202" s="804">
        <v>4.3</v>
      </c>
      <c r="L202" s="857">
        <v>1.3</v>
      </c>
      <c r="M202" s="793"/>
      <c r="N202" s="794"/>
      <c r="O202" s="794"/>
      <c r="P202" s="794"/>
      <c r="Q202" s="861"/>
      <c r="R202" s="834"/>
      <c r="S202" s="805">
        <f t="shared" si="8"/>
        <v>10.2</v>
      </c>
    </row>
    <row r="203" spans="1:19" s="709" customFormat="1" ht="18">
      <c r="A203" s="838" t="s">
        <v>739</v>
      </c>
      <c r="B203" s="806"/>
      <c r="C203" s="806"/>
      <c r="D203" s="835"/>
      <c r="E203" s="808"/>
      <c r="F203" s="808"/>
      <c r="G203" s="809"/>
      <c r="H203" s="880"/>
      <c r="I203" s="1012"/>
      <c r="J203" s="803">
        <v>17.2</v>
      </c>
      <c r="K203" s="804">
        <v>5.2</v>
      </c>
      <c r="L203" s="857">
        <v>43.9</v>
      </c>
      <c r="M203" s="793"/>
      <c r="N203" s="794"/>
      <c r="O203" s="794"/>
      <c r="P203" s="794"/>
      <c r="Q203" s="861"/>
      <c r="R203" s="834"/>
      <c r="S203" s="805">
        <f t="shared" si="8"/>
        <v>66.3</v>
      </c>
    </row>
    <row r="204" spans="1:19" s="709" customFormat="1" ht="18">
      <c r="A204" s="838" t="s">
        <v>229</v>
      </c>
      <c r="B204" s="806"/>
      <c r="C204" s="806"/>
      <c r="D204" s="835"/>
      <c r="E204" s="808"/>
      <c r="F204" s="808"/>
      <c r="G204" s="809"/>
      <c r="H204" s="880"/>
      <c r="I204" s="1012"/>
      <c r="J204" s="803">
        <v>3.8</v>
      </c>
      <c r="K204" s="804">
        <v>6.6</v>
      </c>
      <c r="L204" s="857">
        <v>4.8</v>
      </c>
      <c r="M204" s="793"/>
      <c r="N204" s="794"/>
      <c r="O204" s="794"/>
      <c r="P204" s="794"/>
      <c r="Q204" s="861"/>
      <c r="R204" s="834"/>
      <c r="S204" s="805">
        <f t="shared" si="8"/>
        <v>15.2</v>
      </c>
    </row>
    <row r="205" spans="1:20" s="709" customFormat="1" ht="18">
      <c r="A205" s="838" t="s">
        <v>230</v>
      </c>
      <c r="B205" s="806"/>
      <c r="C205" s="806"/>
      <c r="D205" s="835"/>
      <c r="E205" s="808"/>
      <c r="F205" s="808"/>
      <c r="G205" s="809"/>
      <c r="H205" s="880"/>
      <c r="I205" s="1012"/>
      <c r="J205" s="803">
        <v>0.3</v>
      </c>
      <c r="K205" s="804">
        <v>0.1</v>
      </c>
      <c r="L205" s="857">
        <v>0.1</v>
      </c>
      <c r="M205" s="793"/>
      <c r="N205" s="794"/>
      <c r="O205" s="794"/>
      <c r="P205" s="794"/>
      <c r="Q205" s="861"/>
      <c r="R205" s="834"/>
      <c r="S205" s="805">
        <f t="shared" si="8"/>
        <v>0.5</v>
      </c>
      <c r="T205" s="875"/>
    </row>
    <row r="206" spans="1:19" s="823" customFormat="1" ht="18">
      <c r="A206" s="810" t="s">
        <v>31</v>
      </c>
      <c r="B206" s="811"/>
      <c r="C206" s="811"/>
      <c r="D206" s="812"/>
      <c r="E206" s="811"/>
      <c r="F206" s="811"/>
      <c r="G206" s="813"/>
      <c r="H206" s="883"/>
      <c r="I206" s="1018"/>
      <c r="J206" s="815">
        <f>SUM(J200:J205)</f>
        <v>130.4</v>
      </c>
      <c r="K206" s="816">
        <f>SUM(K200:K205)</f>
        <v>79.89999999999999</v>
      </c>
      <c r="L206" s="815">
        <f>SUM(L200:L205)</f>
        <v>146.7</v>
      </c>
      <c r="M206" s="817"/>
      <c r="N206" s="818"/>
      <c r="O206" s="818"/>
      <c r="P206" s="818"/>
      <c r="Q206" s="1029"/>
      <c r="R206" s="843">
        <f>(J206+K206+L206)/3</f>
        <v>119</v>
      </c>
      <c r="S206" s="805">
        <f t="shared" si="8"/>
        <v>357</v>
      </c>
    </row>
    <row r="207" spans="1:19" s="709" customFormat="1" ht="18">
      <c r="A207" s="588" t="s">
        <v>240</v>
      </c>
      <c r="B207" s="987">
        <v>250</v>
      </c>
      <c r="C207" s="987">
        <v>360</v>
      </c>
      <c r="D207" s="945">
        <f>MAX(J211:K211:L211)/360*100</f>
        <v>32.72222222222222</v>
      </c>
      <c r="E207" s="748"/>
      <c r="F207" s="748"/>
      <c r="G207" s="788" t="s">
        <v>699</v>
      </c>
      <c r="H207" s="789">
        <f>(J207+K207+L207)/3</f>
        <v>231</v>
      </c>
      <c r="I207" s="1030"/>
      <c r="J207" s="791">
        <v>226</v>
      </c>
      <c r="K207" s="792">
        <v>235</v>
      </c>
      <c r="L207" s="791">
        <v>232</v>
      </c>
      <c r="M207" s="874"/>
      <c r="N207" s="860"/>
      <c r="O207" s="860"/>
      <c r="P207" s="860"/>
      <c r="Q207" s="1031"/>
      <c r="R207" s="1032"/>
      <c r="S207" s="805"/>
    </row>
    <row r="208" spans="1:19" s="709" customFormat="1" ht="18">
      <c r="A208" s="1033" t="s">
        <v>637</v>
      </c>
      <c r="B208" s="992"/>
      <c r="C208" s="992"/>
      <c r="D208" s="1034"/>
      <c r="E208" s="1035"/>
      <c r="F208" s="1035"/>
      <c r="G208" s="802">
        <v>380</v>
      </c>
      <c r="H208" s="880"/>
      <c r="I208" s="1012"/>
      <c r="J208" s="803">
        <v>28.5</v>
      </c>
      <c r="K208" s="804">
        <v>2.9</v>
      </c>
      <c r="L208" s="803">
        <v>24.5</v>
      </c>
      <c r="M208" s="874"/>
      <c r="N208" s="860"/>
      <c r="O208" s="860"/>
      <c r="P208" s="860"/>
      <c r="Q208" s="1031"/>
      <c r="R208" s="1032"/>
      <c r="S208" s="805">
        <f>J208+K208+L208</f>
        <v>55.9</v>
      </c>
    </row>
    <row r="209" spans="1:19" s="709" customFormat="1" ht="18">
      <c r="A209" s="1033" t="s">
        <v>242</v>
      </c>
      <c r="B209" s="994"/>
      <c r="C209" s="994"/>
      <c r="D209" s="1036"/>
      <c r="E209" s="1037"/>
      <c r="F209" s="1037"/>
      <c r="G209" s="809">
        <v>383</v>
      </c>
      <c r="H209" s="880"/>
      <c r="I209" s="1012"/>
      <c r="J209" s="803">
        <v>55.3</v>
      </c>
      <c r="K209" s="804">
        <v>33.5</v>
      </c>
      <c r="L209" s="803">
        <v>18.9</v>
      </c>
      <c r="M209" s="874"/>
      <c r="N209" s="860"/>
      <c r="O209" s="860"/>
      <c r="P209" s="860"/>
      <c r="Q209" s="1031"/>
      <c r="R209" s="1032"/>
      <c r="S209" s="805">
        <f>J209+K209+L209</f>
        <v>107.69999999999999</v>
      </c>
    </row>
    <row r="210" spans="1:19" s="709" customFormat="1" ht="18">
      <c r="A210" s="1033" t="s">
        <v>638</v>
      </c>
      <c r="B210" s="994"/>
      <c r="C210" s="994"/>
      <c r="D210" s="1036"/>
      <c r="E210" s="1037"/>
      <c r="F210" s="1037"/>
      <c r="G210" s="809">
        <v>380</v>
      </c>
      <c r="H210" s="880"/>
      <c r="I210" s="1012"/>
      <c r="J210" s="803">
        <v>37</v>
      </c>
      <c r="K210" s="804">
        <v>41.1</v>
      </c>
      <c r="L210" s="803">
        <v>31.4</v>
      </c>
      <c r="M210" s="874"/>
      <c r="N210" s="860"/>
      <c r="O210" s="860"/>
      <c r="P210" s="860"/>
      <c r="Q210" s="1031"/>
      <c r="R210" s="1032"/>
      <c r="S210" s="805">
        <f>J210+K210+L210</f>
        <v>109.5</v>
      </c>
    </row>
    <row r="211" spans="1:20" s="709" customFormat="1" ht="18">
      <c r="A211" s="1033" t="s">
        <v>639</v>
      </c>
      <c r="B211" s="994"/>
      <c r="C211" s="994"/>
      <c r="D211" s="1036"/>
      <c r="E211" s="1037"/>
      <c r="F211" s="1037"/>
      <c r="G211" s="1038"/>
      <c r="H211" s="880"/>
      <c r="I211" s="1012"/>
      <c r="J211" s="803">
        <v>50.2</v>
      </c>
      <c r="K211" s="804">
        <v>55</v>
      </c>
      <c r="L211" s="803">
        <v>117.8</v>
      </c>
      <c r="M211" s="1039"/>
      <c r="N211" s="860"/>
      <c r="O211" s="860"/>
      <c r="P211" s="860"/>
      <c r="Q211" s="1031"/>
      <c r="R211" s="1032"/>
      <c r="S211" s="805">
        <f>J211+K211+L211</f>
        <v>223</v>
      </c>
      <c r="T211" s="875"/>
    </row>
    <row r="212" spans="1:19" s="823" customFormat="1" ht="18">
      <c r="A212" s="810" t="s">
        <v>31</v>
      </c>
      <c r="B212" s="997"/>
      <c r="C212" s="997"/>
      <c r="D212" s="882"/>
      <c r="E212" s="997"/>
      <c r="F212" s="997"/>
      <c r="G212" s="813"/>
      <c r="H212" s="883"/>
      <c r="I212" s="1018"/>
      <c r="J212" s="815">
        <f>SUM(J208:J211)</f>
        <v>171</v>
      </c>
      <c r="K212" s="816">
        <f>SUM(K208:K211)</f>
        <v>132.5</v>
      </c>
      <c r="L212" s="815">
        <f>SUM(L208:L211)</f>
        <v>192.6</v>
      </c>
      <c r="M212" s="1040"/>
      <c r="N212" s="877"/>
      <c r="O212" s="877"/>
      <c r="P212" s="877"/>
      <c r="Q212" s="1041"/>
      <c r="R212" s="972">
        <f>(J212+K212+L212)/3</f>
        <v>165.36666666666667</v>
      </c>
      <c r="S212" s="805">
        <f>J212+K212+L212</f>
        <v>496.1</v>
      </c>
    </row>
    <row r="213" spans="1:19" s="709" customFormat="1" ht="18">
      <c r="A213" s="588" t="s">
        <v>776</v>
      </c>
      <c r="B213" s="907">
        <v>250</v>
      </c>
      <c r="C213" s="907">
        <v>360</v>
      </c>
      <c r="D213" s="1020">
        <f>MAX(J219:K219:L219)/360*100</f>
        <v>83.94444444444444</v>
      </c>
      <c r="E213" s="965"/>
      <c r="F213" s="965"/>
      <c r="G213" s="788" t="s">
        <v>699</v>
      </c>
      <c r="H213" s="789">
        <f>(J213+K213+L213)/3</f>
        <v>229.66666666666666</v>
      </c>
      <c r="I213" s="1012"/>
      <c r="J213" s="791">
        <v>233</v>
      </c>
      <c r="K213" s="792">
        <v>232</v>
      </c>
      <c r="L213" s="791">
        <v>224</v>
      </c>
      <c r="M213" s="1042"/>
      <c r="N213" s="914"/>
      <c r="O213" s="968"/>
      <c r="P213" s="968"/>
      <c r="Q213" s="870"/>
      <c r="R213" s="873"/>
      <c r="S213" s="805"/>
    </row>
    <row r="214" spans="1:19" s="709" customFormat="1" ht="18">
      <c r="A214" s="838" t="s">
        <v>247</v>
      </c>
      <c r="B214" s="915"/>
      <c r="C214" s="915"/>
      <c r="D214" s="1043"/>
      <c r="E214" s="1044"/>
      <c r="F214" s="1044"/>
      <c r="G214" s="1045">
        <v>401</v>
      </c>
      <c r="H214" s="871"/>
      <c r="I214" s="989"/>
      <c r="J214" s="924">
        <v>82.2</v>
      </c>
      <c r="K214" s="914">
        <v>79.4</v>
      </c>
      <c r="L214" s="924">
        <v>81.8</v>
      </c>
      <c r="M214" s="926"/>
      <c r="N214" s="914"/>
      <c r="O214" s="968"/>
      <c r="P214" s="968"/>
      <c r="Q214" s="870"/>
      <c r="R214" s="873"/>
      <c r="S214" s="805">
        <f aca="true" t="shared" si="9" ref="S214:S219">J214+K214+L214</f>
        <v>243.40000000000003</v>
      </c>
    </row>
    <row r="215" spans="1:19" s="709" customFormat="1" ht="18">
      <c r="A215" s="838" t="s">
        <v>248</v>
      </c>
      <c r="B215" s="920"/>
      <c r="C215" s="920"/>
      <c r="D215" s="1046"/>
      <c r="E215" s="1047"/>
      <c r="F215" s="1047"/>
      <c r="G215" s="1048">
        <v>394</v>
      </c>
      <c r="H215" s="871"/>
      <c r="I215" s="989"/>
      <c r="J215" s="924">
        <v>18.4</v>
      </c>
      <c r="K215" s="914">
        <v>31</v>
      </c>
      <c r="L215" s="924">
        <v>51.9</v>
      </c>
      <c r="M215" s="926"/>
      <c r="N215" s="914"/>
      <c r="O215" s="968"/>
      <c r="P215" s="968"/>
      <c r="Q215" s="870"/>
      <c r="R215" s="873"/>
      <c r="S215" s="805">
        <f t="shared" si="9"/>
        <v>101.3</v>
      </c>
    </row>
    <row r="216" spans="1:19" s="709" customFormat="1" ht="18">
      <c r="A216" s="838" t="s">
        <v>640</v>
      </c>
      <c r="B216" s="920"/>
      <c r="C216" s="920"/>
      <c r="D216" s="1046"/>
      <c r="E216" s="1047"/>
      <c r="F216" s="1047"/>
      <c r="G216" s="1048">
        <v>399</v>
      </c>
      <c r="H216" s="871"/>
      <c r="I216" s="989"/>
      <c r="J216" s="924">
        <v>39.8</v>
      </c>
      <c r="K216" s="914">
        <v>19.7</v>
      </c>
      <c r="L216" s="924">
        <v>45.1</v>
      </c>
      <c r="M216" s="926"/>
      <c r="N216" s="968"/>
      <c r="O216" s="968"/>
      <c r="P216" s="968"/>
      <c r="Q216" s="870"/>
      <c r="R216" s="873"/>
      <c r="S216" s="805">
        <f t="shared" si="9"/>
        <v>104.6</v>
      </c>
    </row>
    <row r="217" spans="1:19" s="709" customFormat="1" ht="18">
      <c r="A217" s="838" t="s">
        <v>641</v>
      </c>
      <c r="B217" s="920"/>
      <c r="C217" s="920"/>
      <c r="D217" s="1046"/>
      <c r="E217" s="1047"/>
      <c r="F217" s="1047"/>
      <c r="G217" s="1048"/>
      <c r="H217" s="871"/>
      <c r="I217" s="989"/>
      <c r="J217" s="924">
        <v>91.3</v>
      </c>
      <c r="K217" s="914">
        <v>57.9</v>
      </c>
      <c r="L217" s="924">
        <v>40.2</v>
      </c>
      <c r="M217" s="1042"/>
      <c r="N217" s="968"/>
      <c r="O217" s="968"/>
      <c r="P217" s="968"/>
      <c r="Q217" s="870"/>
      <c r="R217" s="873"/>
      <c r="S217" s="805">
        <f t="shared" si="9"/>
        <v>189.39999999999998</v>
      </c>
    </row>
    <row r="218" spans="1:20" s="709" customFormat="1" ht="18">
      <c r="A218" s="838" t="s">
        <v>642</v>
      </c>
      <c r="B218" s="920"/>
      <c r="C218" s="920"/>
      <c r="D218" s="1046"/>
      <c r="E218" s="1047"/>
      <c r="F218" s="1047"/>
      <c r="G218" s="1048"/>
      <c r="H218" s="871"/>
      <c r="I218" s="989"/>
      <c r="J218" s="924">
        <v>70.5</v>
      </c>
      <c r="K218" s="914">
        <v>81.2</v>
      </c>
      <c r="L218" s="924">
        <v>76.4</v>
      </c>
      <c r="M218" s="1042"/>
      <c r="N218" s="968"/>
      <c r="O218" s="968"/>
      <c r="P218" s="968"/>
      <c r="Q218" s="870"/>
      <c r="R218" s="873"/>
      <c r="S218" s="805">
        <f t="shared" si="9"/>
        <v>228.1</v>
      </c>
      <c r="T218" s="875"/>
    </row>
    <row r="219" spans="1:19" s="823" customFormat="1" ht="18">
      <c r="A219" s="810" t="s">
        <v>31</v>
      </c>
      <c r="B219" s="927"/>
      <c r="C219" s="927"/>
      <c r="D219" s="928"/>
      <c r="E219" s="927"/>
      <c r="F219" s="927"/>
      <c r="G219" s="958"/>
      <c r="H219" s="876"/>
      <c r="I219" s="998"/>
      <c r="J219" s="932">
        <f>SUM(J214:J218)</f>
        <v>302.2</v>
      </c>
      <c r="K219" s="933">
        <f>SUM(K214:K218)</f>
        <v>269.2</v>
      </c>
      <c r="L219" s="932">
        <f>SUM(L214:L218)</f>
        <v>295.4</v>
      </c>
      <c r="M219" s="1019"/>
      <c r="N219" s="931"/>
      <c r="O219" s="931"/>
      <c r="P219" s="931"/>
      <c r="Q219" s="878"/>
      <c r="R219" s="972">
        <f>(J219+K219+L219)/3</f>
        <v>288.93333333333334</v>
      </c>
      <c r="S219" s="805">
        <f t="shared" si="9"/>
        <v>866.8</v>
      </c>
    </row>
    <row r="220" spans="1:19" s="709" customFormat="1" ht="18">
      <c r="A220" s="588" t="s">
        <v>775</v>
      </c>
      <c r="B220" s="907">
        <v>250</v>
      </c>
      <c r="C220" s="907">
        <v>360</v>
      </c>
      <c r="D220" s="1273">
        <f>MAX(J224:K224:L224)/360*100</f>
        <v>20.583333333333332</v>
      </c>
      <c r="E220" s="965">
        <v>250</v>
      </c>
      <c r="F220" s="965">
        <v>360</v>
      </c>
      <c r="G220" s="939" t="s">
        <v>699</v>
      </c>
      <c r="H220" s="789">
        <f>(J220+K220+L220)/3</f>
        <v>234.33333333333334</v>
      </c>
      <c r="I220" s="989"/>
      <c r="J220" s="791">
        <v>233</v>
      </c>
      <c r="K220" s="792">
        <v>229</v>
      </c>
      <c r="L220" s="791">
        <v>241</v>
      </c>
      <c r="M220" s="926"/>
      <c r="N220" s="914"/>
      <c r="O220" s="914"/>
      <c r="P220" s="914"/>
      <c r="Q220" s="872"/>
      <c r="R220" s="873"/>
      <c r="S220" s="805"/>
    </row>
    <row r="221" spans="1:19" s="709" customFormat="1" ht="18">
      <c r="A221" s="838" t="s">
        <v>643</v>
      </c>
      <c r="B221" s="915"/>
      <c r="C221" s="915"/>
      <c r="D221" s="916"/>
      <c r="E221" s="951" t="s">
        <v>715</v>
      </c>
      <c r="F221" s="951"/>
      <c r="G221" s="952">
        <v>405</v>
      </c>
      <c r="H221" s="940"/>
      <c r="I221" s="1049"/>
      <c r="J221" s="924">
        <v>12.6</v>
      </c>
      <c r="K221" s="914">
        <v>56.2</v>
      </c>
      <c r="L221" s="924">
        <v>27.2</v>
      </c>
      <c r="M221" s="926"/>
      <c r="N221" s="925"/>
      <c r="O221" s="914"/>
      <c r="P221" s="914"/>
      <c r="Q221" s="1050"/>
      <c r="R221" s="873"/>
      <c r="S221" s="805">
        <f>J221+K221+L221</f>
        <v>96</v>
      </c>
    </row>
    <row r="222" spans="1:19" s="709" customFormat="1" ht="18">
      <c r="A222" s="838" t="s">
        <v>644</v>
      </c>
      <c r="B222" s="920"/>
      <c r="C222" s="920"/>
      <c r="D222" s="921"/>
      <c r="E222" s="955"/>
      <c r="F222" s="955"/>
      <c r="G222" s="956">
        <v>410</v>
      </c>
      <c r="H222" s="940"/>
      <c r="I222" s="1051"/>
      <c r="J222" s="924">
        <v>4.5</v>
      </c>
      <c r="K222" s="914">
        <v>16.4</v>
      </c>
      <c r="L222" s="924">
        <v>5.3</v>
      </c>
      <c r="M222" s="926"/>
      <c r="N222" s="925"/>
      <c r="O222" s="914"/>
      <c r="P222" s="914"/>
      <c r="Q222" s="1050"/>
      <c r="R222" s="873"/>
      <c r="S222" s="805">
        <f>J222+K222+L222</f>
        <v>26.2</v>
      </c>
    </row>
    <row r="223" spans="1:20" s="709" customFormat="1" ht="18">
      <c r="A223" s="838" t="s">
        <v>255</v>
      </c>
      <c r="B223" s="920"/>
      <c r="C223" s="920"/>
      <c r="D223" s="921"/>
      <c r="E223" s="955"/>
      <c r="F223" s="955"/>
      <c r="G223" s="956">
        <v>411</v>
      </c>
      <c r="H223" s="940"/>
      <c r="I223" s="1049"/>
      <c r="J223" s="924">
        <v>4.6</v>
      </c>
      <c r="K223" s="914">
        <v>1.5</v>
      </c>
      <c r="L223" s="924">
        <v>0</v>
      </c>
      <c r="M223" s="926"/>
      <c r="N223" s="925"/>
      <c r="O223" s="914"/>
      <c r="P223" s="914"/>
      <c r="Q223" s="1050"/>
      <c r="R223" s="873"/>
      <c r="S223" s="805">
        <f>J223+K223+L223</f>
        <v>6.1</v>
      </c>
      <c r="T223" s="1052"/>
    </row>
    <row r="224" spans="1:19" s="823" customFormat="1" ht="18">
      <c r="A224" s="810" t="s">
        <v>31</v>
      </c>
      <c r="B224" s="927"/>
      <c r="C224" s="927"/>
      <c r="D224" s="928"/>
      <c r="E224" s="927"/>
      <c r="F224" s="927"/>
      <c r="G224" s="958"/>
      <c r="H224" s="959"/>
      <c r="I224" s="1053"/>
      <c r="J224" s="903">
        <f>SUM(J221:J223)</f>
        <v>21.700000000000003</v>
      </c>
      <c r="K224" s="877">
        <f>SUM(K221:K223)</f>
        <v>74.1</v>
      </c>
      <c r="L224" s="903">
        <f>SUM(L221:L223)</f>
        <v>32.5</v>
      </c>
      <c r="M224" s="1019"/>
      <c r="N224" s="975"/>
      <c r="O224" s="932"/>
      <c r="P224" s="932"/>
      <c r="Q224" s="1054"/>
      <c r="R224" s="1053"/>
      <c r="S224" s="1055">
        <f>J224+K224+L224</f>
        <v>128.3</v>
      </c>
    </row>
    <row r="225" spans="1:26" s="709" customFormat="1" ht="18">
      <c r="A225" s="588" t="s">
        <v>792</v>
      </c>
      <c r="B225" s="1056">
        <v>400</v>
      </c>
      <c r="C225" s="1056">
        <v>570</v>
      </c>
      <c r="D225" s="1295">
        <f>MAX(J236:K236:L236)/570*100</f>
        <v>18.842105263157894</v>
      </c>
      <c r="E225" s="1057">
        <v>400</v>
      </c>
      <c r="F225" s="1057">
        <v>570</v>
      </c>
      <c r="G225" s="1001">
        <f>MAX(N236:O236:P236)/570*100</f>
        <v>32.49122807017544</v>
      </c>
      <c r="H225" s="789">
        <f>(J225+K225+L225)/3</f>
        <v>234.66666666666666</v>
      </c>
      <c r="I225" s="1058"/>
      <c r="J225" s="911">
        <v>241</v>
      </c>
      <c r="K225" s="912">
        <v>236</v>
      </c>
      <c r="L225" s="911">
        <v>227</v>
      </c>
      <c r="M225" s="1026"/>
      <c r="N225" s="912">
        <v>230</v>
      </c>
      <c r="O225" s="912">
        <v>229</v>
      </c>
      <c r="P225" s="911">
        <v>232</v>
      </c>
      <c r="Q225" s="1059" t="s">
        <v>629</v>
      </c>
      <c r="R225" s="873"/>
      <c r="S225" s="805"/>
      <c r="W225" s="1004"/>
      <c r="X225" s="1004"/>
      <c r="Y225" s="1004"/>
      <c r="Z225" s="1004"/>
    </row>
    <row r="226" spans="1:19" s="709" customFormat="1" ht="18">
      <c r="A226" s="838" t="s">
        <v>571</v>
      </c>
      <c r="B226" s="915"/>
      <c r="C226" s="1060">
        <v>396</v>
      </c>
      <c r="D226" s="916"/>
      <c r="E226" s="951"/>
      <c r="F226" s="951"/>
      <c r="G226" s="952">
        <v>396</v>
      </c>
      <c r="H226" s="880"/>
      <c r="I226" s="1012"/>
      <c r="J226" s="924">
        <v>29.6</v>
      </c>
      <c r="K226" s="914">
        <v>55.3</v>
      </c>
      <c r="L226" s="924">
        <v>28.8</v>
      </c>
      <c r="M226" s="926"/>
      <c r="N226" s="914"/>
      <c r="O226" s="914"/>
      <c r="P226" s="924"/>
      <c r="Q226" s="1059"/>
      <c r="R226" s="873"/>
      <c r="S226" s="805">
        <f aca="true" t="shared" si="10" ref="S226:S236">J226+K226+L226+N226+O226+P226</f>
        <v>113.7</v>
      </c>
    </row>
    <row r="227" spans="1:19" s="709" customFormat="1" ht="18">
      <c r="A227" s="838" t="s">
        <v>793</v>
      </c>
      <c r="B227" s="920"/>
      <c r="C227" s="1061">
        <v>404</v>
      </c>
      <c r="D227" s="921"/>
      <c r="E227" s="955"/>
      <c r="F227" s="955"/>
      <c r="G227" s="956">
        <v>403</v>
      </c>
      <c r="H227" s="880"/>
      <c r="I227" s="1012"/>
      <c r="J227" s="924"/>
      <c r="K227" s="914"/>
      <c r="L227" s="924"/>
      <c r="M227" s="926"/>
      <c r="N227" s="914">
        <v>7.2</v>
      </c>
      <c r="O227" s="914">
        <v>16.8</v>
      </c>
      <c r="P227" s="924">
        <v>18.4</v>
      </c>
      <c r="Q227" s="1059"/>
      <c r="R227" s="873"/>
      <c r="S227" s="805">
        <f t="shared" si="10"/>
        <v>42.4</v>
      </c>
    </row>
    <row r="228" spans="1:19" s="709" customFormat="1" ht="18">
      <c r="A228" s="838" t="s">
        <v>652</v>
      </c>
      <c r="B228" s="920"/>
      <c r="C228" s="1061">
        <v>403</v>
      </c>
      <c r="D228" s="921"/>
      <c r="E228" s="955"/>
      <c r="F228" s="955"/>
      <c r="G228" s="956">
        <v>399</v>
      </c>
      <c r="H228" s="880"/>
      <c r="I228" s="1012"/>
      <c r="J228" s="924">
        <v>30.3</v>
      </c>
      <c r="K228" s="914">
        <v>47.4</v>
      </c>
      <c r="L228" s="924">
        <v>75.8</v>
      </c>
      <c r="M228" s="926"/>
      <c r="N228" s="914"/>
      <c r="O228" s="914"/>
      <c r="P228" s="924"/>
      <c r="Q228" s="1059"/>
      <c r="R228" s="873"/>
      <c r="S228" s="805">
        <f t="shared" si="10"/>
        <v>153.5</v>
      </c>
    </row>
    <row r="229" spans="1:19" s="709" customFormat="1" ht="18">
      <c r="A229" s="838" t="s">
        <v>272</v>
      </c>
      <c r="B229" s="920"/>
      <c r="C229" s="920"/>
      <c r="D229" s="921"/>
      <c r="E229" s="955"/>
      <c r="F229" s="955"/>
      <c r="G229" s="1062"/>
      <c r="H229" s="1011"/>
      <c r="I229" s="1012"/>
      <c r="J229" s="1016"/>
      <c r="K229" s="1014"/>
      <c r="L229" s="1013"/>
      <c r="M229" s="926"/>
      <c r="N229" s="914"/>
      <c r="O229" s="914"/>
      <c r="P229" s="924"/>
      <c r="Q229" s="1059"/>
      <c r="R229" s="873"/>
      <c r="S229" s="805">
        <f t="shared" si="10"/>
        <v>0</v>
      </c>
    </row>
    <row r="230" spans="1:26" s="709" customFormat="1" ht="18">
      <c r="A230" s="838" t="s">
        <v>653</v>
      </c>
      <c r="B230" s="920"/>
      <c r="C230" s="920"/>
      <c r="D230" s="921"/>
      <c r="E230" s="955"/>
      <c r="F230" s="955"/>
      <c r="G230" s="956"/>
      <c r="H230" s="880"/>
      <c r="I230" s="1012"/>
      <c r="J230" s="924"/>
      <c r="K230" s="914"/>
      <c r="L230" s="924"/>
      <c r="M230" s="926"/>
      <c r="N230" s="914">
        <v>32.6</v>
      </c>
      <c r="O230" s="914">
        <v>64</v>
      </c>
      <c r="P230" s="924">
        <v>52.2</v>
      </c>
      <c r="Q230" s="1059"/>
      <c r="R230" s="873"/>
      <c r="S230" s="805">
        <f t="shared" si="10"/>
        <v>148.8</v>
      </c>
      <c r="X230" s="720"/>
      <c r="Y230" s="720"/>
      <c r="Z230" s="720"/>
    </row>
    <row r="231" spans="1:19" s="709" customFormat="1" ht="18">
      <c r="A231" s="838" t="s">
        <v>655</v>
      </c>
      <c r="B231" s="920"/>
      <c r="C231" s="920"/>
      <c r="D231" s="921"/>
      <c r="E231" s="955"/>
      <c r="F231" s="955"/>
      <c r="G231" s="956"/>
      <c r="H231" s="880"/>
      <c r="I231" s="1012"/>
      <c r="J231" s="924"/>
      <c r="K231" s="914"/>
      <c r="L231" s="924"/>
      <c r="M231" s="926"/>
      <c r="N231" s="914">
        <v>24.6</v>
      </c>
      <c r="O231" s="914">
        <v>32.9</v>
      </c>
      <c r="P231" s="924">
        <v>21.9</v>
      </c>
      <c r="Q231" s="1059"/>
      <c r="R231" s="873"/>
      <c r="S231" s="805">
        <f t="shared" si="10"/>
        <v>79.4</v>
      </c>
    </row>
    <row r="232" spans="1:26" s="709" customFormat="1" ht="18">
      <c r="A232" s="838" t="s">
        <v>275</v>
      </c>
      <c r="B232" s="920"/>
      <c r="C232" s="920"/>
      <c r="D232" s="921"/>
      <c r="E232" s="955"/>
      <c r="F232" s="955"/>
      <c r="G232" s="956"/>
      <c r="H232" s="880"/>
      <c r="I232" s="1012"/>
      <c r="J232" s="924"/>
      <c r="K232" s="914"/>
      <c r="L232" s="924"/>
      <c r="M232" s="926"/>
      <c r="N232" s="914">
        <v>43.3</v>
      </c>
      <c r="O232" s="914">
        <v>52.1</v>
      </c>
      <c r="P232" s="924">
        <v>55.7</v>
      </c>
      <c r="Q232" s="1059"/>
      <c r="R232" s="873"/>
      <c r="S232" s="805">
        <f t="shared" si="10"/>
        <v>151.10000000000002</v>
      </c>
      <c r="X232" s="720"/>
      <c r="Y232" s="720"/>
      <c r="Z232" s="720"/>
    </row>
    <row r="233" spans="1:19" s="709" customFormat="1" ht="18">
      <c r="A233" s="838" t="s">
        <v>276</v>
      </c>
      <c r="B233" s="920"/>
      <c r="C233" s="920"/>
      <c r="D233" s="921"/>
      <c r="E233" s="955"/>
      <c r="F233" s="955"/>
      <c r="G233" s="956"/>
      <c r="H233" s="880"/>
      <c r="I233" s="1012"/>
      <c r="J233" s="924"/>
      <c r="K233" s="914"/>
      <c r="L233" s="924"/>
      <c r="M233" s="926"/>
      <c r="N233" s="914"/>
      <c r="O233" s="914"/>
      <c r="P233" s="924"/>
      <c r="Q233" s="1059"/>
      <c r="R233" s="873"/>
      <c r="S233" s="805">
        <f t="shared" si="10"/>
        <v>0</v>
      </c>
    </row>
    <row r="234" spans="1:26" s="709" customFormat="1" ht="18">
      <c r="A234" s="838" t="s">
        <v>654</v>
      </c>
      <c r="B234" s="920"/>
      <c r="C234" s="920"/>
      <c r="D234" s="921"/>
      <c r="E234" s="955"/>
      <c r="F234" s="955"/>
      <c r="G234" s="956"/>
      <c r="H234" s="880"/>
      <c r="I234" s="1012"/>
      <c r="J234" s="924"/>
      <c r="K234" s="914"/>
      <c r="L234" s="924"/>
      <c r="M234" s="926"/>
      <c r="N234" s="914">
        <v>9.6</v>
      </c>
      <c r="O234" s="914">
        <v>19.4</v>
      </c>
      <c r="P234" s="924">
        <v>17.5</v>
      </c>
      <c r="Q234" s="1059"/>
      <c r="R234" s="873"/>
      <c r="S234" s="805">
        <f t="shared" si="10"/>
        <v>46.5</v>
      </c>
      <c r="X234" s="720"/>
      <c r="Y234" s="720"/>
      <c r="Z234" s="720"/>
    </row>
    <row r="235" spans="1:20" s="709" customFormat="1" ht="18">
      <c r="A235" s="838" t="s">
        <v>570</v>
      </c>
      <c r="B235" s="920"/>
      <c r="C235" s="920"/>
      <c r="D235" s="921"/>
      <c r="E235" s="955"/>
      <c r="F235" s="955"/>
      <c r="G235" s="956"/>
      <c r="H235" s="880"/>
      <c r="I235" s="1012"/>
      <c r="J235" s="924">
        <v>4.9</v>
      </c>
      <c r="K235" s="914">
        <v>0.8</v>
      </c>
      <c r="L235" s="924">
        <v>2.8</v>
      </c>
      <c r="M235" s="926"/>
      <c r="N235" s="914"/>
      <c r="O235" s="914"/>
      <c r="P235" s="924"/>
      <c r="Q235" s="1059"/>
      <c r="R235" s="873"/>
      <c r="S235" s="805">
        <f t="shared" si="10"/>
        <v>8.5</v>
      </c>
      <c r="T235" s="875"/>
    </row>
    <row r="236" spans="1:19" s="823" customFormat="1" ht="18">
      <c r="A236" s="810" t="s">
        <v>31</v>
      </c>
      <c r="B236" s="927"/>
      <c r="C236" s="927"/>
      <c r="D236" s="928"/>
      <c r="E236" s="927"/>
      <c r="F236" s="927"/>
      <c r="G236" s="958"/>
      <c r="H236" s="883"/>
      <c r="I236" s="1018"/>
      <c r="J236" s="932">
        <f>SUM(J226:J235)</f>
        <v>64.80000000000001</v>
      </c>
      <c r="K236" s="933">
        <f>SUM(K226:K235)</f>
        <v>103.49999999999999</v>
      </c>
      <c r="L236" s="932">
        <f>SUM(L226:L235)</f>
        <v>107.39999999999999</v>
      </c>
      <c r="M236" s="1019"/>
      <c r="N236" s="933">
        <f>SUM(N226:N235)</f>
        <v>117.3</v>
      </c>
      <c r="O236" s="933">
        <f>SUM(O226:O235)</f>
        <v>185.2</v>
      </c>
      <c r="P236" s="975">
        <f>SUM(P226:P235)</f>
        <v>165.7</v>
      </c>
      <c r="Q236" s="1063"/>
      <c r="R236" s="961">
        <f>(J236+K236+L236)/3</f>
        <v>91.89999999999999</v>
      </c>
      <c r="S236" s="805">
        <f t="shared" si="10"/>
        <v>743.9000000000001</v>
      </c>
    </row>
    <row r="237" spans="1:26" s="709" customFormat="1" ht="18">
      <c r="A237" s="588" t="s">
        <v>791</v>
      </c>
      <c r="B237" s="785">
        <v>250</v>
      </c>
      <c r="C237" s="785">
        <v>360</v>
      </c>
      <c r="D237" s="1295">
        <f>MAX(J246:K246:L246)/360*100</f>
        <v>0</v>
      </c>
      <c r="E237" s="825">
        <v>250</v>
      </c>
      <c r="F237" s="825">
        <v>360</v>
      </c>
      <c r="G237" s="945">
        <f>MAX(N246:O246:P246)/360*100</f>
        <v>61.02777777777778</v>
      </c>
      <c r="H237" s="789">
        <f>(J237+K237+L237)/3</f>
        <v>0</v>
      </c>
      <c r="I237" s="1065"/>
      <c r="J237" s="1066"/>
      <c r="K237" s="792"/>
      <c r="L237" s="791"/>
      <c r="M237" s="793"/>
      <c r="N237" s="794">
        <v>242</v>
      </c>
      <c r="O237" s="794">
        <v>240</v>
      </c>
      <c r="P237" s="794">
        <v>234</v>
      </c>
      <c r="Q237" s="861"/>
      <c r="R237" s="834"/>
      <c r="S237" s="805"/>
      <c r="W237" s="1004"/>
      <c r="X237" s="1004"/>
      <c r="Y237" s="1004"/>
      <c r="Z237" s="1004"/>
    </row>
    <row r="238" spans="1:19" s="709" customFormat="1" ht="18">
      <c r="A238" s="838" t="s">
        <v>57</v>
      </c>
      <c r="B238" s="799"/>
      <c r="C238" s="799"/>
      <c r="D238" s="833" t="s">
        <v>716</v>
      </c>
      <c r="E238" s="801"/>
      <c r="F238" s="801" t="s">
        <v>717</v>
      </c>
      <c r="G238" s="802">
        <v>414</v>
      </c>
      <c r="H238" s="880"/>
      <c r="I238" s="827"/>
      <c r="J238" s="803"/>
      <c r="K238" s="804"/>
      <c r="L238" s="803"/>
      <c r="M238" s="793"/>
      <c r="N238" s="794">
        <v>0</v>
      </c>
      <c r="O238" s="794">
        <v>0</v>
      </c>
      <c r="P238" s="794">
        <v>0</v>
      </c>
      <c r="Q238" s="861"/>
      <c r="R238" s="834"/>
      <c r="S238" s="805">
        <f>P238+O238+N238</f>
        <v>0</v>
      </c>
    </row>
    <row r="239" spans="1:19" s="709" customFormat="1" ht="18">
      <c r="A239" s="838" t="s">
        <v>597</v>
      </c>
      <c r="B239" s="806"/>
      <c r="C239" s="806"/>
      <c r="D239" s="835"/>
      <c r="E239" s="808"/>
      <c r="F239" s="808"/>
      <c r="G239" s="809">
        <v>411</v>
      </c>
      <c r="H239" s="880"/>
      <c r="I239" s="827"/>
      <c r="J239" s="803"/>
      <c r="K239" s="804"/>
      <c r="L239" s="803"/>
      <c r="M239" s="793"/>
      <c r="N239" s="794">
        <v>65.2</v>
      </c>
      <c r="O239" s="794">
        <v>40.1</v>
      </c>
      <c r="P239" s="794">
        <v>68.9</v>
      </c>
      <c r="Q239" s="861"/>
      <c r="R239" s="834"/>
      <c r="S239" s="805">
        <f aca="true" t="shared" si="11" ref="S239:S245">P239+O239+N239</f>
        <v>174.2</v>
      </c>
    </row>
    <row r="240" spans="1:19" s="709" customFormat="1" ht="18">
      <c r="A240" s="838" t="s">
        <v>59</v>
      </c>
      <c r="B240" s="806"/>
      <c r="C240" s="806"/>
      <c r="D240" s="835"/>
      <c r="E240" s="808"/>
      <c r="F240" s="808"/>
      <c r="G240" s="809">
        <v>410</v>
      </c>
      <c r="H240" s="880"/>
      <c r="I240" s="827"/>
      <c r="J240" s="803"/>
      <c r="K240" s="804"/>
      <c r="L240" s="803"/>
      <c r="M240" s="793"/>
      <c r="N240" s="794">
        <v>25.3</v>
      </c>
      <c r="O240" s="794">
        <v>27.8</v>
      </c>
      <c r="P240" s="794">
        <v>27.8</v>
      </c>
      <c r="Q240" s="861"/>
      <c r="R240" s="834"/>
      <c r="S240" s="805">
        <f t="shared" si="11"/>
        <v>80.9</v>
      </c>
    </row>
    <row r="241" spans="1:19" s="709" customFormat="1" ht="18">
      <c r="A241" s="1033" t="s">
        <v>598</v>
      </c>
      <c r="B241" s="806"/>
      <c r="C241" s="806"/>
      <c r="D241" s="835"/>
      <c r="E241" s="808"/>
      <c r="F241" s="808"/>
      <c r="G241" s="809"/>
      <c r="H241" s="880"/>
      <c r="I241" s="827"/>
      <c r="J241" s="803"/>
      <c r="K241" s="804"/>
      <c r="L241" s="803"/>
      <c r="M241" s="793"/>
      <c r="N241" s="794">
        <v>82.9</v>
      </c>
      <c r="O241" s="794">
        <v>79.4</v>
      </c>
      <c r="P241" s="794">
        <v>56.3</v>
      </c>
      <c r="Q241" s="861"/>
      <c r="R241" s="834"/>
      <c r="S241" s="805">
        <f t="shared" si="11"/>
        <v>218.6</v>
      </c>
    </row>
    <row r="242" spans="1:19" s="709" customFormat="1" ht="18">
      <c r="A242" s="1033" t="s">
        <v>61</v>
      </c>
      <c r="B242" s="806"/>
      <c r="C242" s="806"/>
      <c r="D242" s="835"/>
      <c r="E242" s="808"/>
      <c r="F242" s="808"/>
      <c r="G242" s="809"/>
      <c r="H242" s="880"/>
      <c r="I242" s="827"/>
      <c r="J242" s="803"/>
      <c r="K242" s="804"/>
      <c r="L242" s="803"/>
      <c r="M242" s="793"/>
      <c r="N242" s="794">
        <v>36.2</v>
      </c>
      <c r="O242" s="794">
        <v>67.4</v>
      </c>
      <c r="P242" s="794">
        <v>51.4</v>
      </c>
      <c r="Q242" s="861"/>
      <c r="R242" s="834"/>
      <c r="S242" s="805">
        <f t="shared" si="11"/>
        <v>155</v>
      </c>
    </row>
    <row r="243" spans="1:19" s="709" customFormat="1" ht="18">
      <c r="A243" s="1033" t="s">
        <v>599</v>
      </c>
      <c r="B243" s="806"/>
      <c r="C243" s="806"/>
      <c r="D243" s="835"/>
      <c r="E243" s="808"/>
      <c r="F243" s="808"/>
      <c r="G243" s="809"/>
      <c r="H243" s="880"/>
      <c r="I243" s="827"/>
      <c r="J243" s="803"/>
      <c r="K243" s="804"/>
      <c r="L243" s="803"/>
      <c r="M243" s="793"/>
      <c r="N243" s="794">
        <v>8.6</v>
      </c>
      <c r="O243" s="794">
        <v>3.1</v>
      </c>
      <c r="P243" s="794">
        <v>2.8</v>
      </c>
      <c r="Q243" s="861"/>
      <c r="R243" s="834"/>
      <c r="S243" s="805">
        <f t="shared" si="11"/>
        <v>14.5</v>
      </c>
    </row>
    <row r="244" spans="1:19" s="709" customFormat="1" ht="18">
      <c r="A244" s="1033" t="s">
        <v>600</v>
      </c>
      <c r="B244" s="806"/>
      <c r="C244" s="806"/>
      <c r="D244" s="835"/>
      <c r="E244" s="808"/>
      <c r="F244" s="808"/>
      <c r="G244" s="809"/>
      <c r="H244" s="880"/>
      <c r="I244" s="827"/>
      <c r="J244" s="803"/>
      <c r="K244" s="804"/>
      <c r="L244" s="803"/>
      <c r="M244" s="793"/>
      <c r="N244" s="794">
        <v>0.2</v>
      </c>
      <c r="O244" s="794">
        <v>0.7</v>
      </c>
      <c r="P244" s="794">
        <v>0.4</v>
      </c>
      <c r="Q244" s="861"/>
      <c r="R244" s="834"/>
      <c r="S244" s="805">
        <f t="shared" si="11"/>
        <v>1.3</v>
      </c>
    </row>
    <row r="245" spans="1:19" s="709" customFormat="1" ht="18">
      <c r="A245" s="1033" t="s">
        <v>704</v>
      </c>
      <c r="B245" s="806"/>
      <c r="C245" s="806"/>
      <c r="D245" s="835"/>
      <c r="E245" s="808"/>
      <c r="F245" s="808"/>
      <c r="G245" s="809"/>
      <c r="H245" s="880"/>
      <c r="I245" s="827"/>
      <c r="J245" s="803"/>
      <c r="K245" s="804"/>
      <c r="L245" s="803"/>
      <c r="M245" s="793"/>
      <c r="N245" s="794"/>
      <c r="O245" s="794"/>
      <c r="P245" s="794">
        <v>12.1</v>
      </c>
      <c r="Q245" s="861"/>
      <c r="R245" s="834"/>
      <c r="S245" s="805">
        <f t="shared" si="11"/>
        <v>12.1</v>
      </c>
    </row>
    <row r="246" spans="1:20" s="823" customFormat="1" ht="18">
      <c r="A246" s="810" t="s">
        <v>31</v>
      </c>
      <c r="B246" s="811"/>
      <c r="C246" s="811"/>
      <c r="D246" s="812"/>
      <c r="E246" s="811"/>
      <c r="F246" s="811"/>
      <c r="G246" s="813"/>
      <c r="H246" s="883"/>
      <c r="I246" s="814"/>
      <c r="J246" s="903">
        <f>SUM(J245+J244+J243+J242+J241+J240+J239+J238+J237)</f>
        <v>0</v>
      </c>
      <c r="K246" s="903">
        <f>SUM(K245+K244+K243+K242+K241+K240+K239+K238+K237)</f>
        <v>0</v>
      </c>
      <c r="L246" s="903">
        <f>SUM(L245+L244+L243+L242+L241+L240+L239+L238+L237)</f>
        <v>0</v>
      </c>
      <c r="M246" s="817"/>
      <c r="N246" s="903">
        <f>SUM(N245+N244+N243+N242+N241+N240+N239+N238)</f>
        <v>218.40000000000003</v>
      </c>
      <c r="O246" s="903">
        <f>SUM(O245+O244+O243+O242+O241+O240+O239+O238)</f>
        <v>218.50000000000003</v>
      </c>
      <c r="P246" s="903">
        <f>SUM(P245+P244+P243+P242+P241+P240+P239+P238)</f>
        <v>219.70000000000002</v>
      </c>
      <c r="Q246" s="1041"/>
      <c r="R246" s="961">
        <f>(N246+O246+P246)/3</f>
        <v>218.8666666666667</v>
      </c>
      <c r="S246" s="1055">
        <f>J246+K246+L246</f>
        <v>0</v>
      </c>
      <c r="T246" s="822"/>
    </row>
    <row r="247" spans="1:19" s="709" customFormat="1" ht="18">
      <c r="A247" s="588" t="s">
        <v>790</v>
      </c>
      <c r="B247" s="785">
        <v>400</v>
      </c>
      <c r="C247" s="785">
        <v>570</v>
      </c>
      <c r="D247" s="945">
        <f>(K256+L256+J256)/3/570*100</f>
        <v>32.22222222222222</v>
      </c>
      <c r="E247" s="825">
        <v>400</v>
      </c>
      <c r="F247" s="825">
        <v>570</v>
      </c>
      <c r="G247" s="945">
        <f>(N256+O256+M256)/3/570*100</f>
        <v>14.964912280701753</v>
      </c>
      <c r="H247" s="789">
        <f>(J247+K247+L247)/3</f>
        <v>227.33333333333334</v>
      </c>
      <c r="I247" s="1067"/>
      <c r="J247" s="1066">
        <v>230</v>
      </c>
      <c r="K247" s="792">
        <v>229</v>
      </c>
      <c r="L247" s="791">
        <v>223</v>
      </c>
      <c r="M247" s="793"/>
      <c r="N247" s="794">
        <v>224</v>
      </c>
      <c r="O247" s="794">
        <v>220</v>
      </c>
      <c r="P247" s="794">
        <v>217</v>
      </c>
      <c r="Q247" s="861" t="s">
        <v>699</v>
      </c>
      <c r="R247" s="834"/>
      <c r="S247" s="805"/>
    </row>
    <row r="248" spans="1:19" s="709" customFormat="1" ht="18">
      <c r="A248" s="1068" t="s">
        <v>601</v>
      </c>
      <c r="B248" s="799"/>
      <c r="C248" s="799"/>
      <c r="D248" s="1069">
        <v>399</v>
      </c>
      <c r="E248" s="801"/>
      <c r="F248" s="801"/>
      <c r="G248" s="802">
        <v>382</v>
      </c>
      <c r="H248" s="880"/>
      <c r="I248" s="827"/>
      <c r="J248" s="803">
        <v>50.5</v>
      </c>
      <c r="K248" s="804">
        <v>6</v>
      </c>
      <c r="L248" s="803">
        <v>19.2</v>
      </c>
      <c r="M248" s="839"/>
      <c r="N248" s="804"/>
      <c r="O248" s="804"/>
      <c r="P248" s="804"/>
      <c r="Q248" s="872"/>
      <c r="R248" s="873"/>
      <c r="S248" s="805">
        <f aca="true" t="shared" si="12" ref="S248:S256">J248+K248+L248+N248+O248+P248</f>
        <v>75.7</v>
      </c>
    </row>
    <row r="249" spans="1:19" s="709" customFormat="1" ht="18">
      <c r="A249" s="1070" t="s">
        <v>602</v>
      </c>
      <c r="B249" s="806"/>
      <c r="C249" s="806"/>
      <c r="D249" s="897">
        <v>394</v>
      </c>
      <c r="E249" s="808"/>
      <c r="F249" s="808"/>
      <c r="G249" s="809">
        <v>384</v>
      </c>
      <c r="H249" s="880"/>
      <c r="I249" s="827"/>
      <c r="J249" s="803"/>
      <c r="K249" s="804"/>
      <c r="L249" s="803"/>
      <c r="M249" s="839"/>
      <c r="N249" s="804">
        <v>0.5</v>
      </c>
      <c r="O249" s="804">
        <v>3.5</v>
      </c>
      <c r="P249" s="804">
        <v>0</v>
      </c>
      <c r="Q249" s="990"/>
      <c r="R249" s="873"/>
      <c r="S249" s="805">
        <f t="shared" si="12"/>
        <v>4</v>
      </c>
    </row>
    <row r="250" spans="1:19" s="709" customFormat="1" ht="18">
      <c r="A250" s="838" t="s">
        <v>603</v>
      </c>
      <c r="B250" s="806"/>
      <c r="C250" s="806"/>
      <c r="D250" s="897">
        <v>393</v>
      </c>
      <c r="E250" s="808"/>
      <c r="F250" s="808"/>
      <c r="G250" s="809">
        <v>387</v>
      </c>
      <c r="H250" s="880"/>
      <c r="I250" s="827"/>
      <c r="J250" s="803">
        <v>32.7</v>
      </c>
      <c r="K250" s="804">
        <v>44.8</v>
      </c>
      <c r="L250" s="803">
        <v>40.9</v>
      </c>
      <c r="M250" s="839"/>
      <c r="N250" s="804"/>
      <c r="O250" s="804"/>
      <c r="P250" s="804"/>
      <c r="Q250" s="990"/>
      <c r="R250" s="834"/>
      <c r="S250" s="805">
        <f t="shared" si="12"/>
        <v>118.4</v>
      </c>
    </row>
    <row r="251" spans="1:19" s="709" customFormat="1" ht="18">
      <c r="A251" s="1070" t="s">
        <v>604</v>
      </c>
      <c r="B251" s="806"/>
      <c r="C251" s="806"/>
      <c r="D251" s="835"/>
      <c r="E251" s="808"/>
      <c r="F251" s="808"/>
      <c r="G251" s="809"/>
      <c r="H251" s="880"/>
      <c r="I251" s="827"/>
      <c r="J251" s="803"/>
      <c r="K251" s="804"/>
      <c r="L251" s="803"/>
      <c r="M251" s="839"/>
      <c r="N251" s="804">
        <v>75.8</v>
      </c>
      <c r="O251" s="804">
        <v>84.8</v>
      </c>
      <c r="P251" s="804">
        <v>78.6</v>
      </c>
      <c r="Q251" s="990"/>
      <c r="R251" s="834"/>
      <c r="S251" s="805">
        <f t="shared" si="12"/>
        <v>239.2</v>
      </c>
    </row>
    <row r="252" spans="1:19" s="709" customFormat="1" ht="18">
      <c r="A252" s="838" t="s">
        <v>605</v>
      </c>
      <c r="B252" s="806"/>
      <c r="C252" s="806"/>
      <c r="D252" s="835"/>
      <c r="E252" s="808"/>
      <c r="F252" s="808"/>
      <c r="G252" s="809"/>
      <c r="H252" s="880"/>
      <c r="I252" s="827"/>
      <c r="J252" s="803">
        <v>65.1</v>
      </c>
      <c r="K252" s="804">
        <v>47.9</v>
      </c>
      <c r="L252" s="803">
        <v>54.2</v>
      </c>
      <c r="M252" s="839"/>
      <c r="N252" s="804"/>
      <c r="O252" s="804"/>
      <c r="P252" s="804"/>
      <c r="Q252" s="990"/>
      <c r="R252" s="834"/>
      <c r="S252" s="805">
        <f t="shared" si="12"/>
        <v>167.2</v>
      </c>
    </row>
    <row r="253" spans="1:19" s="709" customFormat="1" ht="18">
      <c r="A253" s="838" t="s">
        <v>606</v>
      </c>
      <c r="B253" s="806"/>
      <c r="C253" s="806"/>
      <c r="D253" s="835"/>
      <c r="E253" s="808"/>
      <c r="F253" s="808"/>
      <c r="G253" s="809"/>
      <c r="H253" s="880"/>
      <c r="I253" s="827"/>
      <c r="J253" s="803">
        <v>0.1</v>
      </c>
      <c r="K253" s="804"/>
      <c r="L253" s="803"/>
      <c r="M253" s="839"/>
      <c r="N253" s="804"/>
      <c r="O253" s="804"/>
      <c r="P253" s="804"/>
      <c r="Q253" s="990"/>
      <c r="R253" s="834"/>
      <c r="S253" s="805">
        <f t="shared" si="12"/>
        <v>0.1</v>
      </c>
    </row>
    <row r="254" spans="1:19" s="709" customFormat="1" ht="18">
      <c r="A254" s="1070" t="s">
        <v>607</v>
      </c>
      <c r="B254" s="806"/>
      <c r="C254" s="806"/>
      <c r="D254" s="835"/>
      <c r="E254" s="808"/>
      <c r="F254" s="808"/>
      <c r="G254" s="809"/>
      <c r="H254" s="880"/>
      <c r="I254" s="827"/>
      <c r="J254" s="803"/>
      <c r="K254" s="804"/>
      <c r="L254" s="803"/>
      <c r="M254" s="839"/>
      <c r="N254" s="804">
        <v>69.7</v>
      </c>
      <c r="O254" s="804">
        <v>41.8</v>
      </c>
      <c r="P254" s="804">
        <v>93</v>
      </c>
      <c r="Q254" s="990"/>
      <c r="R254" s="834"/>
      <c r="S254" s="805">
        <f t="shared" si="12"/>
        <v>204.5</v>
      </c>
    </row>
    <row r="255" spans="1:19" s="709" customFormat="1" ht="18">
      <c r="A255" s="1070" t="s">
        <v>608</v>
      </c>
      <c r="B255" s="806"/>
      <c r="C255" s="806"/>
      <c r="D255" s="835"/>
      <c r="E255" s="808"/>
      <c r="F255" s="808"/>
      <c r="G255" s="809"/>
      <c r="H255" s="880"/>
      <c r="I255" s="827"/>
      <c r="J255" s="803">
        <v>10.6</v>
      </c>
      <c r="K255" s="804">
        <v>21.2</v>
      </c>
      <c r="L255" s="803">
        <v>67.3</v>
      </c>
      <c r="M255" s="839"/>
      <c r="N255" s="804"/>
      <c r="O255" s="804"/>
      <c r="P255" s="804"/>
      <c r="Q255" s="990"/>
      <c r="R255" s="834"/>
      <c r="S255" s="805">
        <f t="shared" si="12"/>
        <v>99.1</v>
      </c>
    </row>
    <row r="256" spans="1:20" s="823" customFormat="1" ht="18">
      <c r="A256" s="810" t="s">
        <v>31</v>
      </c>
      <c r="B256" s="811"/>
      <c r="C256" s="811"/>
      <c r="D256" s="812"/>
      <c r="E256" s="811"/>
      <c r="F256" s="811"/>
      <c r="G256" s="813"/>
      <c r="H256" s="883"/>
      <c r="I256" s="814"/>
      <c r="J256" s="815">
        <v>141</v>
      </c>
      <c r="K256" s="815">
        <v>190.1</v>
      </c>
      <c r="L256" s="815">
        <v>219.9</v>
      </c>
      <c r="M256" s="1071"/>
      <c r="N256" s="818">
        <v>122.9</v>
      </c>
      <c r="O256" s="818">
        <v>133</v>
      </c>
      <c r="P256" s="818">
        <v>148.2</v>
      </c>
      <c r="Q256" s="878"/>
      <c r="R256" s="843">
        <v>318.3</v>
      </c>
      <c r="S256" s="805">
        <f t="shared" si="12"/>
        <v>955.0999999999999</v>
      </c>
      <c r="T256" s="822"/>
    </row>
    <row r="257" spans="1:19" s="709" customFormat="1" ht="18">
      <c r="A257" s="1299" t="s">
        <v>805</v>
      </c>
      <c r="B257" s="907">
        <v>400</v>
      </c>
      <c r="C257" s="907">
        <v>570</v>
      </c>
      <c r="D257" s="945">
        <f>MAX(J263:K263:L263)/570*100</f>
        <v>27.824561403508767</v>
      </c>
      <c r="E257" s="1072"/>
      <c r="F257" s="1072"/>
      <c r="G257" s="939" t="s">
        <v>699</v>
      </c>
      <c r="H257" s="789">
        <f>(J257+K257+L257)/3</f>
        <v>234</v>
      </c>
      <c r="I257" s="1049"/>
      <c r="J257" s="911">
        <v>234</v>
      </c>
      <c r="K257" s="912">
        <v>236</v>
      </c>
      <c r="L257" s="911">
        <v>232</v>
      </c>
      <c r="M257" s="926"/>
      <c r="N257" s="914"/>
      <c r="O257" s="914"/>
      <c r="P257" s="914"/>
      <c r="Q257" s="872"/>
      <c r="R257" s="873"/>
      <c r="S257" s="805"/>
    </row>
    <row r="258" spans="1:19" s="709" customFormat="1" ht="18">
      <c r="A258" s="838" t="s">
        <v>658</v>
      </c>
      <c r="B258" s="915"/>
      <c r="C258" s="915"/>
      <c r="D258" s="916"/>
      <c r="E258" s="951"/>
      <c r="F258" s="951"/>
      <c r="G258" s="952">
        <v>406</v>
      </c>
      <c r="H258" s="940"/>
      <c r="I258" s="1049"/>
      <c r="J258" s="803">
        <v>26.7</v>
      </c>
      <c r="K258" s="804">
        <v>19.7</v>
      </c>
      <c r="L258" s="803">
        <v>17.8</v>
      </c>
      <c r="M258" s="926"/>
      <c r="N258" s="914"/>
      <c r="O258" s="914"/>
      <c r="P258" s="914"/>
      <c r="Q258" s="872"/>
      <c r="R258" s="873"/>
      <c r="S258" s="805">
        <f aca="true" t="shared" si="13" ref="S258:S263">J258+K258+L258</f>
        <v>64.2</v>
      </c>
    </row>
    <row r="259" spans="1:19" s="709" customFormat="1" ht="18">
      <c r="A259" s="838" t="s">
        <v>656</v>
      </c>
      <c r="B259" s="920"/>
      <c r="C259" s="920"/>
      <c r="D259" s="921"/>
      <c r="E259" s="955"/>
      <c r="F259" s="955"/>
      <c r="G259" s="956">
        <v>404</v>
      </c>
      <c r="H259" s="940"/>
      <c r="I259" s="1049"/>
      <c r="J259" s="803">
        <v>50.6</v>
      </c>
      <c r="K259" s="804">
        <v>40.7</v>
      </c>
      <c r="L259" s="803">
        <v>54.2</v>
      </c>
      <c r="M259" s="926"/>
      <c r="N259" s="914"/>
      <c r="O259" s="914"/>
      <c r="P259" s="914"/>
      <c r="Q259" s="872"/>
      <c r="R259" s="873"/>
      <c r="S259" s="805">
        <f t="shared" si="13"/>
        <v>145.5</v>
      </c>
    </row>
    <row r="260" spans="1:19" s="709" customFormat="1" ht="18">
      <c r="A260" s="838" t="s">
        <v>584</v>
      </c>
      <c r="B260" s="920"/>
      <c r="C260" s="920"/>
      <c r="D260" s="921"/>
      <c r="E260" s="955"/>
      <c r="F260" s="955"/>
      <c r="G260" s="956">
        <v>405</v>
      </c>
      <c r="H260" s="940"/>
      <c r="I260" s="1049"/>
      <c r="J260" s="803">
        <v>18.1</v>
      </c>
      <c r="K260" s="804">
        <v>21.7</v>
      </c>
      <c r="L260" s="803">
        <v>10.8</v>
      </c>
      <c r="M260" s="926"/>
      <c r="N260" s="914"/>
      <c r="O260" s="914"/>
      <c r="P260" s="914"/>
      <c r="Q260" s="872"/>
      <c r="R260" s="873"/>
      <c r="S260" s="805">
        <f t="shared" si="13"/>
        <v>50.599999999999994</v>
      </c>
    </row>
    <row r="261" spans="1:19" s="709" customFormat="1" ht="18">
      <c r="A261" s="838" t="s">
        <v>657</v>
      </c>
      <c r="B261" s="920"/>
      <c r="C261" s="920"/>
      <c r="D261" s="921"/>
      <c r="E261" s="955"/>
      <c r="F261" s="955"/>
      <c r="G261" s="956"/>
      <c r="H261" s="940"/>
      <c r="I261" s="1049"/>
      <c r="J261" s="803">
        <v>34</v>
      </c>
      <c r="K261" s="804">
        <v>29.6</v>
      </c>
      <c r="L261" s="803">
        <v>75.8</v>
      </c>
      <c r="M261" s="926"/>
      <c r="N261" s="914"/>
      <c r="O261" s="914"/>
      <c r="P261" s="914"/>
      <c r="Q261" s="872"/>
      <c r="R261" s="873"/>
      <c r="S261" s="805">
        <f t="shared" si="13"/>
        <v>139.4</v>
      </c>
    </row>
    <row r="262" spans="1:20" s="709" customFormat="1" ht="18">
      <c r="A262" s="838" t="s">
        <v>580</v>
      </c>
      <c r="B262" s="920"/>
      <c r="C262" s="920"/>
      <c r="D262" s="921"/>
      <c r="E262" s="955"/>
      <c r="F262" s="955"/>
      <c r="G262" s="956"/>
      <c r="H262" s="940"/>
      <c r="I262" s="1049"/>
      <c r="J262" s="1013"/>
      <c r="K262" s="1014"/>
      <c r="L262" s="1017"/>
      <c r="M262" s="926"/>
      <c r="N262" s="914"/>
      <c r="O262" s="914"/>
      <c r="P262" s="914"/>
      <c r="Q262" s="872"/>
      <c r="R262" s="873"/>
      <c r="S262" s="805">
        <f t="shared" si="13"/>
        <v>0</v>
      </c>
      <c r="T262" s="875"/>
    </row>
    <row r="263" spans="1:19" s="823" customFormat="1" ht="18">
      <c r="A263" s="810" t="s">
        <v>31</v>
      </c>
      <c r="B263" s="927"/>
      <c r="C263" s="927"/>
      <c r="D263" s="928"/>
      <c r="E263" s="927"/>
      <c r="F263" s="927"/>
      <c r="G263" s="958"/>
      <c r="H263" s="959"/>
      <c r="I263" s="960"/>
      <c r="J263" s="932">
        <f>SUM(J258:J262)</f>
        <v>129.4</v>
      </c>
      <c r="K263" s="933">
        <f>SUM(K258:K262)</f>
        <v>111.70000000000002</v>
      </c>
      <c r="L263" s="815">
        <f>SUM(L258:L262)</f>
        <v>158.6</v>
      </c>
      <c r="M263" s="1019"/>
      <c r="N263" s="931"/>
      <c r="O263" s="931"/>
      <c r="P263" s="931"/>
      <c r="Q263" s="878"/>
      <c r="R263" s="961">
        <f>(J263+K263+L263)/3</f>
        <v>133.23333333333335</v>
      </c>
      <c r="S263" s="1055">
        <f t="shared" si="13"/>
        <v>399.70000000000005</v>
      </c>
    </row>
    <row r="264" spans="1:19" s="709" customFormat="1" ht="18">
      <c r="A264" s="588" t="s">
        <v>794</v>
      </c>
      <c r="B264" s="785">
        <v>250</v>
      </c>
      <c r="C264" s="785">
        <v>360</v>
      </c>
      <c r="D264" s="945">
        <f>MAX(J270:K270:L270)/360*100</f>
        <v>79.16666666666666</v>
      </c>
      <c r="E264" s="844"/>
      <c r="F264" s="844"/>
      <c r="G264" s="788" t="s">
        <v>699</v>
      </c>
      <c r="H264" s="789">
        <f>(J264+K264+L264)/3</f>
        <v>231</v>
      </c>
      <c r="I264" s="1067"/>
      <c r="J264" s="1066">
        <v>232</v>
      </c>
      <c r="K264" s="794">
        <v>225</v>
      </c>
      <c r="L264" s="830">
        <v>236</v>
      </c>
      <c r="M264" s="793"/>
      <c r="N264" s="794"/>
      <c r="O264" s="794"/>
      <c r="P264" s="794"/>
      <c r="Q264" s="861"/>
      <c r="R264" s="834"/>
      <c r="S264" s="805"/>
    </row>
    <row r="265" spans="1:19" s="709" customFormat="1" ht="18">
      <c r="A265" s="838" t="s">
        <v>509</v>
      </c>
      <c r="B265" s="799"/>
      <c r="C265" s="799"/>
      <c r="D265" s="833"/>
      <c r="E265" s="801"/>
      <c r="F265" s="801"/>
      <c r="G265" s="802">
        <v>393</v>
      </c>
      <c r="H265" s="880"/>
      <c r="I265" s="827"/>
      <c r="J265" s="803">
        <v>49.7</v>
      </c>
      <c r="K265" s="804">
        <v>4.1</v>
      </c>
      <c r="L265" s="803">
        <v>12.7</v>
      </c>
      <c r="M265" s="793"/>
      <c r="N265" s="794"/>
      <c r="O265" s="794"/>
      <c r="P265" s="794"/>
      <c r="Q265" s="861"/>
      <c r="R265" s="834"/>
      <c r="S265" s="805">
        <f aca="true" t="shared" si="14" ref="S265:S270">J265+K265+L265</f>
        <v>66.5</v>
      </c>
    </row>
    <row r="266" spans="1:19" s="709" customFormat="1" ht="18">
      <c r="A266" s="838" t="s">
        <v>510</v>
      </c>
      <c r="B266" s="806"/>
      <c r="C266" s="806"/>
      <c r="D266" s="835"/>
      <c r="E266" s="808"/>
      <c r="F266" s="808"/>
      <c r="G266" s="809">
        <v>398</v>
      </c>
      <c r="H266" s="880"/>
      <c r="I266" s="827"/>
      <c r="J266" s="803">
        <v>31.8</v>
      </c>
      <c r="K266" s="804">
        <v>56.3</v>
      </c>
      <c r="L266" s="803">
        <v>88.5</v>
      </c>
      <c r="M266" s="793"/>
      <c r="N266" s="794"/>
      <c r="O266" s="794"/>
      <c r="P266" s="794"/>
      <c r="Q266" s="861"/>
      <c r="R266" s="834"/>
      <c r="S266" s="805">
        <f t="shared" si="14"/>
        <v>176.6</v>
      </c>
    </row>
    <row r="267" spans="1:19" s="709" customFormat="1" ht="18">
      <c r="A267" s="838" t="s">
        <v>705</v>
      </c>
      <c r="B267" s="806"/>
      <c r="C267" s="806"/>
      <c r="D267" s="835"/>
      <c r="E267" s="808"/>
      <c r="F267" s="808"/>
      <c r="G267" s="809">
        <v>397</v>
      </c>
      <c r="H267" s="880"/>
      <c r="I267" s="827"/>
      <c r="J267" s="803">
        <v>60.8</v>
      </c>
      <c r="K267" s="804">
        <v>82.6</v>
      </c>
      <c r="L267" s="803">
        <v>48.8</v>
      </c>
      <c r="M267" s="839"/>
      <c r="N267" s="804"/>
      <c r="O267" s="804"/>
      <c r="P267" s="794"/>
      <c r="Q267" s="861"/>
      <c r="R267" s="834"/>
      <c r="S267" s="805">
        <f t="shared" si="14"/>
        <v>192.2</v>
      </c>
    </row>
    <row r="268" spans="1:19" s="709" customFormat="1" ht="18">
      <c r="A268" s="838" t="s">
        <v>613</v>
      </c>
      <c r="B268" s="806"/>
      <c r="C268" s="806"/>
      <c r="D268" s="835"/>
      <c r="E268" s="808"/>
      <c r="F268" s="808"/>
      <c r="G268" s="809"/>
      <c r="H268" s="880"/>
      <c r="I268" s="827"/>
      <c r="J268" s="803">
        <v>42.8</v>
      </c>
      <c r="K268" s="804">
        <v>56.1</v>
      </c>
      <c r="L268" s="803">
        <v>39.3</v>
      </c>
      <c r="M268" s="839"/>
      <c r="N268" s="804"/>
      <c r="O268" s="804"/>
      <c r="P268" s="794"/>
      <c r="Q268" s="861"/>
      <c r="R268" s="834"/>
      <c r="S268" s="805">
        <f t="shared" si="14"/>
        <v>138.2</v>
      </c>
    </row>
    <row r="269" spans="1:19" s="709" customFormat="1" ht="18">
      <c r="A269" s="838" t="s">
        <v>295</v>
      </c>
      <c r="B269" s="806"/>
      <c r="C269" s="806"/>
      <c r="D269" s="835"/>
      <c r="E269" s="808"/>
      <c r="F269" s="808"/>
      <c r="G269" s="809"/>
      <c r="H269" s="880"/>
      <c r="I269" s="827"/>
      <c r="J269" s="803">
        <v>81.3</v>
      </c>
      <c r="K269" s="804">
        <v>85.9</v>
      </c>
      <c r="L269" s="803">
        <v>34.1</v>
      </c>
      <c r="M269" s="839"/>
      <c r="N269" s="804"/>
      <c r="O269" s="804"/>
      <c r="P269" s="794"/>
      <c r="Q269" s="861"/>
      <c r="R269" s="834"/>
      <c r="S269" s="805">
        <f t="shared" si="14"/>
        <v>201.29999999999998</v>
      </c>
    </row>
    <row r="270" spans="1:20" s="823" customFormat="1" ht="18">
      <c r="A270" s="810" t="s">
        <v>31</v>
      </c>
      <c r="B270" s="811"/>
      <c r="C270" s="811"/>
      <c r="D270" s="812"/>
      <c r="E270" s="811"/>
      <c r="F270" s="811"/>
      <c r="G270" s="813"/>
      <c r="H270" s="883"/>
      <c r="I270" s="814"/>
      <c r="J270" s="815">
        <f>SUM(J265:J269)</f>
        <v>266.40000000000003</v>
      </c>
      <c r="K270" s="815">
        <f>SUM(K265:K269)</f>
        <v>285</v>
      </c>
      <c r="L270" s="815">
        <f>SUM(L265:L269)</f>
        <v>223.4</v>
      </c>
      <c r="M270" s="999"/>
      <c r="N270" s="877"/>
      <c r="O270" s="877"/>
      <c r="P270" s="818"/>
      <c r="Q270" s="878"/>
      <c r="R270" s="843">
        <f>(J270+K270+L270)/3</f>
        <v>258.2666666666667</v>
      </c>
      <c r="S270" s="1055">
        <f t="shared" si="14"/>
        <v>774.8000000000001</v>
      </c>
      <c r="T270" s="822"/>
    </row>
    <row r="271" spans="1:19" s="709" customFormat="1" ht="18">
      <c r="A271" s="588" t="s">
        <v>659</v>
      </c>
      <c r="B271" s="907">
        <v>250</v>
      </c>
      <c r="C271" s="907">
        <v>360</v>
      </c>
      <c r="D271" s="1020">
        <f>MAX(J278:K278:L278)/360*100</f>
        <v>22.75</v>
      </c>
      <c r="E271" s="965">
        <v>250</v>
      </c>
      <c r="F271" s="965">
        <v>360</v>
      </c>
      <c r="G271" s="1020">
        <f>MAX(N278:O278:P278)/360*100</f>
        <v>25.88888888888889</v>
      </c>
      <c r="H271" s="789">
        <f>(J271+K271+L271)/3</f>
        <v>0</v>
      </c>
      <c r="I271" s="1049"/>
      <c r="J271" s="911"/>
      <c r="K271" s="912"/>
      <c r="L271" s="911"/>
      <c r="M271" s="1073"/>
      <c r="N271" s="912">
        <v>225</v>
      </c>
      <c r="O271" s="912">
        <v>228</v>
      </c>
      <c r="P271" s="912">
        <v>226</v>
      </c>
      <c r="Q271" s="872" t="s">
        <v>699</v>
      </c>
      <c r="R271" s="873"/>
      <c r="S271" s="805"/>
    </row>
    <row r="272" spans="1:19" s="709" customFormat="1" ht="18">
      <c r="A272" s="838" t="s">
        <v>303</v>
      </c>
      <c r="B272" s="915"/>
      <c r="C272" s="915"/>
      <c r="D272" s="916"/>
      <c r="E272" s="951"/>
      <c r="F272" s="951"/>
      <c r="G272" s="952"/>
      <c r="H272" s="940"/>
      <c r="I272" s="1049"/>
      <c r="J272" s="924">
        <v>0</v>
      </c>
      <c r="K272" s="914">
        <v>0</v>
      </c>
      <c r="L272" s="924">
        <v>0</v>
      </c>
      <c r="M272" s="926"/>
      <c r="N272" s="914">
        <v>0.4</v>
      </c>
      <c r="O272" s="914">
        <v>0.3</v>
      </c>
      <c r="P272" s="914">
        <v>0.3</v>
      </c>
      <c r="Q272" s="872"/>
      <c r="R272" s="873"/>
      <c r="S272" s="805">
        <f aca="true" t="shared" si="15" ref="S272:S278">J272+K272+L272+N272+O272+P272</f>
        <v>1</v>
      </c>
    </row>
    <row r="273" spans="1:20" s="709" customFormat="1" ht="18">
      <c r="A273" s="838" t="s">
        <v>304</v>
      </c>
      <c r="B273" s="920"/>
      <c r="C273" s="920"/>
      <c r="D273" s="921"/>
      <c r="E273" s="955"/>
      <c r="F273" s="955"/>
      <c r="G273" s="956"/>
      <c r="H273" s="940"/>
      <c r="I273" s="1049"/>
      <c r="J273" s="803"/>
      <c r="K273" s="804"/>
      <c r="L273" s="803"/>
      <c r="M273" s="926"/>
      <c r="N273" s="925">
        <v>19.6</v>
      </c>
      <c r="O273" s="914">
        <v>1.2</v>
      </c>
      <c r="P273" s="914">
        <v>43.2</v>
      </c>
      <c r="Q273" s="872"/>
      <c r="R273" s="873"/>
      <c r="S273" s="805">
        <f t="shared" si="15"/>
        <v>64</v>
      </c>
      <c r="T273" s="875"/>
    </row>
    <row r="274" spans="1:20" s="709" customFormat="1" ht="18">
      <c r="A274" s="838" t="s">
        <v>725</v>
      </c>
      <c r="B274" s="920"/>
      <c r="C274" s="920"/>
      <c r="D274" s="921"/>
      <c r="E274" s="955"/>
      <c r="F274" s="955"/>
      <c r="G274" s="956"/>
      <c r="H274" s="940"/>
      <c r="I274" s="1049"/>
      <c r="J274" s="803" t="s">
        <v>706</v>
      </c>
      <c r="K274" s="804"/>
      <c r="L274" s="803"/>
      <c r="M274" s="926"/>
      <c r="N274" s="925">
        <v>24.8</v>
      </c>
      <c r="O274" s="914">
        <v>23.2</v>
      </c>
      <c r="P274" s="914">
        <v>26.9</v>
      </c>
      <c r="Q274" s="1050"/>
      <c r="R274" s="873"/>
      <c r="S274" s="805"/>
      <c r="T274" s="996"/>
    </row>
    <row r="275" spans="1:20" s="709" customFormat="1" ht="18">
      <c r="A275" s="838" t="s">
        <v>660</v>
      </c>
      <c r="B275" s="920"/>
      <c r="C275" s="920"/>
      <c r="D275" s="921"/>
      <c r="E275" s="955"/>
      <c r="F275" s="955"/>
      <c r="G275" s="956">
        <v>398</v>
      </c>
      <c r="H275" s="940"/>
      <c r="I275" s="1049"/>
      <c r="J275" s="803"/>
      <c r="K275" s="804"/>
      <c r="L275" s="803"/>
      <c r="M275" s="926"/>
      <c r="N275" s="925">
        <v>0</v>
      </c>
      <c r="O275" s="914">
        <v>0</v>
      </c>
      <c r="P275" s="914">
        <v>0</v>
      </c>
      <c r="Q275" s="1050"/>
      <c r="R275" s="873"/>
      <c r="S275" s="805">
        <f t="shared" si="15"/>
        <v>0</v>
      </c>
      <c r="T275" s="996"/>
    </row>
    <row r="276" spans="1:20" s="709" customFormat="1" ht="18">
      <c r="A276" s="838" t="s">
        <v>661</v>
      </c>
      <c r="B276" s="920"/>
      <c r="C276" s="920"/>
      <c r="D276" s="921"/>
      <c r="E276" s="955"/>
      <c r="F276" s="955"/>
      <c r="G276" s="956">
        <v>383</v>
      </c>
      <c r="H276" s="940"/>
      <c r="I276" s="1049"/>
      <c r="J276" s="803"/>
      <c r="K276" s="804"/>
      <c r="L276" s="803"/>
      <c r="M276" s="926"/>
      <c r="N276" s="925">
        <v>29.4</v>
      </c>
      <c r="O276" s="914">
        <v>68.5</v>
      </c>
      <c r="P276" s="914">
        <v>17.8</v>
      </c>
      <c r="Q276" s="1050"/>
      <c r="R276" s="873"/>
      <c r="S276" s="805">
        <f t="shared" si="15"/>
        <v>115.7</v>
      </c>
      <c r="T276" s="996"/>
    </row>
    <row r="277" spans="1:20" s="709" customFormat="1" ht="18">
      <c r="A277" s="838" t="s">
        <v>662</v>
      </c>
      <c r="B277" s="920"/>
      <c r="C277" s="920"/>
      <c r="D277" s="921"/>
      <c r="E277" s="955"/>
      <c r="F277" s="955"/>
      <c r="G277" s="956">
        <v>392</v>
      </c>
      <c r="H277" s="940"/>
      <c r="I277" s="1049"/>
      <c r="J277" s="803">
        <v>81.9</v>
      </c>
      <c r="K277" s="804">
        <v>11.1</v>
      </c>
      <c r="L277" s="803">
        <v>26.2</v>
      </c>
      <c r="M277" s="926"/>
      <c r="N277" s="925"/>
      <c r="O277" s="914"/>
      <c r="P277" s="914"/>
      <c r="Q277" s="1050"/>
      <c r="R277" s="873"/>
      <c r="S277" s="805">
        <f t="shared" si="15"/>
        <v>119.2</v>
      </c>
      <c r="T277" s="996"/>
    </row>
    <row r="278" spans="1:19" s="823" customFormat="1" ht="18">
      <c r="A278" s="810" t="s">
        <v>31</v>
      </c>
      <c r="B278" s="927"/>
      <c r="C278" s="927"/>
      <c r="D278" s="928"/>
      <c r="E278" s="927"/>
      <c r="F278" s="927"/>
      <c r="G278" s="958"/>
      <c r="H278" s="959"/>
      <c r="I278" s="960"/>
      <c r="J278" s="815">
        <v>81.9</v>
      </c>
      <c r="K278" s="816">
        <v>11.1</v>
      </c>
      <c r="L278" s="815">
        <v>26.2</v>
      </c>
      <c r="M278" s="1019"/>
      <c r="N278" s="975">
        <f>SUM(N272:N277)</f>
        <v>74.19999999999999</v>
      </c>
      <c r="O278" s="933">
        <f>SUM(O272:O277)</f>
        <v>93.2</v>
      </c>
      <c r="P278" s="933">
        <f>SUM(P272:P277)</f>
        <v>88.2</v>
      </c>
      <c r="Q278" s="1074"/>
      <c r="R278" s="1075">
        <f>(J278+K278+L278)/3</f>
        <v>39.733333333333334</v>
      </c>
      <c r="S278" s="805">
        <f t="shared" si="15"/>
        <v>374.79999999999995</v>
      </c>
    </row>
    <row r="279" spans="1:19" s="709" customFormat="1" ht="18">
      <c r="A279" s="838" t="s">
        <v>97</v>
      </c>
      <c r="B279" s="907">
        <f>B160+B168+B179+B190+B199+B207+B213+B220+B225+B237+B247+B257+B264+B271</f>
        <v>4310</v>
      </c>
      <c r="C279" s="907">
        <f>C160+C168+C179+C190+C199+C207+C213+C220+C225+C237+C247+C257+C264+C271</f>
        <v>6174</v>
      </c>
      <c r="D279" s="982"/>
      <c r="E279" s="907">
        <f>E160+E168+E179+E190+E199+E207+E213+E220+E225+E237+E247+E257+E264+E271</f>
        <v>2510</v>
      </c>
      <c r="F279" s="907">
        <f>F160+F168+F179+F190+F199+F207+F213+F220+F225+F237+F247+F257+F264+F271</f>
        <v>3592</v>
      </c>
      <c r="G279" s="939"/>
      <c r="H279" s="940"/>
      <c r="I279" s="1049"/>
      <c r="J279" s="924"/>
      <c r="K279" s="925"/>
      <c r="L279" s="924"/>
      <c r="M279" s="1021"/>
      <c r="N279" s="914"/>
      <c r="O279" s="914"/>
      <c r="P279" s="914"/>
      <c r="Q279" s="1076"/>
      <c r="R279" s="1077" t="e">
        <f>R167+R178+R189+R198+R206+#REF!+#REF!+R212+R219+R224+#REF!+#REF!+#REF!+R236+#REF!+#REF!++R263+#REF!+#REF!+#REF!+R278</f>
        <v>#REF!</v>
      </c>
      <c r="S279" s="805">
        <f>J279+K279+L279</f>
        <v>0</v>
      </c>
    </row>
    <row r="280" spans="1:19" s="709" customFormat="1" ht="24.75" customHeight="1">
      <c r="A280" s="1362" t="s">
        <v>305</v>
      </c>
      <c r="B280" s="1362"/>
      <c r="C280" s="1362"/>
      <c r="D280" s="1362"/>
      <c r="E280" s="1362"/>
      <c r="F280" s="1362"/>
      <c r="G280" s="1362"/>
      <c r="H280" s="1362"/>
      <c r="I280" s="1362"/>
      <c r="J280" s="1362"/>
      <c r="K280" s="1362"/>
      <c r="L280" s="1362"/>
      <c r="M280" s="1362"/>
      <c r="N280" s="1362"/>
      <c r="O280" s="1362"/>
      <c r="P280" s="1370"/>
      <c r="Q280" s="1078"/>
      <c r="R280" s="1079">
        <f>R400</f>
        <v>0</v>
      </c>
      <c r="S280" s="805">
        <f>J280+K280+L280</f>
        <v>0</v>
      </c>
    </row>
    <row r="281" spans="1:19" s="709" customFormat="1" ht="18">
      <c r="A281" s="588" t="s">
        <v>544</v>
      </c>
      <c r="B281" s="907">
        <v>180</v>
      </c>
      <c r="C281" s="907">
        <v>252</v>
      </c>
      <c r="D281" s="945">
        <f>MAX(J287:K287:L287)/252*100</f>
        <v>0</v>
      </c>
      <c r="E281" s="1072"/>
      <c r="F281" s="1072"/>
      <c r="G281" s="939" t="s">
        <v>699</v>
      </c>
      <c r="H281" s="789">
        <f>(J281+K281+L281)/3</f>
        <v>229</v>
      </c>
      <c r="I281" s="1012"/>
      <c r="J281" s="828">
        <v>236</v>
      </c>
      <c r="K281" s="792">
        <v>210</v>
      </c>
      <c r="L281" s="791">
        <v>241</v>
      </c>
      <c r="M281" s="926"/>
      <c r="N281" s="914"/>
      <c r="O281" s="914"/>
      <c r="P281" s="914"/>
      <c r="Q281" s="872"/>
      <c r="R281" s="873"/>
      <c r="S281" s="805"/>
    </row>
    <row r="282" spans="1:19" s="709" customFormat="1" ht="18">
      <c r="A282" s="838" t="s">
        <v>233</v>
      </c>
      <c r="B282" s="915"/>
      <c r="C282" s="915"/>
      <c r="D282" s="916"/>
      <c r="E282" s="951"/>
      <c r="F282" s="951"/>
      <c r="G282" s="952">
        <v>394</v>
      </c>
      <c r="H282" s="940"/>
      <c r="I282" s="1080"/>
      <c r="J282" s="924">
        <v>0</v>
      </c>
      <c r="K282" s="914">
        <v>0</v>
      </c>
      <c r="L282" s="924">
        <v>0</v>
      </c>
      <c r="M282" s="926"/>
      <c r="N282" s="914"/>
      <c r="O282" s="914"/>
      <c r="P282" s="914"/>
      <c r="Q282" s="872"/>
      <c r="R282" s="873"/>
      <c r="S282" s="805">
        <f aca="true" t="shared" si="16" ref="S282:S355">J282+K282+L282</f>
        <v>0</v>
      </c>
    </row>
    <row r="283" spans="1:19" s="709" customFormat="1" ht="18">
      <c r="A283" s="838" t="s">
        <v>234</v>
      </c>
      <c r="B283" s="920"/>
      <c r="C283" s="920"/>
      <c r="D283" s="921"/>
      <c r="E283" s="955"/>
      <c r="F283" s="955"/>
      <c r="G283" s="956">
        <v>396</v>
      </c>
      <c r="H283" s="940"/>
      <c r="I283" s="1049"/>
      <c r="J283" s="924">
        <v>0</v>
      </c>
      <c r="K283" s="914">
        <v>0</v>
      </c>
      <c r="L283" s="924">
        <v>0</v>
      </c>
      <c r="M283" s="926"/>
      <c r="N283" s="914"/>
      <c r="O283" s="914"/>
      <c r="P283" s="914"/>
      <c r="Q283" s="872"/>
      <c r="R283" s="873"/>
      <c r="S283" s="805">
        <f t="shared" si="16"/>
        <v>0</v>
      </c>
    </row>
    <row r="284" spans="1:20" s="709" customFormat="1" ht="18">
      <c r="A284" s="838" t="s">
        <v>235</v>
      </c>
      <c r="B284" s="920"/>
      <c r="C284" s="920"/>
      <c r="D284" s="921"/>
      <c r="E284" s="955"/>
      <c r="F284" s="955"/>
      <c r="G284" s="956">
        <v>394</v>
      </c>
      <c r="H284" s="940"/>
      <c r="I284" s="1049"/>
      <c r="J284" s="924">
        <v>0</v>
      </c>
      <c r="K284" s="914">
        <v>0</v>
      </c>
      <c r="L284" s="924">
        <v>0</v>
      </c>
      <c r="M284" s="926"/>
      <c r="N284" s="914"/>
      <c r="O284" s="914"/>
      <c r="P284" s="914"/>
      <c r="Q284" s="872"/>
      <c r="R284" s="873"/>
      <c r="S284" s="805">
        <f t="shared" si="16"/>
        <v>0</v>
      </c>
      <c r="T284" s="875"/>
    </row>
    <row r="285" spans="1:20" s="709" customFormat="1" ht="18">
      <c r="A285" s="838" t="s">
        <v>740</v>
      </c>
      <c r="B285" s="920"/>
      <c r="C285" s="920"/>
      <c r="D285" s="921"/>
      <c r="E285" s="955"/>
      <c r="F285" s="955"/>
      <c r="G285" s="956"/>
      <c r="H285" s="940"/>
      <c r="I285" s="1049"/>
      <c r="J285" s="924">
        <v>4.6</v>
      </c>
      <c r="K285" s="914">
        <v>3.9</v>
      </c>
      <c r="L285" s="924">
        <v>0</v>
      </c>
      <c r="M285" s="926"/>
      <c r="N285" s="914"/>
      <c r="O285" s="914"/>
      <c r="P285" s="914"/>
      <c r="Q285" s="872"/>
      <c r="R285" s="873"/>
      <c r="S285" s="805">
        <f t="shared" si="16"/>
        <v>8.5</v>
      </c>
      <c r="T285" s="996"/>
    </row>
    <row r="286" spans="1:20" s="709" customFormat="1" ht="18">
      <c r="A286" s="838" t="s">
        <v>741</v>
      </c>
      <c r="B286" s="920"/>
      <c r="C286" s="920"/>
      <c r="D286" s="921"/>
      <c r="E286" s="955"/>
      <c r="F286" s="955"/>
      <c r="G286" s="956"/>
      <c r="H286" s="940"/>
      <c r="I286" s="1049"/>
      <c r="J286" s="924">
        <v>58.6</v>
      </c>
      <c r="K286" s="914">
        <v>51.7</v>
      </c>
      <c r="L286" s="924">
        <v>0.5</v>
      </c>
      <c r="M286" s="926"/>
      <c r="N286" s="914"/>
      <c r="O286" s="914"/>
      <c r="P286" s="914"/>
      <c r="Q286" s="872"/>
      <c r="R286" s="873"/>
      <c r="S286" s="805">
        <f t="shared" si="16"/>
        <v>110.80000000000001</v>
      </c>
      <c r="T286" s="996"/>
    </row>
    <row r="287" spans="1:19" s="1092" customFormat="1" ht="18">
      <c r="A287" s="1081" t="s">
        <v>31</v>
      </c>
      <c r="B287" s="1082"/>
      <c r="C287" s="1082"/>
      <c r="D287" s="1083"/>
      <c r="E287" s="1082"/>
      <c r="F287" s="1082"/>
      <c r="G287" s="1084"/>
      <c r="H287" s="1085"/>
      <c r="I287" s="1086"/>
      <c r="J287" s="1087">
        <f>SUM(J282:J284)</f>
        <v>0</v>
      </c>
      <c r="K287" s="1088">
        <f>SUM(K282:K284)</f>
        <v>0</v>
      </c>
      <c r="L287" s="1087">
        <f>SUM(L282:L284)</f>
        <v>0</v>
      </c>
      <c r="M287" s="1089"/>
      <c r="N287" s="1088"/>
      <c r="O287" s="1088"/>
      <c r="P287" s="1088"/>
      <c r="Q287" s="1090"/>
      <c r="R287" s="972">
        <f>(J287+K287+L287)/3</f>
        <v>0</v>
      </c>
      <c r="S287" s="1091">
        <f t="shared" si="16"/>
        <v>0</v>
      </c>
    </row>
    <row r="288" spans="1:19" s="709" customFormat="1" ht="18">
      <c r="A288" s="588" t="s">
        <v>236</v>
      </c>
      <c r="B288" s="907">
        <v>400</v>
      </c>
      <c r="C288" s="907">
        <v>570</v>
      </c>
      <c r="D288" s="945">
        <f>MAX(J294:K294:L294)/570*100</f>
        <v>32.66666666666667</v>
      </c>
      <c r="E288" s="1057"/>
      <c r="F288" s="1057"/>
      <c r="G288" s="788" t="s">
        <v>699</v>
      </c>
      <c r="H288" s="789">
        <f>(J288+K288+L288)/3</f>
        <v>226.66666666666666</v>
      </c>
      <c r="I288" s="1049"/>
      <c r="J288" s="791">
        <v>226</v>
      </c>
      <c r="K288" s="792">
        <v>228</v>
      </c>
      <c r="L288" s="791">
        <v>226</v>
      </c>
      <c r="M288" s="1042"/>
      <c r="N288" s="968"/>
      <c r="O288" s="968"/>
      <c r="P288" s="968"/>
      <c r="Q288" s="870"/>
      <c r="R288" s="873"/>
      <c r="S288" s="805"/>
    </row>
    <row r="289" spans="1:19" s="709" customFormat="1" ht="18">
      <c r="A289" s="838" t="s">
        <v>633</v>
      </c>
      <c r="B289" s="915"/>
      <c r="C289" s="915"/>
      <c r="D289" s="1043"/>
      <c r="E289" s="1044"/>
      <c r="F289" s="1044"/>
      <c r="G289" s="802">
        <v>394</v>
      </c>
      <c r="H289" s="940"/>
      <c r="I289" s="1030"/>
      <c r="J289" s="924">
        <v>46.6</v>
      </c>
      <c r="K289" s="914">
        <v>29.1</v>
      </c>
      <c r="L289" s="924">
        <v>50.9</v>
      </c>
      <c r="M289" s="1042"/>
      <c r="N289" s="968"/>
      <c r="O289" s="968"/>
      <c r="P289" s="968"/>
      <c r="Q289" s="870"/>
      <c r="R289" s="873"/>
      <c r="S289" s="805">
        <f t="shared" si="16"/>
        <v>126.6</v>
      </c>
    </row>
    <row r="290" spans="1:19" s="709" customFormat="1" ht="18">
      <c r="A290" s="838" t="s">
        <v>634</v>
      </c>
      <c r="B290" s="920"/>
      <c r="C290" s="920"/>
      <c r="D290" s="1046"/>
      <c r="E290" s="1047"/>
      <c r="F290" s="1047"/>
      <c r="G290" s="809">
        <v>393</v>
      </c>
      <c r="H290" s="940"/>
      <c r="I290" s="1030"/>
      <c r="J290" s="924">
        <v>26.6</v>
      </c>
      <c r="K290" s="914">
        <v>20.1</v>
      </c>
      <c r="L290" s="924">
        <v>70.4</v>
      </c>
      <c r="M290" s="1042"/>
      <c r="N290" s="968"/>
      <c r="O290" s="968"/>
      <c r="P290" s="968"/>
      <c r="Q290" s="870"/>
      <c r="R290" s="873"/>
      <c r="S290" s="805">
        <f t="shared" si="16"/>
        <v>117.10000000000001</v>
      </c>
    </row>
    <row r="291" spans="1:20" s="709" customFormat="1" ht="18">
      <c r="A291" s="838" t="s">
        <v>635</v>
      </c>
      <c r="B291" s="920"/>
      <c r="C291" s="920"/>
      <c r="D291" s="1046"/>
      <c r="E291" s="1047"/>
      <c r="F291" s="1047"/>
      <c r="G291" s="809">
        <v>396</v>
      </c>
      <c r="H291" s="940"/>
      <c r="I291" s="1030"/>
      <c r="J291" s="924">
        <v>36.6</v>
      </c>
      <c r="K291" s="914">
        <v>98.7</v>
      </c>
      <c r="L291" s="924">
        <v>33.9</v>
      </c>
      <c r="M291" s="1042"/>
      <c r="N291" s="968"/>
      <c r="O291" s="968"/>
      <c r="P291" s="968"/>
      <c r="Q291" s="870"/>
      <c r="R291" s="873"/>
      <c r="S291" s="805">
        <f t="shared" si="16"/>
        <v>169.20000000000002</v>
      </c>
      <c r="T291" s="875"/>
    </row>
    <row r="292" spans="1:20" s="709" customFormat="1" ht="18">
      <c r="A292" s="838" t="s">
        <v>636</v>
      </c>
      <c r="B292" s="920"/>
      <c r="C292" s="920"/>
      <c r="D292" s="1046"/>
      <c r="E292" s="1047"/>
      <c r="F292" s="1047"/>
      <c r="G292" s="1048"/>
      <c r="H292" s="940"/>
      <c r="I292" s="1030"/>
      <c r="J292" s="924">
        <v>38</v>
      </c>
      <c r="K292" s="914">
        <v>22.7</v>
      </c>
      <c r="L292" s="924">
        <v>31</v>
      </c>
      <c r="M292" s="1042"/>
      <c r="N292" s="968"/>
      <c r="O292" s="968"/>
      <c r="P292" s="968"/>
      <c r="Q292" s="870"/>
      <c r="R292" s="873"/>
      <c r="S292" s="805">
        <f t="shared" si="16"/>
        <v>91.7</v>
      </c>
      <c r="T292" s="996"/>
    </row>
    <row r="293" spans="1:20" s="709" customFormat="1" ht="18">
      <c r="A293" s="838" t="s">
        <v>742</v>
      </c>
      <c r="B293" s="920"/>
      <c r="C293" s="920"/>
      <c r="D293" s="1046"/>
      <c r="E293" s="1047"/>
      <c r="F293" s="1047"/>
      <c r="G293" s="1048"/>
      <c r="H293" s="940"/>
      <c r="I293" s="1030"/>
      <c r="J293" s="924">
        <v>56.2</v>
      </c>
      <c r="K293" s="914">
        <v>48.4</v>
      </c>
      <c r="L293" s="924">
        <v>22.2</v>
      </c>
      <c r="M293" s="1042"/>
      <c r="N293" s="968"/>
      <c r="O293" s="968"/>
      <c r="P293" s="968"/>
      <c r="Q293" s="870"/>
      <c r="R293" s="873"/>
      <c r="S293" s="805">
        <f t="shared" si="16"/>
        <v>126.8</v>
      </c>
      <c r="T293" s="996"/>
    </row>
    <row r="294" spans="1:19" s="823" customFormat="1" ht="18">
      <c r="A294" s="810" t="s">
        <v>31</v>
      </c>
      <c r="B294" s="927"/>
      <c r="C294" s="927"/>
      <c r="D294" s="928"/>
      <c r="E294" s="927"/>
      <c r="F294" s="927"/>
      <c r="G294" s="958"/>
      <c r="H294" s="959"/>
      <c r="I294" s="960"/>
      <c r="J294" s="932">
        <f>SUM(J289:J292)</f>
        <v>147.8</v>
      </c>
      <c r="K294" s="933">
        <f>SUM(K289:K292)</f>
        <v>170.6</v>
      </c>
      <c r="L294" s="932">
        <f>SUM(L289:L292)</f>
        <v>186.20000000000002</v>
      </c>
      <c r="M294" s="1019"/>
      <c r="N294" s="931"/>
      <c r="O294" s="931"/>
      <c r="P294" s="931"/>
      <c r="Q294" s="878"/>
      <c r="R294" s="972">
        <f>(J294+K294+L294)/3</f>
        <v>168.20000000000002</v>
      </c>
      <c r="S294" s="1055">
        <f t="shared" si="16"/>
        <v>504.6</v>
      </c>
    </row>
    <row r="295" spans="1:19" s="709" customFormat="1" ht="18">
      <c r="A295" s="588" t="s">
        <v>543</v>
      </c>
      <c r="B295" s="907">
        <v>25</v>
      </c>
      <c r="C295" s="907">
        <v>36</v>
      </c>
      <c r="D295" s="945">
        <f>MAX(J297:K297:L297)/36*100</f>
        <v>41.66666666666667</v>
      </c>
      <c r="E295" s="1072"/>
      <c r="F295" s="1072"/>
      <c r="G295" s="939"/>
      <c r="H295" s="919"/>
      <c r="I295" s="827"/>
      <c r="J295" s="924">
        <v>237</v>
      </c>
      <c r="K295" s="914">
        <v>238</v>
      </c>
      <c r="L295" s="924">
        <v>234</v>
      </c>
      <c r="M295" s="1021"/>
      <c r="N295" s="914"/>
      <c r="O295" s="914"/>
      <c r="P295" s="914"/>
      <c r="Q295" s="872"/>
      <c r="R295" s="873"/>
      <c r="S295" s="805"/>
    </row>
    <row r="296" spans="1:20" s="709" customFormat="1" ht="17.25" customHeight="1">
      <c r="A296" s="838" t="s">
        <v>157</v>
      </c>
      <c r="B296" s="915"/>
      <c r="C296" s="915"/>
      <c r="D296" s="879"/>
      <c r="E296" s="951"/>
      <c r="F296" s="951"/>
      <c r="G296" s="952"/>
      <c r="H296" s="880"/>
      <c r="I296" s="827"/>
      <c r="J296" s="1013">
        <v>15</v>
      </c>
      <c r="K296" s="1014">
        <v>15</v>
      </c>
      <c r="L296" s="1013">
        <v>15</v>
      </c>
      <c r="M296" s="1021"/>
      <c r="N296" s="914"/>
      <c r="O296" s="914"/>
      <c r="P296" s="914"/>
      <c r="Q296" s="872"/>
      <c r="R296" s="873"/>
      <c r="S296" s="805">
        <f t="shared" si="16"/>
        <v>45</v>
      </c>
      <c r="T296" s="875"/>
    </row>
    <row r="297" spans="1:19" s="823" customFormat="1" ht="18">
      <c r="A297" s="810" t="s">
        <v>31</v>
      </c>
      <c r="B297" s="927"/>
      <c r="C297" s="927"/>
      <c r="D297" s="882"/>
      <c r="E297" s="927"/>
      <c r="F297" s="927"/>
      <c r="G297" s="958"/>
      <c r="H297" s="883"/>
      <c r="I297" s="814"/>
      <c r="J297" s="815">
        <f>SUM(J296)</f>
        <v>15</v>
      </c>
      <c r="K297" s="816">
        <f>SUM(K296)</f>
        <v>15</v>
      </c>
      <c r="L297" s="815">
        <f>SUM(L296)</f>
        <v>15</v>
      </c>
      <c r="M297" s="1027"/>
      <c r="N297" s="931"/>
      <c r="O297" s="931"/>
      <c r="P297" s="931"/>
      <c r="Q297" s="878"/>
      <c r="R297" s="961">
        <f>(J297+K297+L297)/3</f>
        <v>15</v>
      </c>
      <c r="S297" s="1055">
        <f t="shared" si="16"/>
        <v>45</v>
      </c>
    </row>
    <row r="298" spans="1:19" s="709" customFormat="1" ht="18">
      <c r="A298" s="588" t="s">
        <v>743</v>
      </c>
      <c r="B298" s="1056">
        <v>630</v>
      </c>
      <c r="C298" s="1056">
        <v>910</v>
      </c>
      <c r="D298" s="945">
        <f>MAX(J304:K304:L304)/910*100</f>
        <v>23.406593406593405</v>
      </c>
      <c r="E298" s="1093"/>
      <c r="F298" s="1057" t="s">
        <v>699</v>
      </c>
      <c r="G298" s="1293">
        <f>MAX(M304:N304:O304)/570*100</f>
        <v>0</v>
      </c>
      <c r="H298" s="789">
        <f>(J298+K298+L298)/3</f>
        <v>225.33333333333334</v>
      </c>
      <c r="I298" s="867"/>
      <c r="J298" s="911">
        <v>225</v>
      </c>
      <c r="K298" s="912">
        <v>228</v>
      </c>
      <c r="L298" s="911">
        <v>223</v>
      </c>
      <c r="M298" s="926"/>
      <c r="N298" s="869"/>
      <c r="O298" s="914"/>
      <c r="P298" s="924"/>
      <c r="Q298" s="1059" t="s">
        <v>699</v>
      </c>
      <c r="R298" s="873"/>
      <c r="S298" s="805"/>
    </row>
    <row r="299" spans="1:19" s="709" customFormat="1" ht="18">
      <c r="A299" s="838" t="s">
        <v>257</v>
      </c>
      <c r="B299" s="915"/>
      <c r="C299" s="915"/>
      <c r="D299" s="1094"/>
      <c r="E299" s="1095" t="s">
        <v>715</v>
      </c>
      <c r="F299" s="1096"/>
      <c r="G299" s="952">
        <v>401</v>
      </c>
      <c r="H299" s="880"/>
      <c r="I299" s="827"/>
      <c r="J299" s="1013"/>
      <c r="K299" s="1014"/>
      <c r="L299" s="1013"/>
      <c r="M299" s="926"/>
      <c r="N299" s="914"/>
      <c r="O299" s="914"/>
      <c r="P299" s="924"/>
      <c r="Q299" s="1059"/>
      <c r="R299" s="873"/>
      <c r="S299" s="805">
        <f t="shared" si="16"/>
        <v>0</v>
      </c>
    </row>
    <row r="300" spans="1:19" s="709" customFormat="1" ht="18">
      <c r="A300" s="838" t="s">
        <v>663</v>
      </c>
      <c r="B300" s="920"/>
      <c r="C300" s="920"/>
      <c r="D300" s="921"/>
      <c r="E300" s="955"/>
      <c r="F300" s="955"/>
      <c r="G300" s="956">
        <v>402</v>
      </c>
      <c r="H300" s="880"/>
      <c r="I300" s="827"/>
      <c r="J300" s="924">
        <v>44.7</v>
      </c>
      <c r="K300" s="914">
        <v>63.6</v>
      </c>
      <c r="L300" s="924">
        <v>64.7</v>
      </c>
      <c r="M300" s="926"/>
      <c r="N300" s="914"/>
      <c r="O300" s="914"/>
      <c r="P300" s="924"/>
      <c r="Q300" s="1059"/>
      <c r="R300" s="873"/>
      <c r="S300" s="805">
        <f t="shared" si="16"/>
        <v>173</v>
      </c>
    </row>
    <row r="301" spans="1:19" s="709" customFormat="1" ht="18">
      <c r="A301" s="838" t="s">
        <v>664</v>
      </c>
      <c r="B301" s="920"/>
      <c r="C301" s="920"/>
      <c r="D301" s="921"/>
      <c r="E301" s="955"/>
      <c r="F301" s="955"/>
      <c r="G301" s="956">
        <v>396</v>
      </c>
      <c r="H301" s="880"/>
      <c r="I301" s="827"/>
      <c r="J301" s="924">
        <v>102.7</v>
      </c>
      <c r="K301" s="914">
        <v>81.9</v>
      </c>
      <c r="L301" s="924">
        <v>60.6</v>
      </c>
      <c r="M301" s="793"/>
      <c r="N301" s="794"/>
      <c r="O301" s="794"/>
      <c r="P301" s="830"/>
      <c r="Q301" s="831"/>
      <c r="R301" s="873"/>
      <c r="S301" s="805">
        <f t="shared" si="16"/>
        <v>245.20000000000002</v>
      </c>
    </row>
    <row r="302" spans="1:19" s="709" customFormat="1" ht="18">
      <c r="A302" s="838" t="s">
        <v>665</v>
      </c>
      <c r="B302" s="920"/>
      <c r="C302" s="920"/>
      <c r="D302" s="921"/>
      <c r="E302" s="955"/>
      <c r="F302" s="955"/>
      <c r="G302" s="956"/>
      <c r="H302" s="880"/>
      <c r="I302" s="827"/>
      <c r="J302" s="924">
        <v>15</v>
      </c>
      <c r="K302" s="914">
        <v>56.5</v>
      </c>
      <c r="L302" s="924">
        <v>13.2</v>
      </c>
      <c r="M302" s="793"/>
      <c r="N302" s="794"/>
      <c r="O302" s="794"/>
      <c r="P302" s="830"/>
      <c r="Q302" s="831"/>
      <c r="R302" s="873"/>
      <c r="S302" s="805">
        <f t="shared" si="16"/>
        <v>84.7</v>
      </c>
    </row>
    <row r="303" spans="1:20" s="709" customFormat="1" ht="18">
      <c r="A303" s="838" t="s">
        <v>581</v>
      </c>
      <c r="B303" s="920"/>
      <c r="C303" s="920"/>
      <c r="D303" s="921"/>
      <c r="E303" s="955"/>
      <c r="F303" s="955"/>
      <c r="G303" s="956"/>
      <c r="H303" s="880"/>
      <c r="I303" s="827"/>
      <c r="J303" s="924">
        <v>7.2</v>
      </c>
      <c r="K303" s="914">
        <v>11</v>
      </c>
      <c r="L303" s="924">
        <v>54.2</v>
      </c>
      <c r="M303" s="793"/>
      <c r="N303" s="794"/>
      <c r="O303" s="794"/>
      <c r="P303" s="830"/>
      <c r="Q303" s="831"/>
      <c r="R303" s="873"/>
      <c r="S303" s="805">
        <f t="shared" si="16"/>
        <v>72.4</v>
      </c>
      <c r="T303" s="875"/>
    </row>
    <row r="304" spans="1:19" s="823" customFormat="1" ht="18">
      <c r="A304" s="810" t="s">
        <v>31</v>
      </c>
      <c r="B304" s="927"/>
      <c r="C304" s="927"/>
      <c r="D304" s="928"/>
      <c r="E304" s="927"/>
      <c r="F304" s="927"/>
      <c r="G304" s="958"/>
      <c r="H304" s="883"/>
      <c r="I304" s="814"/>
      <c r="J304" s="932">
        <f>SUM(J299:J303)</f>
        <v>169.6</v>
      </c>
      <c r="K304" s="933">
        <f>SUM(K299:K303)</f>
        <v>213</v>
      </c>
      <c r="L304" s="932">
        <f>SUM(L299:L303)</f>
        <v>192.7</v>
      </c>
      <c r="M304" s="817"/>
      <c r="N304" s="818"/>
      <c r="O304" s="818"/>
      <c r="P304" s="836"/>
      <c r="Q304" s="837"/>
      <c r="R304" s="961">
        <f>(J304+K304+L304)/3</f>
        <v>191.76666666666665</v>
      </c>
      <c r="S304" s="1055">
        <f t="shared" si="16"/>
        <v>575.3</v>
      </c>
    </row>
    <row r="305" spans="1:19" s="823" customFormat="1" ht="18">
      <c r="A305" s="591" t="s">
        <v>728</v>
      </c>
      <c r="B305" s="824">
        <v>400</v>
      </c>
      <c r="C305" s="824">
        <v>570</v>
      </c>
      <c r="D305" s="945">
        <f>MAX(J309:K309:L309)/570*100</f>
        <v>13.175438596491226</v>
      </c>
      <c r="E305" s="844"/>
      <c r="F305" s="844"/>
      <c r="G305" s="866" t="s">
        <v>629</v>
      </c>
      <c r="H305" s="789">
        <f>(J305+K305+L305)/3</f>
        <v>227</v>
      </c>
      <c r="I305" s="827"/>
      <c r="J305" s="791">
        <v>226</v>
      </c>
      <c r="K305" s="792">
        <v>227</v>
      </c>
      <c r="L305" s="791">
        <v>228</v>
      </c>
      <c r="M305" s="793"/>
      <c r="N305" s="794"/>
      <c r="O305" s="794"/>
      <c r="P305" s="830"/>
      <c r="Q305" s="831"/>
      <c r="R305" s="834"/>
      <c r="S305" s="805"/>
    </row>
    <row r="306" spans="1:19" s="823" customFormat="1" ht="18">
      <c r="A306" s="1033" t="s">
        <v>666</v>
      </c>
      <c r="B306" s="799"/>
      <c r="C306" s="799"/>
      <c r="D306" s="833"/>
      <c r="E306" s="801"/>
      <c r="F306" s="801"/>
      <c r="G306" s="802">
        <v>387</v>
      </c>
      <c r="H306" s="880"/>
      <c r="I306" s="827"/>
      <c r="J306" s="803">
        <v>17.9</v>
      </c>
      <c r="K306" s="804">
        <v>0.7</v>
      </c>
      <c r="L306" s="803">
        <v>0.2</v>
      </c>
      <c r="M306" s="793"/>
      <c r="N306" s="794"/>
      <c r="O306" s="794"/>
      <c r="P306" s="830"/>
      <c r="Q306" s="831"/>
      <c r="R306" s="834"/>
      <c r="S306" s="805">
        <f>J306+K306+L306</f>
        <v>18.799999999999997</v>
      </c>
    </row>
    <row r="307" spans="1:19" s="823" customFormat="1" ht="18">
      <c r="A307" s="1033" t="s">
        <v>667</v>
      </c>
      <c r="B307" s="806"/>
      <c r="C307" s="806"/>
      <c r="D307" s="835"/>
      <c r="E307" s="808"/>
      <c r="F307" s="808"/>
      <c r="G307" s="809">
        <v>387</v>
      </c>
      <c r="H307" s="880"/>
      <c r="I307" s="827"/>
      <c r="J307" s="803">
        <v>31.5</v>
      </c>
      <c r="K307" s="804">
        <v>31.6</v>
      </c>
      <c r="L307" s="803">
        <v>32.6</v>
      </c>
      <c r="M307" s="793"/>
      <c r="N307" s="794"/>
      <c r="O307" s="794"/>
      <c r="P307" s="830"/>
      <c r="Q307" s="831"/>
      <c r="R307" s="834"/>
      <c r="S307" s="805">
        <f>J307+K307+L307</f>
        <v>95.7</v>
      </c>
    </row>
    <row r="308" spans="1:19" s="823" customFormat="1" ht="18">
      <c r="A308" s="1033" t="s">
        <v>322</v>
      </c>
      <c r="B308" s="806"/>
      <c r="C308" s="806"/>
      <c r="D308" s="835"/>
      <c r="E308" s="808"/>
      <c r="F308" s="808"/>
      <c r="G308" s="809">
        <v>391</v>
      </c>
      <c r="H308" s="880"/>
      <c r="I308" s="827"/>
      <c r="J308" s="803">
        <v>1</v>
      </c>
      <c r="K308" s="804">
        <v>42.8</v>
      </c>
      <c r="L308" s="803">
        <v>25.1</v>
      </c>
      <c r="M308" s="793"/>
      <c r="N308" s="794"/>
      <c r="O308" s="794"/>
      <c r="P308" s="830"/>
      <c r="Q308" s="831"/>
      <c r="R308" s="834"/>
      <c r="S308" s="805">
        <f>J308+K308+L308</f>
        <v>68.9</v>
      </c>
    </row>
    <row r="309" spans="1:19" s="823" customFormat="1" ht="18">
      <c r="A309" s="810" t="s">
        <v>31</v>
      </c>
      <c r="B309" s="811"/>
      <c r="C309" s="811"/>
      <c r="D309" s="812"/>
      <c r="E309" s="811"/>
      <c r="F309" s="811"/>
      <c r="G309" s="813"/>
      <c r="H309" s="883"/>
      <c r="I309" s="814"/>
      <c r="J309" s="815">
        <f>SUM(J306:J308)</f>
        <v>50.4</v>
      </c>
      <c r="K309" s="816">
        <f>SUM(K306:K308)</f>
        <v>75.1</v>
      </c>
      <c r="L309" s="815">
        <f>SUM(L306:L308)</f>
        <v>57.900000000000006</v>
      </c>
      <c r="M309" s="817"/>
      <c r="N309" s="818"/>
      <c r="O309" s="818"/>
      <c r="P309" s="836"/>
      <c r="Q309" s="837"/>
      <c r="R309" s="843">
        <f>(J309+K309+L309)/3</f>
        <v>61.13333333333333</v>
      </c>
      <c r="S309" s="1055">
        <f>J309+K309+L309</f>
        <v>183.4</v>
      </c>
    </row>
    <row r="310" spans="1:22" s="709" customFormat="1" ht="18">
      <c r="A310" s="591" t="s">
        <v>729</v>
      </c>
      <c r="B310" s="824">
        <v>400</v>
      </c>
      <c r="C310" s="824">
        <v>570</v>
      </c>
      <c r="D310" s="945">
        <f>MAX(J318:K318:L318)/570*100</f>
        <v>47.473684210526315</v>
      </c>
      <c r="E310" s="844"/>
      <c r="F310" s="844"/>
      <c r="G310" s="866" t="s">
        <v>699</v>
      </c>
      <c r="H310" s="789">
        <f>(J310+K310+L310)/3</f>
        <v>223</v>
      </c>
      <c r="I310" s="827"/>
      <c r="J310" s="791">
        <v>226</v>
      </c>
      <c r="K310" s="792">
        <v>216</v>
      </c>
      <c r="L310" s="791">
        <v>227</v>
      </c>
      <c r="M310" s="793"/>
      <c r="N310" s="794"/>
      <c r="O310" s="794"/>
      <c r="P310" s="830"/>
      <c r="Q310" s="831"/>
      <c r="R310" s="834"/>
      <c r="S310" s="805"/>
      <c r="V310" s="709" t="s">
        <v>629</v>
      </c>
    </row>
    <row r="311" spans="1:19" s="709" customFormat="1" ht="18">
      <c r="A311" s="1033" t="s">
        <v>666</v>
      </c>
      <c r="B311" s="799"/>
      <c r="C311" s="799"/>
      <c r="D311" s="833"/>
      <c r="E311" s="801"/>
      <c r="F311" s="801"/>
      <c r="G311" s="802">
        <v>387</v>
      </c>
      <c r="H311" s="880"/>
      <c r="I311" s="827"/>
      <c r="J311" s="803">
        <v>20.6</v>
      </c>
      <c r="K311" s="804">
        <v>2.2</v>
      </c>
      <c r="L311" s="803">
        <v>4</v>
      </c>
      <c r="M311" s="793"/>
      <c r="N311" s="794"/>
      <c r="O311" s="794"/>
      <c r="P311" s="830"/>
      <c r="Q311" s="831"/>
      <c r="R311" s="834"/>
      <c r="S311" s="805">
        <f t="shared" si="16"/>
        <v>26.8</v>
      </c>
    </row>
    <row r="312" spans="1:19" s="709" customFormat="1" ht="18">
      <c r="A312" s="1033" t="s">
        <v>667</v>
      </c>
      <c r="B312" s="806"/>
      <c r="C312" s="806"/>
      <c r="D312" s="835"/>
      <c r="E312" s="808"/>
      <c r="F312" s="808"/>
      <c r="G312" s="809">
        <v>387</v>
      </c>
      <c r="H312" s="880"/>
      <c r="I312" s="827"/>
      <c r="J312" s="803">
        <v>30.3</v>
      </c>
      <c r="K312" s="804">
        <v>29.5</v>
      </c>
      <c r="L312" s="803">
        <v>30.2</v>
      </c>
      <c r="M312" s="793"/>
      <c r="N312" s="794"/>
      <c r="O312" s="794"/>
      <c r="P312" s="830"/>
      <c r="Q312" s="831"/>
      <c r="R312" s="834"/>
      <c r="S312" s="805">
        <f t="shared" si="16"/>
        <v>90</v>
      </c>
    </row>
    <row r="313" spans="1:19" s="709" customFormat="1" ht="18">
      <c r="A313" s="1033" t="s">
        <v>668</v>
      </c>
      <c r="B313" s="806"/>
      <c r="C313" s="806"/>
      <c r="D313" s="835"/>
      <c r="E313" s="808"/>
      <c r="F313" s="808"/>
      <c r="G313" s="809">
        <v>391</v>
      </c>
      <c r="H313" s="880"/>
      <c r="I313" s="827"/>
      <c r="J313" s="803">
        <v>62.3</v>
      </c>
      <c r="K313" s="804">
        <v>64.5</v>
      </c>
      <c r="L313" s="803">
        <v>55.8</v>
      </c>
      <c r="M313" s="793"/>
      <c r="N313" s="794"/>
      <c r="O313" s="794"/>
      <c r="P313" s="830"/>
      <c r="Q313" s="831"/>
      <c r="R313" s="834"/>
      <c r="S313" s="805">
        <f t="shared" si="16"/>
        <v>182.6</v>
      </c>
    </row>
    <row r="314" spans="1:19" s="709" customFormat="1" ht="18">
      <c r="A314" s="1033" t="s">
        <v>322</v>
      </c>
      <c r="B314" s="806"/>
      <c r="C314" s="806"/>
      <c r="D314" s="835"/>
      <c r="E314" s="808"/>
      <c r="F314" s="808"/>
      <c r="G314" s="809"/>
      <c r="H314" s="880"/>
      <c r="I314" s="827"/>
      <c r="J314" s="803">
        <v>4.9</v>
      </c>
      <c r="K314" s="804">
        <v>8.4</v>
      </c>
      <c r="L314" s="803">
        <v>3.5</v>
      </c>
      <c r="M314" s="793"/>
      <c r="N314" s="794"/>
      <c r="O314" s="794"/>
      <c r="P314" s="830"/>
      <c r="Q314" s="831"/>
      <c r="R314" s="834"/>
      <c r="S314" s="805">
        <f t="shared" si="16"/>
        <v>16.8</v>
      </c>
    </row>
    <row r="315" spans="1:19" s="709" customFormat="1" ht="18">
      <c r="A315" s="1033" t="s">
        <v>324</v>
      </c>
      <c r="B315" s="806"/>
      <c r="C315" s="806"/>
      <c r="D315" s="835"/>
      <c r="E315" s="808"/>
      <c r="F315" s="808"/>
      <c r="G315" s="809"/>
      <c r="H315" s="880"/>
      <c r="I315" s="827"/>
      <c r="J315" s="803">
        <v>34.2</v>
      </c>
      <c r="K315" s="804">
        <v>13.8</v>
      </c>
      <c r="L315" s="803">
        <v>45.6</v>
      </c>
      <c r="M315" s="793"/>
      <c r="N315" s="794"/>
      <c r="O315" s="794"/>
      <c r="P315" s="830"/>
      <c r="Q315" s="831"/>
      <c r="R315" s="834"/>
      <c r="S315" s="805">
        <f t="shared" si="16"/>
        <v>93.6</v>
      </c>
    </row>
    <row r="316" spans="1:19" s="709" customFormat="1" ht="18">
      <c r="A316" s="1033" t="s">
        <v>669</v>
      </c>
      <c r="B316" s="806"/>
      <c r="C316" s="806"/>
      <c r="D316" s="835"/>
      <c r="E316" s="808"/>
      <c r="F316" s="808"/>
      <c r="G316" s="809"/>
      <c r="H316" s="880"/>
      <c r="I316" s="827"/>
      <c r="J316" s="803">
        <v>40.3</v>
      </c>
      <c r="K316" s="804">
        <v>12.5</v>
      </c>
      <c r="L316" s="803">
        <v>26</v>
      </c>
      <c r="M316" s="793"/>
      <c r="N316" s="794"/>
      <c r="O316" s="794"/>
      <c r="P316" s="830"/>
      <c r="Q316" s="831"/>
      <c r="R316" s="834"/>
      <c r="S316" s="805">
        <f t="shared" si="16"/>
        <v>78.8</v>
      </c>
    </row>
    <row r="317" spans="1:20" s="709" customFormat="1" ht="18">
      <c r="A317" s="1033" t="s">
        <v>707</v>
      </c>
      <c r="B317" s="806"/>
      <c r="C317" s="806"/>
      <c r="D317" s="835"/>
      <c r="E317" s="808"/>
      <c r="F317" s="808"/>
      <c r="G317" s="809"/>
      <c r="H317" s="880"/>
      <c r="I317" s="827"/>
      <c r="J317" s="803">
        <v>78</v>
      </c>
      <c r="K317" s="804">
        <v>132.9</v>
      </c>
      <c r="L317" s="803">
        <v>87.5</v>
      </c>
      <c r="M317" s="793"/>
      <c r="N317" s="794"/>
      <c r="O317" s="794"/>
      <c r="P317" s="830"/>
      <c r="Q317" s="831"/>
      <c r="R317" s="834"/>
      <c r="S317" s="805">
        <f t="shared" si="16"/>
        <v>298.4</v>
      </c>
      <c r="T317" s="875"/>
    </row>
    <row r="318" spans="1:19" s="823" customFormat="1" ht="18">
      <c r="A318" s="810" t="s">
        <v>31</v>
      </c>
      <c r="B318" s="811"/>
      <c r="C318" s="811"/>
      <c r="D318" s="812"/>
      <c r="E318" s="811"/>
      <c r="F318" s="811"/>
      <c r="G318" s="813"/>
      <c r="H318" s="883"/>
      <c r="I318" s="814"/>
      <c r="J318" s="815">
        <f>SUM(J311:J317)</f>
        <v>270.6</v>
      </c>
      <c r="K318" s="816">
        <f>SUM(K311:K317)</f>
        <v>263.8</v>
      </c>
      <c r="L318" s="815">
        <f>SUM(L311:L317)</f>
        <v>252.6</v>
      </c>
      <c r="M318" s="817"/>
      <c r="N318" s="818"/>
      <c r="O318" s="818"/>
      <c r="P318" s="836"/>
      <c r="Q318" s="837"/>
      <c r="R318" s="843">
        <f>(J318+K318+L318)/3</f>
        <v>262.33333333333337</v>
      </c>
      <c r="S318" s="1055">
        <f t="shared" si="16"/>
        <v>787.0000000000001</v>
      </c>
    </row>
    <row r="319" spans="1:19" s="709" customFormat="1" ht="18">
      <c r="A319" s="588" t="s">
        <v>744</v>
      </c>
      <c r="B319" s="824">
        <v>100</v>
      </c>
      <c r="C319" s="824">
        <v>144</v>
      </c>
      <c r="D319" s="945">
        <f>MAX(J322:K322:L322)/144*100</f>
        <v>51.11111111111111</v>
      </c>
      <c r="E319" s="844"/>
      <c r="F319" s="844"/>
      <c r="G319" s="788" t="s">
        <v>699</v>
      </c>
      <c r="H319" s="789">
        <f>(J319+K319+L319)/3</f>
        <v>225.33333333333334</v>
      </c>
      <c r="I319" s="827"/>
      <c r="J319" s="791">
        <v>228</v>
      </c>
      <c r="K319" s="792">
        <v>220</v>
      </c>
      <c r="L319" s="791">
        <v>228</v>
      </c>
      <c r="M319" s="793"/>
      <c r="N319" s="794"/>
      <c r="O319" s="794"/>
      <c r="P319" s="830"/>
      <c r="Q319" s="831"/>
      <c r="R319" s="834"/>
      <c r="S319" s="805"/>
    </row>
    <row r="320" spans="1:19" s="709" customFormat="1" ht="18">
      <c r="A320" s="1033" t="s">
        <v>670</v>
      </c>
      <c r="B320" s="799"/>
      <c r="C320" s="799"/>
      <c r="D320" s="879"/>
      <c r="E320" s="801"/>
      <c r="F320" s="801"/>
      <c r="G320" s="802"/>
      <c r="H320" s="880"/>
      <c r="I320" s="827"/>
      <c r="J320" s="803">
        <v>11.4</v>
      </c>
      <c r="K320" s="804">
        <v>45.8</v>
      </c>
      <c r="L320" s="803">
        <v>44.2</v>
      </c>
      <c r="M320" s="793"/>
      <c r="N320" s="794"/>
      <c r="O320" s="794"/>
      <c r="P320" s="830"/>
      <c r="Q320" s="831"/>
      <c r="R320" s="834"/>
      <c r="S320" s="805">
        <f t="shared" si="16"/>
        <v>101.4</v>
      </c>
    </row>
    <row r="321" spans="1:20" s="709" customFormat="1" ht="18">
      <c r="A321" s="1033" t="s">
        <v>329</v>
      </c>
      <c r="B321" s="806"/>
      <c r="C321" s="806"/>
      <c r="D321" s="881"/>
      <c r="E321" s="808"/>
      <c r="F321" s="808"/>
      <c r="G321" s="809"/>
      <c r="H321" s="880"/>
      <c r="I321" s="827"/>
      <c r="J321" s="803">
        <v>32.5</v>
      </c>
      <c r="K321" s="804">
        <v>25.1</v>
      </c>
      <c r="L321" s="803">
        <v>29.4</v>
      </c>
      <c r="M321" s="926"/>
      <c r="N321" s="914"/>
      <c r="O321" s="914"/>
      <c r="P321" s="914"/>
      <c r="Q321" s="872"/>
      <c r="R321" s="834"/>
      <c r="S321" s="805">
        <f t="shared" si="16"/>
        <v>87</v>
      </c>
      <c r="T321" s="875"/>
    </row>
    <row r="322" spans="1:19" s="823" customFormat="1" ht="18">
      <c r="A322" s="810" t="s">
        <v>31</v>
      </c>
      <c r="B322" s="811"/>
      <c r="C322" s="811"/>
      <c r="D322" s="882"/>
      <c r="E322" s="811"/>
      <c r="F322" s="811"/>
      <c r="G322" s="813"/>
      <c r="H322" s="883"/>
      <c r="I322" s="814"/>
      <c r="J322" s="815">
        <f>SUM(J320:J321)</f>
        <v>43.9</v>
      </c>
      <c r="K322" s="1097">
        <f>SUM(K320:K321)</f>
        <v>70.9</v>
      </c>
      <c r="L322" s="815">
        <f>SUM(L320:L321)</f>
        <v>73.6</v>
      </c>
      <c r="M322" s="1019"/>
      <c r="N322" s="931"/>
      <c r="O322" s="931"/>
      <c r="P322" s="931"/>
      <c r="Q322" s="878"/>
      <c r="R322" s="843">
        <f>(J322+K322+L322)/3</f>
        <v>62.800000000000004</v>
      </c>
      <c r="S322" s="1055">
        <f t="shared" si="16"/>
        <v>188.4</v>
      </c>
    </row>
    <row r="323" spans="1:19" s="709" customFormat="1" ht="18">
      <c r="A323" s="588" t="s">
        <v>256</v>
      </c>
      <c r="B323" s="907">
        <v>400</v>
      </c>
      <c r="C323" s="907">
        <v>570</v>
      </c>
      <c r="D323" s="1020">
        <f>MAX(J329:K329:L329)/570*100</f>
        <v>13.385964912280702</v>
      </c>
      <c r="E323" s="1072"/>
      <c r="F323" s="1072"/>
      <c r="G323" s="939" t="s">
        <v>629</v>
      </c>
      <c r="H323" s="789">
        <f>(J323+K323+L323)/3</f>
        <v>217.66666666666666</v>
      </c>
      <c r="I323" s="1049"/>
      <c r="J323" s="791">
        <v>216</v>
      </c>
      <c r="K323" s="792">
        <v>223</v>
      </c>
      <c r="L323" s="791">
        <v>214</v>
      </c>
      <c r="M323" s="926"/>
      <c r="N323" s="914"/>
      <c r="O323" s="914"/>
      <c r="P323" s="914"/>
      <c r="Q323" s="872"/>
      <c r="R323" s="873"/>
      <c r="S323" s="805"/>
    </row>
    <row r="324" spans="1:19" s="709" customFormat="1" ht="18">
      <c r="A324" s="838" t="s">
        <v>645</v>
      </c>
      <c r="B324" s="915"/>
      <c r="C324" s="915"/>
      <c r="D324" s="916"/>
      <c r="E324" s="951"/>
      <c r="F324" s="951"/>
      <c r="G324" s="1098">
        <v>385</v>
      </c>
      <c r="H324" s="1099"/>
      <c r="I324" s="1049"/>
      <c r="J324" s="924"/>
      <c r="K324" s="914"/>
      <c r="L324" s="924"/>
      <c r="M324" s="926"/>
      <c r="N324" s="914"/>
      <c r="O324" s="914"/>
      <c r="P324" s="914"/>
      <c r="Q324" s="872"/>
      <c r="R324" s="873"/>
      <c r="S324" s="805">
        <f t="shared" si="16"/>
        <v>0</v>
      </c>
    </row>
    <row r="325" spans="1:19" s="709" customFormat="1" ht="18">
      <c r="A325" s="838" t="s">
        <v>646</v>
      </c>
      <c r="B325" s="920"/>
      <c r="C325" s="920"/>
      <c r="D325" s="921"/>
      <c r="E325" s="955"/>
      <c r="F325" s="955"/>
      <c r="G325" s="1098">
        <v>375</v>
      </c>
      <c r="H325" s="1099"/>
      <c r="I325" s="1049"/>
      <c r="J325" s="924"/>
      <c r="K325" s="914"/>
      <c r="L325" s="924"/>
      <c r="M325" s="926"/>
      <c r="N325" s="914"/>
      <c r="O325" s="914"/>
      <c r="P325" s="914"/>
      <c r="Q325" s="872"/>
      <c r="R325" s="873"/>
      <c r="S325" s="805">
        <f t="shared" si="16"/>
        <v>0</v>
      </c>
    </row>
    <row r="326" spans="1:19" s="709" customFormat="1" ht="18">
      <c r="A326" s="838" t="s">
        <v>647</v>
      </c>
      <c r="B326" s="920"/>
      <c r="C326" s="920"/>
      <c r="D326" s="921"/>
      <c r="E326" s="955"/>
      <c r="F326" s="955"/>
      <c r="G326" s="1098">
        <v>361</v>
      </c>
      <c r="H326" s="1099"/>
      <c r="I326" s="1049"/>
      <c r="J326" s="924">
        <v>10.5</v>
      </c>
      <c r="K326" s="914">
        <v>4.8</v>
      </c>
      <c r="L326" s="924">
        <v>2.8</v>
      </c>
      <c r="M326" s="926"/>
      <c r="N326" s="914"/>
      <c r="O326" s="914"/>
      <c r="P326" s="914"/>
      <c r="Q326" s="872"/>
      <c r="R326" s="873"/>
      <c r="S326" s="805">
        <f t="shared" si="16"/>
        <v>18.1</v>
      </c>
    </row>
    <row r="327" spans="1:20" s="709" customFormat="1" ht="18">
      <c r="A327" s="838" t="s">
        <v>648</v>
      </c>
      <c r="B327" s="920"/>
      <c r="C327" s="920"/>
      <c r="D327" s="921"/>
      <c r="E327" s="955"/>
      <c r="F327" s="955"/>
      <c r="G327" s="956"/>
      <c r="H327" s="940"/>
      <c r="I327" s="1049"/>
      <c r="J327" s="924">
        <v>65.8</v>
      </c>
      <c r="K327" s="914">
        <v>26.5</v>
      </c>
      <c r="L327" s="924">
        <v>36.1</v>
      </c>
      <c r="M327" s="926"/>
      <c r="N327" s="914"/>
      <c r="O327" s="914"/>
      <c r="P327" s="914"/>
      <c r="Q327" s="872"/>
      <c r="R327" s="873"/>
      <c r="S327" s="805">
        <f t="shared" si="16"/>
        <v>128.4</v>
      </c>
      <c r="T327" s="1052"/>
    </row>
    <row r="328" spans="1:20" s="709" customFormat="1" ht="18">
      <c r="A328" s="838" t="s">
        <v>745</v>
      </c>
      <c r="B328" s="920"/>
      <c r="C328" s="920"/>
      <c r="D328" s="921"/>
      <c r="E328" s="955"/>
      <c r="F328" s="955"/>
      <c r="G328" s="956"/>
      <c r="H328" s="940"/>
      <c r="I328" s="1049"/>
      <c r="J328" s="924">
        <v>68.7</v>
      </c>
      <c r="K328" s="914">
        <v>17.9</v>
      </c>
      <c r="L328" s="924">
        <v>5.8</v>
      </c>
      <c r="M328" s="926"/>
      <c r="N328" s="914"/>
      <c r="O328" s="914"/>
      <c r="P328" s="914"/>
      <c r="Q328" s="872"/>
      <c r="R328" s="873"/>
      <c r="S328" s="805">
        <f t="shared" si="16"/>
        <v>92.39999999999999</v>
      </c>
      <c r="T328" s="1052"/>
    </row>
    <row r="329" spans="1:19" s="823" customFormat="1" ht="18.75">
      <c r="A329" s="810" t="s">
        <v>31</v>
      </c>
      <c r="B329" s="927"/>
      <c r="C329" s="927"/>
      <c r="D329" s="928"/>
      <c r="E329" s="927"/>
      <c r="F329" s="927"/>
      <c r="G329" s="958"/>
      <c r="H329" s="876"/>
      <c r="I329" s="960"/>
      <c r="J329" s="815">
        <f>SUM(J324:J327)</f>
        <v>76.3</v>
      </c>
      <c r="K329" s="816">
        <f>SUM(K324:K327)</f>
        <v>31.3</v>
      </c>
      <c r="L329" s="815">
        <f>SUM(L324:L327)</f>
        <v>38.9</v>
      </c>
      <c r="M329" s="1019"/>
      <c r="N329" s="931"/>
      <c r="O329" s="931"/>
      <c r="P329" s="931"/>
      <c r="Q329" s="878"/>
      <c r="R329" s="843">
        <f>(J329+K329+L329)/3</f>
        <v>48.833333333333336</v>
      </c>
      <c r="S329" s="1055">
        <f t="shared" si="16"/>
        <v>146.5</v>
      </c>
    </row>
    <row r="330" spans="1:26" s="709" customFormat="1" ht="18.75">
      <c r="A330" s="589" t="s">
        <v>755</v>
      </c>
      <c r="B330" s="824">
        <v>400</v>
      </c>
      <c r="C330" s="785">
        <v>570</v>
      </c>
      <c r="D330" s="945">
        <f>(K342+L342+J342)/3/570*100</f>
        <v>0</v>
      </c>
      <c r="E330" s="841">
        <v>400</v>
      </c>
      <c r="F330" s="841">
        <v>570</v>
      </c>
      <c r="G330" s="1301">
        <f>(N342+O342+P342)/3/570*100</f>
        <v>58.83040935672514</v>
      </c>
      <c r="H330" s="789">
        <f>(J330+K330+L330)/3</f>
        <v>0</v>
      </c>
      <c r="I330" s="827"/>
      <c r="J330" s="1066"/>
      <c r="K330" s="792"/>
      <c r="L330" s="791"/>
      <c r="M330" s="1100"/>
      <c r="N330" s="792">
        <v>227</v>
      </c>
      <c r="O330" s="792">
        <v>220</v>
      </c>
      <c r="P330" s="791">
        <v>228</v>
      </c>
      <c r="Q330" s="831" t="s">
        <v>629</v>
      </c>
      <c r="R330" s="834"/>
      <c r="S330" s="805"/>
      <c r="W330" s="1004"/>
      <c r="X330" s="1004"/>
      <c r="Y330" s="1004"/>
      <c r="Z330" s="1004"/>
    </row>
    <row r="331" spans="1:19" s="709" customFormat="1" ht="30.75" customHeight="1">
      <c r="A331" s="838" t="s">
        <v>708</v>
      </c>
      <c r="B331" s="1270"/>
      <c r="C331" s="1270"/>
      <c r="D331" s="1271"/>
      <c r="E331" s="1272"/>
      <c r="F331" s="1272"/>
      <c r="G331" s="956">
        <v>392</v>
      </c>
      <c r="H331" s="880"/>
      <c r="I331" s="1101"/>
      <c r="J331" s="1102"/>
      <c r="K331" s="1103"/>
      <c r="L331" s="1016"/>
      <c r="M331" s="926"/>
      <c r="N331" s="1104">
        <v>54.8</v>
      </c>
      <c r="O331" s="804">
        <v>113.9</v>
      </c>
      <c r="P331" s="804">
        <v>34.9</v>
      </c>
      <c r="Q331" s="1059"/>
      <c r="R331" s="873"/>
      <c r="S331" s="805">
        <f aca="true" t="shared" si="17" ref="S331:S342">J331+K331+L331+N331+O331+P331</f>
        <v>203.6</v>
      </c>
    </row>
    <row r="332" spans="1:19" s="709" customFormat="1" ht="60" customHeight="1">
      <c r="A332" s="1269" t="s">
        <v>709</v>
      </c>
      <c r="B332" s="1270"/>
      <c r="C332" s="1270"/>
      <c r="D332" s="1271"/>
      <c r="E332" s="1272"/>
      <c r="F332" s="1272"/>
      <c r="G332" s="956">
        <v>392</v>
      </c>
      <c r="H332" s="880"/>
      <c r="I332" s="827"/>
      <c r="J332" s="803"/>
      <c r="K332" s="804"/>
      <c r="L332" s="803"/>
      <c r="M332" s="926"/>
      <c r="N332" s="924">
        <v>140.8</v>
      </c>
      <c r="O332" s="914">
        <v>118.6</v>
      </c>
      <c r="P332" s="914">
        <v>116.3</v>
      </c>
      <c r="Q332" s="1059"/>
      <c r="R332" s="873"/>
      <c r="S332" s="805">
        <f t="shared" si="17"/>
        <v>375.7</v>
      </c>
    </row>
    <row r="333" spans="1:19" s="709" customFormat="1" ht="18">
      <c r="A333" s="838" t="s">
        <v>36</v>
      </c>
      <c r="B333" s="1270"/>
      <c r="C333" s="1270"/>
      <c r="D333" s="1271"/>
      <c r="E333" s="1272"/>
      <c r="F333" s="1272"/>
      <c r="G333" s="956">
        <v>389</v>
      </c>
      <c r="H333" s="880"/>
      <c r="I333" s="827"/>
      <c r="J333" s="803"/>
      <c r="K333" s="804"/>
      <c r="L333" s="803"/>
      <c r="M333" s="926"/>
      <c r="N333" s="924">
        <v>58.1</v>
      </c>
      <c r="O333" s="914">
        <v>54.6</v>
      </c>
      <c r="P333" s="914">
        <v>43.1</v>
      </c>
      <c r="Q333" s="1059"/>
      <c r="R333" s="873"/>
      <c r="S333" s="805">
        <f t="shared" si="17"/>
        <v>155.8</v>
      </c>
    </row>
    <row r="334" spans="1:26" s="709" customFormat="1" ht="21" customHeight="1">
      <c r="A334" s="838" t="s">
        <v>569</v>
      </c>
      <c r="B334" s="1270"/>
      <c r="C334" s="1270"/>
      <c r="D334" s="1271"/>
      <c r="E334" s="1272"/>
      <c r="F334" s="1272"/>
      <c r="G334" s="956"/>
      <c r="H334" s="880"/>
      <c r="I334" s="827"/>
      <c r="J334" s="803"/>
      <c r="K334" s="804"/>
      <c r="L334" s="803"/>
      <c r="M334" s="926"/>
      <c r="N334" s="924"/>
      <c r="O334" s="914"/>
      <c r="P334" s="914"/>
      <c r="Q334" s="1059"/>
      <c r="R334" s="873"/>
      <c r="S334" s="805">
        <f t="shared" si="17"/>
        <v>0</v>
      </c>
      <c r="X334" s="720"/>
      <c r="Y334" s="720"/>
      <c r="Z334" s="720"/>
    </row>
    <row r="335" spans="1:19" s="709" customFormat="1" ht="18.75" customHeight="1">
      <c r="A335" s="1105" t="s">
        <v>38</v>
      </c>
      <c r="B335" s="1270"/>
      <c r="C335" s="1270"/>
      <c r="D335" s="1271"/>
      <c r="E335" s="1272"/>
      <c r="F335" s="1272"/>
      <c r="G335" s="956"/>
      <c r="H335" s="880"/>
      <c r="I335" s="827"/>
      <c r="J335" s="803"/>
      <c r="K335" s="804"/>
      <c r="L335" s="803"/>
      <c r="M335" s="926"/>
      <c r="N335" s="924">
        <v>50.1</v>
      </c>
      <c r="O335" s="914">
        <v>25.8</v>
      </c>
      <c r="P335" s="914">
        <v>5.4</v>
      </c>
      <c r="Q335" s="1059"/>
      <c r="R335" s="873"/>
      <c r="S335" s="805">
        <f t="shared" si="17"/>
        <v>81.30000000000001</v>
      </c>
    </row>
    <row r="336" spans="1:19" s="709" customFormat="1" ht="18">
      <c r="A336" s="1106" t="s">
        <v>710</v>
      </c>
      <c r="B336" s="915"/>
      <c r="C336" s="915"/>
      <c r="D336" s="916"/>
      <c r="E336" s="951"/>
      <c r="F336" s="951"/>
      <c r="G336" s="952"/>
      <c r="H336" s="880"/>
      <c r="I336" s="827"/>
      <c r="J336" s="803"/>
      <c r="K336" s="804"/>
      <c r="L336" s="803"/>
      <c r="M336" s="926"/>
      <c r="N336" s="924">
        <v>0</v>
      </c>
      <c r="O336" s="914">
        <v>0</v>
      </c>
      <c r="P336" s="914">
        <v>7.7</v>
      </c>
      <c r="Q336" s="1059"/>
      <c r="R336" s="873"/>
      <c r="S336" s="805">
        <f t="shared" si="17"/>
        <v>7.7</v>
      </c>
    </row>
    <row r="337" spans="1:19" s="709" customFormat="1" ht="18">
      <c r="A337" s="838" t="s">
        <v>567</v>
      </c>
      <c r="B337" s="920"/>
      <c r="C337" s="920"/>
      <c r="D337" s="921"/>
      <c r="E337" s="955"/>
      <c r="F337" s="955"/>
      <c r="G337" s="956"/>
      <c r="H337" s="880"/>
      <c r="I337" s="827"/>
      <c r="J337" s="1016"/>
      <c r="K337" s="1103"/>
      <c r="L337" s="1016"/>
      <c r="M337" s="926"/>
      <c r="N337" s="1104">
        <v>14.1</v>
      </c>
      <c r="O337" s="804">
        <v>9.1</v>
      </c>
      <c r="P337" s="804">
        <v>16</v>
      </c>
      <c r="Q337" s="1059"/>
      <c r="R337" s="873"/>
      <c r="S337" s="805">
        <f t="shared" si="17"/>
        <v>39.2</v>
      </c>
    </row>
    <row r="338" spans="1:19" s="709" customFormat="1" ht="18">
      <c r="A338" s="838" t="s">
        <v>568</v>
      </c>
      <c r="B338" s="920"/>
      <c r="C338" s="920"/>
      <c r="D338" s="921"/>
      <c r="E338" s="955"/>
      <c r="F338" s="955"/>
      <c r="G338" s="956"/>
      <c r="H338" s="880"/>
      <c r="I338" s="827"/>
      <c r="J338" s="1016"/>
      <c r="K338" s="1103"/>
      <c r="L338" s="1016"/>
      <c r="M338" s="926"/>
      <c r="N338" s="1104"/>
      <c r="O338" s="804"/>
      <c r="P338" s="804"/>
      <c r="Q338" s="1059"/>
      <c r="R338" s="873"/>
      <c r="S338" s="805">
        <f t="shared" si="17"/>
        <v>0</v>
      </c>
    </row>
    <row r="339" spans="1:20" s="709" customFormat="1" ht="18">
      <c r="A339" s="798" t="s">
        <v>42</v>
      </c>
      <c r="B339" s="920"/>
      <c r="C339" s="920"/>
      <c r="D339" s="921"/>
      <c r="E339" s="955"/>
      <c r="F339" s="955"/>
      <c r="G339" s="956"/>
      <c r="H339" s="880"/>
      <c r="I339" s="827"/>
      <c r="J339" s="1016"/>
      <c r="K339" s="1103"/>
      <c r="L339" s="1016"/>
      <c r="M339" s="839"/>
      <c r="N339" s="1104">
        <v>52.1</v>
      </c>
      <c r="O339" s="804">
        <v>39.6</v>
      </c>
      <c r="P339" s="804">
        <v>35.5</v>
      </c>
      <c r="Q339" s="861"/>
      <c r="R339" s="1107"/>
      <c r="S339" s="805">
        <f t="shared" si="17"/>
        <v>127.2</v>
      </c>
      <c r="T339" s="1108"/>
    </row>
    <row r="340" spans="1:20" s="709" customFormat="1" ht="18">
      <c r="A340" s="798" t="s">
        <v>711</v>
      </c>
      <c r="B340" s="920"/>
      <c r="C340" s="920"/>
      <c r="D340" s="921"/>
      <c r="E340" s="955"/>
      <c r="F340" s="955"/>
      <c r="G340" s="956"/>
      <c r="H340" s="880"/>
      <c r="I340" s="827"/>
      <c r="J340" s="1016"/>
      <c r="K340" s="1103"/>
      <c r="L340" s="1016"/>
      <c r="M340" s="839"/>
      <c r="N340" s="1104">
        <v>0.4</v>
      </c>
      <c r="O340" s="804">
        <v>1.4</v>
      </c>
      <c r="P340" s="804">
        <v>0.2</v>
      </c>
      <c r="Q340" s="861"/>
      <c r="R340" s="1107"/>
      <c r="S340" s="805">
        <f t="shared" si="17"/>
        <v>1.9999999999999998</v>
      </c>
      <c r="T340" s="1108"/>
    </row>
    <row r="341" spans="1:20" s="709" customFormat="1" ht="18">
      <c r="A341" s="798" t="s">
        <v>756</v>
      </c>
      <c r="B341" s="920"/>
      <c r="C341" s="920"/>
      <c r="D341" s="921"/>
      <c r="E341" s="955"/>
      <c r="F341" s="955"/>
      <c r="G341" s="956"/>
      <c r="H341" s="880"/>
      <c r="I341" s="827"/>
      <c r="J341" s="1016"/>
      <c r="K341" s="1103"/>
      <c r="L341" s="1016"/>
      <c r="M341" s="839"/>
      <c r="N341" s="1104">
        <v>8.2</v>
      </c>
      <c r="O341" s="804">
        <v>5.1</v>
      </c>
      <c r="P341" s="804">
        <v>0.2</v>
      </c>
      <c r="Q341" s="861"/>
      <c r="R341" s="1107"/>
      <c r="S341" s="805">
        <f t="shared" si="17"/>
        <v>13.499999999999998</v>
      </c>
      <c r="T341" s="1108"/>
    </row>
    <row r="342" spans="1:20" s="823" customFormat="1" ht="18.75">
      <c r="A342" s="810" t="s">
        <v>31</v>
      </c>
      <c r="B342" s="927"/>
      <c r="C342" s="927"/>
      <c r="D342" s="928"/>
      <c r="E342" s="927"/>
      <c r="F342" s="927"/>
      <c r="G342" s="958"/>
      <c r="H342" s="883"/>
      <c r="I342" s="814"/>
      <c r="J342" s="815">
        <f>J341+J340+J339+J338+J337+J336+J335+J334+J333+J332+J331</f>
        <v>0</v>
      </c>
      <c r="K342" s="815">
        <f>K341+K340+K339+K338+K337+K336+K335+K334+K333+K332+K331</f>
        <v>0</v>
      </c>
      <c r="L342" s="815">
        <f>L341+L340+L339+L338+L337+L336+L335+L334+L333+L332+L331</f>
        <v>0</v>
      </c>
      <c r="M342" s="1040"/>
      <c r="N342" s="815">
        <f>N341+N340+N339+N338+N337+N336+N335+N334+N333+N332+N331</f>
        <v>378.6</v>
      </c>
      <c r="O342" s="815">
        <f>O341+O340+O339+O338+O337+O336+O335+O334+O333+O332+O331</f>
        <v>368.1</v>
      </c>
      <c r="P342" s="815">
        <f>P341+P340+P339+P338+P337+P336+P335+P334+P333+P332+P331</f>
        <v>259.29999999999995</v>
      </c>
      <c r="Q342" s="1029"/>
      <c r="R342" s="843">
        <f>(N342+O342+P342)/3</f>
        <v>335.3333333333333</v>
      </c>
      <c r="S342" s="805">
        <f t="shared" si="17"/>
        <v>1006</v>
      </c>
      <c r="T342" s="822"/>
    </row>
    <row r="343" spans="1:19" s="709" customFormat="1" ht="18.75">
      <c r="A343" s="588" t="s">
        <v>263</v>
      </c>
      <c r="B343" s="907">
        <v>180</v>
      </c>
      <c r="C343" s="907">
        <v>252</v>
      </c>
      <c r="D343" s="1020">
        <f>MAX(J348:K348:L348)/252*100</f>
        <v>42.5</v>
      </c>
      <c r="E343" s="1072"/>
      <c r="F343" s="1072"/>
      <c r="G343" s="939" t="s">
        <v>699</v>
      </c>
      <c r="H343" s="789">
        <f>(J343+K343+L343)/3</f>
        <v>227.66666666666666</v>
      </c>
      <c r="I343" s="1049"/>
      <c r="J343" s="914">
        <v>233</v>
      </c>
      <c r="K343" s="914">
        <v>218</v>
      </c>
      <c r="L343" s="914">
        <v>232</v>
      </c>
      <c r="M343" s="926"/>
      <c r="N343" s="914"/>
      <c r="O343" s="914"/>
      <c r="P343" s="914"/>
      <c r="Q343" s="872"/>
      <c r="R343" s="873"/>
      <c r="S343" s="805"/>
    </row>
    <row r="344" spans="1:19" s="709" customFormat="1" ht="18">
      <c r="A344" s="838" t="s">
        <v>649</v>
      </c>
      <c r="B344" s="915"/>
      <c r="C344" s="915"/>
      <c r="D344" s="916"/>
      <c r="E344" s="951"/>
      <c r="F344" s="951"/>
      <c r="G344" s="952"/>
      <c r="H344" s="940"/>
      <c r="I344" s="1049"/>
      <c r="J344" s="914">
        <v>8.9</v>
      </c>
      <c r="K344" s="914">
        <v>38.7</v>
      </c>
      <c r="L344" s="914">
        <v>17.3</v>
      </c>
      <c r="M344" s="926"/>
      <c r="N344" s="914"/>
      <c r="O344" s="914"/>
      <c r="P344" s="914"/>
      <c r="Q344" s="872"/>
      <c r="R344" s="873"/>
      <c r="S344" s="805">
        <f t="shared" si="16"/>
        <v>64.9</v>
      </c>
    </row>
    <row r="345" spans="1:19" s="709" customFormat="1" ht="18">
      <c r="A345" s="838" t="s">
        <v>650</v>
      </c>
      <c r="B345" s="920"/>
      <c r="C345" s="920"/>
      <c r="D345" s="921"/>
      <c r="E345" s="955"/>
      <c r="F345" s="955"/>
      <c r="G345" s="956"/>
      <c r="H345" s="940"/>
      <c r="I345" s="1049"/>
      <c r="J345" s="914">
        <v>0.6</v>
      </c>
      <c r="K345" s="914">
        <v>0.5</v>
      </c>
      <c r="L345" s="914">
        <v>5.1</v>
      </c>
      <c r="M345" s="926"/>
      <c r="N345" s="914"/>
      <c r="O345" s="914"/>
      <c r="P345" s="914"/>
      <c r="Q345" s="872"/>
      <c r="R345" s="873"/>
      <c r="S345" s="805">
        <f t="shared" si="16"/>
        <v>6.199999999999999</v>
      </c>
    </row>
    <row r="346" spans="1:19" s="709" customFormat="1" ht="18">
      <c r="A346" s="838" t="s">
        <v>266</v>
      </c>
      <c r="B346" s="920"/>
      <c r="C346" s="920"/>
      <c r="D346" s="921"/>
      <c r="E346" s="955"/>
      <c r="F346" s="955"/>
      <c r="G346" s="956"/>
      <c r="H346" s="940"/>
      <c r="I346" s="1049"/>
      <c r="J346" s="914">
        <v>17.3</v>
      </c>
      <c r="K346" s="914">
        <v>43</v>
      </c>
      <c r="L346" s="914">
        <v>25.2</v>
      </c>
      <c r="M346" s="926"/>
      <c r="N346" s="914"/>
      <c r="O346" s="914"/>
      <c r="P346" s="914"/>
      <c r="Q346" s="872"/>
      <c r="R346" s="873"/>
      <c r="S346" s="805">
        <f t="shared" si="16"/>
        <v>85.5</v>
      </c>
    </row>
    <row r="347" spans="1:20" s="709" customFormat="1" ht="18">
      <c r="A347" s="838" t="s">
        <v>651</v>
      </c>
      <c r="B347" s="920"/>
      <c r="C347" s="920"/>
      <c r="D347" s="921"/>
      <c r="E347" s="955"/>
      <c r="F347" s="955"/>
      <c r="G347" s="956"/>
      <c r="H347" s="940"/>
      <c r="I347" s="1049"/>
      <c r="J347" s="914">
        <v>70.3</v>
      </c>
      <c r="K347" s="914">
        <v>24.9</v>
      </c>
      <c r="L347" s="914">
        <v>4.8</v>
      </c>
      <c r="M347" s="926"/>
      <c r="N347" s="914"/>
      <c r="O347" s="914"/>
      <c r="P347" s="914"/>
      <c r="Q347" s="872"/>
      <c r="R347" s="873"/>
      <c r="S347" s="805">
        <f t="shared" si="16"/>
        <v>99.99999999999999</v>
      </c>
      <c r="T347" s="875"/>
    </row>
    <row r="348" spans="1:19" s="823" customFormat="1" ht="18">
      <c r="A348" s="810" t="s">
        <v>31</v>
      </c>
      <c r="B348" s="927"/>
      <c r="C348" s="927"/>
      <c r="D348" s="928"/>
      <c r="E348" s="927"/>
      <c r="F348" s="927"/>
      <c r="G348" s="958"/>
      <c r="H348" s="959"/>
      <c r="I348" s="960"/>
      <c r="J348" s="979">
        <f>SUM(J344:J347)</f>
        <v>97.1</v>
      </c>
      <c r="K348" s="931">
        <f>SUM(K344:K347)</f>
        <v>107.1</v>
      </c>
      <c r="L348" s="979">
        <f>SUM(L344:L347)</f>
        <v>52.39999999999999</v>
      </c>
      <c r="M348" s="1019"/>
      <c r="N348" s="931"/>
      <c r="O348" s="931"/>
      <c r="P348" s="979"/>
      <c r="Q348" s="1063"/>
      <c r="R348" s="961">
        <f>(J348+K348+L348)/3</f>
        <v>85.53333333333332</v>
      </c>
      <c r="S348" s="1055">
        <f t="shared" si="16"/>
        <v>256.59999999999997</v>
      </c>
    </row>
    <row r="349" spans="1:19" s="709" customFormat="1" ht="18.75">
      <c r="A349" s="588" t="s">
        <v>757</v>
      </c>
      <c r="B349" s="1056">
        <v>400</v>
      </c>
      <c r="C349" s="1056">
        <v>570</v>
      </c>
      <c r="D349" s="945">
        <f>MAX(J357:K357:L357)/570*100</f>
        <v>14.070175438596491</v>
      </c>
      <c r="E349" s="1057">
        <v>160</v>
      </c>
      <c r="F349" s="1057">
        <v>230</v>
      </c>
      <c r="G349" s="826">
        <f>MAX(M357:N357:O357)/230*100</f>
        <v>0</v>
      </c>
      <c r="H349" s="789">
        <f>(J349+K349+L349)/3</f>
        <v>224.66666666666666</v>
      </c>
      <c r="I349" s="910"/>
      <c r="J349" s="911">
        <v>226</v>
      </c>
      <c r="K349" s="912">
        <v>221</v>
      </c>
      <c r="L349" s="911">
        <v>227</v>
      </c>
      <c r="M349" s="926"/>
      <c r="N349" s="914"/>
      <c r="O349" s="914"/>
      <c r="P349" s="924"/>
      <c r="Q349" s="1059" t="s">
        <v>629</v>
      </c>
      <c r="R349" s="873"/>
      <c r="S349" s="805"/>
    </row>
    <row r="350" spans="1:19" s="709" customFormat="1" ht="18">
      <c r="A350" s="838" t="s">
        <v>50</v>
      </c>
      <c r="B350" s="915"/>
      <c r="C350" s="915"/>
      <c r="D350" s="879"/>
      <c r="E350" s="1109"/>
      <c r="F350" s="951"/>
      <c r="G350" s="952">
        <v>388</v>
      </c>
      <c r="H350" s="880"/>
      <c r="I350" s="827"/>
      <c r="J350" s="924">
        <v>0</v>
      </c>
      <c r="K350" s="914">
        <v>0</v>
      </c>
      <c r="L350" s="924">
        <v>12.2</v>
      </c>
      <c r="M350" s="926"/>
      <c r="N350" s="860"/>
      <c r="O350" s="914"/>
      <c r="P350" s="924"/>
      <c r="Q350" s="1059"/>
      <c r="R350" s="873"/>
      <c r="S350" s="805">
        <f t="shared" si="16"/>
        <v>12.2</v>
      </c>
    </row>
    <row r="351" spans="1:19" s="709" customFormat="1" ht="18">
      <c r="A351" s="838" t="s">
        <v>51</v>
      </c>
      <c r="B351" s="920"/>
      <c r="C351" s="920"/>
      <c r="D351" s="881"/>
      <c r="E351" s="955"/>
      <c r="F351" s="955"/>
      <c r="G351" s="956">
        <v>390</v>
      </c>
      <c r="H351" s="880"/>
      <c r="I351" s="827"/>
      <c r="J351" s="924">
        <v>6.6</v>
      </c>
      <c r="K351" s="925">
        <v>17.5</v>
      </c>
      <c r="L351" s="924">
        <v>7.5</v>
      </c>
      <c r="M351" s="926"/>
      <c r="N351" s="914"/>
      <c r="O351" s="914"/>
      <c r="P351" s="925"/>
      <c r="Q351" s="1059"/>
      <c r="R351" s="873"/>
      <c r="S351" s="805">
        <f t="shared" si="16"/>
        <v>31.6</v>
      </c>
    </row>
    <row r="352" spans="1:19" s="709" customFormat="1" ht="18">
      <c r="A352" s="838" t="s">
        <v>671</v>
      </c>
      <c r="B352" s="920"/>
      <c r="C352" s="920"/>
      <c r="D352" s="881"/>
      <c r="E352" s="955"/>
      <c r="F352" s="955"/>
      <c r="G352" s="956">
        <v>393</v>
      </c>
      <c r="H352" s="880"/>
      <c r="I352" s="827"/>
      <c r="J352" s="924">
        <v>25.5</v>
      </c>
      <c r="K352" s="914">
        <v>24.1</v>
      </c>
      <c r="L352" s="924">
        <v>9.9</v>
      </c>
      <c r="M352" s="926"/>
      <c r="N352" s="914"/>
      <c r="O352" s="914"/>
      <c r="P352" s="924"/>
      <c r="Q352" s="1059"/>
      <c r="R352" s="873"/>
      <c r="S352" s="805">
        <f t="shared" si="16"/>
        <v>59.5</v>
      </c>
    </row>
    <row r="353" spans="1:19" s="709" customFormat="1" ht="18">
      <c r="A353" s="838" t="s">
        <v>53</v>
      </c>
      <c r="B353" s="920"/>
      <c r="C353" s="920"/>
      <c r="D353" s="881"/>
      <c r="E353" s="955"/>
      <c r="F353" s="955"/>
      <c r="G353" s="956"/>
      <c r="H353" s="880"/>
      <c r="I353" s="827"/>
      <c r="J353" s="924">
        <v>23.9</v>
      </c>
      <c r="K353" s="914">
        <v>19.3</v>
      </c>
      <c r="L353" s="924">
        <v>17.7</v>
      </c>
      <c r="M353" s="926"/>
      <c r="N353" s="914"/>
      <c r="O353" s="914"/>
      <c r="P353" s="924"/>
      <c r="Q353" s="1059"/>
      <c r="R353" s="873"/>
      <c r="S353" s="805">
        <f t="shared" si="16"/>
        <v>60.900000000000006</v>
      </c>
    </row>
    <row r="354" spans="1:19" s="709" customFormat="1" ht="18.75">
      <c r="A354" s="838" t="s">
        <v>672</v>
      </c>
      <c r="B354" s="920"/>
      <c r="C354" s="920"/>
      <c r="D354" s="881"/>
      <c r="E354" s="955"/>
      <c r="F354" s="955"/>
      <c r="G354" s="956"/>
      <c r="H354" s="880"/>
      <c r="I354" s="827"/>
      <c r="J354" s="924">
        <v>22.4</v>
      </c>
      <c r="K354" s="914">
        <v>19.3</v>
      </c>
      <c r="L354" s="924">
        <v>18.7</v>
      </c>
      <c r="M354" s="926"/>
      <c r="N354" s="1110"/>
      <c r="O354" s="1110"/>
      <c r="P354" s="1111"/>
      <c r="Q354" s="1059"/>
      <c r="R354" s="873"/>
      <c r="S354" s="805">
        <f t="shared" si="16"/>
        <v>60.400000000000006</v>
      </c>
    </row>
    <row r="355" spans="1:19" s="709" customFormat="1" ht="18.75">
      <c r="A355" s="838" t="s">
        <v>341</v>
      </c>
      <c r="B355" s="920"/>
      <c r="C355" s="920"/>
      <c r="D355" s="881"/>
      <c r="E355" s="955"/>
      <c r="F355" s="955"/>
      <c r="G355" s="956"/>
      <c r="H355" s="880"/>
      <c r="I355" s="827"/>
      <c r="J355" s="1112"/>
      <c r="K355" s="1113"/>
      <c r="L355" s="1112"/>
      <c r="M355" s="793"/>
      <c r="N355" s="1114"/>
      <c r="O355" s="1114"/>
      <c r="P355" s="1115"/>
      <c r="Q355" s="831"/>
      <c r="R355" s="873"/>
      <c r="S355" s="805">
        <f t="shared" si="16"/>
        <v>0</v>
      </c>
    </row>
    <row r="356" spans="1:20" s="709" customFormat="1" ht="18.75">
      <c r="A356" s="838" t="s">
        <v>589</v>
      </c>
      <c r="B356" s="920"/>
      <c r="C356" s="920"/>
      <c r="D356" s="881"/>
      <c r="E356" s="955"/>
      <c r="F356" s="955"/>
      <c r="G356" s="956"/>
      <c r="H356" s="880"/>
      <c r="I356" s="827"/>
      <c r="J356" s="1112"/>
      <c r="K356" s="1113"/>
      <c r="L356" s="1112"/>
      <c r="M356" s="793"/>
      <c r="N356" s="1114"/>
      <c r="O356" s="1114"/>
      <c r="P356" s="1115"/>
      <c r="Q356" s="831"/>
      <c r="R356" s="873"/>
      <c r="S356" s="805">
        <f>J356+K356+L356</f>
        <v>0</v>
      </c>
      <c r="T356" s="875"/>
    </row>
    <row r="357" spans="1:19" s="823" customFormat="1" ht="18.75">
      <c r="A357" s="810" t="s">
        <v>31</v>
      </c>
      <c r="B357" s="927"/>
      <c r="C357" s="927"/>
      <c r="D357" s="882"/>
      <c r="E357" s="927"/>
      <c r="F357" s="927"/>
      <c r="G357" s="958"/>
      <c r="H357" s="883"/>
      <c r="I357" s="814"/>
      <c r="J357" s="932">
        <f>SUM(J350:J356)</f>
        <v>78.4</v>
      </c>
      <c r="K357" s="975">
        <f>SUM(K350:K356)</f>
        <v>80.2</v>
      </c>
      <c r="L357" s="932">
        <f>SUM(L350:L356)</f>
        <v>66</v>
      </c>
      <c r="M357" s="817"/>
      <c r="N357" s="818"/>
      <c r="O357" s="818"/>
      <c r="P357" s="836"/>
      <c r="Q357" s="837"/>
      <c r="R357" s="961">
        <f>(J357+K357+L357)/3</f>
        <v>74.86666666666667</v>
      </c>
      <c r="S357" s="1055">
        <f>J357+K357+L357</f>
        <v>224.60000000000002</v>
      </c>
    </row>
    <row r="358" spans="1:19" s="709" customFormat="1" ht="18.75">
      <c r="A358" s="588" t="s">
        <v>750</v>
      </c>
      <c r="B358" s="785">
        <v>160</v>
      </c>
      <c r="C358" s="824">
        <v>230</v>
      </c>
      <c r="D358" s="1116">
        <f>MAX(J362:K362:L362)/230*100</f>
        <v>53.869565217391305</v>
      </c>
      <c r="E358" s="844"/>
      <c r="F358" s="844"/>
      <c r="G358" s="788" t="s">
        <v>699</v>
      </c>
      <c r="H358" s="789">
        <f>(J358+K358+L358)/3</f>
        <v>227.33333333333334</v>
      </c>
      <c r="I358" s="827"/>
      <c r="J358" s="791">
        <v>234</v>
      </c>
      <c r="K358" s="792">
        <v>217</v>
      </c>
      <c r="L358" s="791">
        <v>231</v>
      </c>
      <c r="M358" s="793"/>
      <c r="N358" s="794"/>
      <c r="O358" s="794"/>
      <c r="P358" s="830"/>
      <c r="Q358" s="831"/>
      <c r="R358" s="834"/>
      <c r="S358" s="805"/>
    </row>
    <row r="359" spans="1:19" s="709" customFormat="1" ht="18">
      <c r="A359" s="838" t="s">
        <v>674</v>
      </c>
      <c r="B359" s="1117"/>
      <c r="C359" s="1117"/>
      <c r="D359" s="833"/>
      <c r="E359" s="801"/>
      <c r="F359" s="801"/>
      <c r="G359" s="802">
        <v>393</v>
      </c>
      <c r="H359" s="880"/>
      <c r="I359" s="827"/>
      <c r="J359" s="803">
        <v>45.8</v>
      </c>
      <c r="K359" s="804">
        <v>73.2</v>
      </c>
      <c r="L359" s="803">
        <v>69.4</v>
      </c>
      <c r="M359" s="793"/>
      <c r="N359" s="794"/>
      <c r="O359" s="794"/>
      <c r="P359" s="830"/>
      <c r="Q359" s="831"/>
      <c r="R359" s="834"/>
      <c r="S359" s="805">
        <f>J359+K359+L359</f>
        <v>188.4</v>
      </c>
    </row>
    <row r="360" spans="1:20" s="709" customFormat="1" ht="18">
      <c r="A360" s="838" t="s">
        <v>673</v>
      </c>
      <c r="B360" s="1118"/>
      <c r="C360" s="1118"/>
      <c r="D360" s="835"/>
      <c r="E360" s="808"/>
      <c r="F360" s="808"/>
      <c r="G360" s="809">
        <v>391</v>
      </c>
      <c r="H360" s="880"/>
      <c r="I360" s="827"/>
      <c r="J360" s="803">
        <v>16.6</v>
      </c>
      <c r="K360" s="804">
        <v>50.7</v>
      </c>
      <c r="L360" s="803">
        <v>53.5</v>
      </c>
      <c r="M360" s="926"/>
      <c r="N360" s="914"/>
      <c r="O360" s="914"/>
      <c r="P360" s="914"/>
      <c r="Q360" s="872"/>
      <c r="R360" s="834"/>
      <c r="S360" s="805">
        <f>J360+K360+L360</f>
        <v>120.80000000000001</v>
      </c>
      <c r="T360" s="875"/>
    </row>
    <row r="361" spans="1:20" s="709" customFormat="1" ht="18">
      <c r="A361" s="838"/>
      <c r="B361" s="1118"/>
      <c r="C361" s="1118"/>
      <c r="D361" s="835"/>
      <c r="E361" s="808"/>
      <c r="F361" s="808"/>
      <c r="G361" s="809">
        <v>394</v>
      </c>
      <c r="H361" s="880"/>
      <c r="I361" s="827"/>
      <c r="J361" s="803"/>
      <c r="K361" s="804"/>
      <c r="L361" s="803"/>
      <c r="M361" s="926"/>
      <c r="N361" s="914"/>
      <c r="O361" s="914"/>
      <c r="P361" s="914"/>
      <c r="Q361" s="872"/>
      <c r="R361" s="834"/>
      <c r="S361" s="805"/>
      <c r="T361" s="996"/>
    </row>
    <row r="362" spans="1:19" s="823" customFormat="1" ht="18.75">
      <c r="A362" s="810" t="s">
        <v>31</v>
      </c>
      <c r="B362" s="811"/>
      <c r="C362" s="811"/>
      <c r="D362" s="812"/>
      <c r="E362" s="811"/>
      <c r="F362" s="811"/>
      <c r="G362" s="813"/>
      <c r="H362" s="883"/>
      <c r="I362" s="814"/>
      <c r="J362" s="815">
        <f>SUM(J359:J360)</f>
        <v>62.4</v>
      </c>
      <c r="K362" s="816">
        <f>SUM(K359:K360)</f>
        <v>123.9</v>
      </c>
      <c r="L362" s="815">
        <f>SUM(L359:L360)</f>
        <v>122.9</v>
      </c>
      <c r="M362" s="1019"/>
      <c r="N362" s="961"/>
      <c r="O362" s="931"/>
      <c r="P362" s="931"/>
      <c r="Q362" s="878"/>
      <c r="R362" s="843">
        <f>(J362+K362+L362)/3</f>
        <v>103.06666666666668</v>
      </c>
      <c r="S362" s="1055">
        <f>J362+K362+L362</f>
        <v>309.20000000000005</v>
      </c>
    </row>
    <row r="363" spans="1:19" s="709" customFormat="1" ht="18.75">
      <c r="A363" s="588" t="s">
        <v>789</v>
      </c>
      <c r="B363" s="785">
        <v>160</v>
      </c>
      <c r="C363" s="824">
        <v>230</v>
      </c>
      <c r="D363" s="1293">
        <f>MAX(J367:K367:L367)/230*100</f>
        <v>79.34782608695652</v>
      </c>
      <c r="E363" s="844"/>
      <c r="F363" s="844"/>
      <c r="G363" s="788" t="s">
        <v>629</v>
      </c>
      <c r="H363" s="789">
        <f>(J363+K363+L363)/3</f>
        <v>227.33333333333334</v>
      </c>
      <c r="I363" s="827"/>
      <c r="J363" s="791">
        <v>218</v>
      </c>
      <c r="K363" s="792">
        <v>232</v>
      </c>
      <c r="L363" s="791">
        <v>232</v>
      </c>
      <c r="M363" s="793"/>
      <c r="N363" s="794"/>
      <c r="O363" s="794"/>
      <c r="P363" s="830"/>
      <c r="Q363" s="831"/>
      <c r="R363" s="834"/>
      <c r="S363" s="805"/>
    </row>
    <row r="364" spans="1:19" s="709" customFormat="1" ht="18">
      <c r="A364" s="838" t="s">
        <v>573</v>
      </c>
      <c r="B364" s="1117"/>
      <c r="C364" s="1117"/>
      <c r="D364" s="833"/>
      <c r="E364" s="801"/>
      <c r="F364" s="801"/>
      <c r="G364" s="802">
        <v>392</v>
      </c>
      <c r="H364" s="880"/>
      <c r="I364" s="827"/>
      <c r="J364" s="803">
        <v>40.9</v>
      </c>
      <c r="K364" s="804">
        <v>24.2</v>
      </c>
      <c r="L364" s="803">
        <v>11</v>
      </c>
      <c r="M364" s="793"/>
      <c r="N364" s="794"/>
      <c r="O364" s="794"/>
      <c r="P364" s="830" t="s">
        <v>706</v>
      </c>
      <c r="Q364" s="831"/>
      <c r="R364" s="834"/>
      <c r="S364" s="805">
        <f>J364+K364+L364</f>
        <v>76.1</v>
      </c>
    </row>
    <row r="365" spans="1:20" s="709" customFormat="1" ht="18">
      <c r="A365" s="838" t="s">
        <v>574</v>
      </c>
      <c r="B365" s="1118"/>
      <c r="C365" s="1118"/>
      <c r="D365" s="835"/>
      <c r="E365" s="808"/>
      <c r="F365" s="808"/>
      <c r="G365" s="809">
        <v>396</v>
      </c>
      <c r="H365" s="880"/>
      <c r="I365" s="827"/>
      <c r="J365" s="803">
        <v>141.6</v>
      </c>
      <c r="K365" s="804">
        <v>126.7</v>
      </c>
      <c r="L365" s="803">
        <v>92.8</v>
      </c>
      <c r="M365" s="926"/>
      <c r="N365" s="914"/>
      <c r="O365" s="914"/>
      <c r="P365" s="914"/>
      <c r="Q365" s="872"/>
      <c r="R365" s="834"/>
      <c r="S365" s="805">
        <f>J365+K365+L365</f>
        <v>361.1</v>
      </c>
      <c r="T365" s="875"/>
    </row>
    <row r="366" spans="1:20" s="709" customFormat="1" ht="18">
      <c r="A366" s="838"/>
      <c r="B366" s="1118"/>
      <c r="C366" s="1118"/>
      <c r="D366" s="835"/>
      <c r="E366" s="808"/>
      <c r="F366" s="808"/>
      <c r="G366" s="809">
        <v>398</v>
      </c>
      <c r="H366" s="880"/>
      <c r="I366" s="827"/>
      <c r="J366" s="803"/>
      <c r="K366" s="804"/>
      <c r="L366" s="803"/>
      <c r="M366" s="926"/>
      <c r="N366" s="914"/>
      <c r="O366" s="914"/>
      <c r="P366" s="914"/>
      <c r="Q366" s="872"/>
      <c r="R366" s="834"/>
      <c r="S366" s="805"/>
      <c r="T366" s="996"/>
    </row>
    <row r="367" spans="1:19" s="823" customFormat="1" ht="18.75">
      <c r="A367" s="810" t="s">
        <v>31</v>
      </c>
      <c r="B367" s="811"/>
      <c r="C367" s="822"/>
      <c r="D367" s="812"/>
      <c r="E367" s="811"/>
      <c r="F367" s="811"/>
      <c r="G367" s="813"/>
      <c r="H367" s="883"/>
      <c r="I367" s="814"/>
      <c r="J367" s="815">
        <f>SUM(J364:J365)</f>
        <v>182.5</v>
      </c>
      <c r="K367" s="816">
        <f>SUM(K364:K365)</f>
        <v>150.9</v>
      </c>
      <c r="L367" s="815">
        <f>SUM(L364:L365)</f>
        <v>103.8</v>
      </c>
      <c r="M367" s="1019"/>
      <c r="N367" s="961"/>
      <c r="O367" s="931"/>
      <c r="P367" s="931"/>
      <c r="Q367" s="878"/>
      <c r="R367" s="843">
        <f>(J367+K367+L367)/3</f>
        <v>145.73333333333332</v>
      </c>
      <c r="S367" s="1055">
        <f>J367+K367+L367</f>
        <v>437.2</v>
      </c>
    </row>
    <row r="368" spans="1:19" s="709" customFormat="1" ht="18.75">
      <c r="A368" s="588" t="s">
        <v>774</v>
      </c>
      <c r="B368" s="907">
        <v>250</v>
      </c>
      <c r="C368" s="907">
        <v>360</v>
      </c>
      <c r="D368" s="1116">
        <f>MAX(J371:K371:L371)/360*100</f>
        <v>5.944444444444444</v>
      </c>
      <c r="E368" s="1072"/>
      <c r="F368" s="1072"/>
      <c r="G368" s="939" t="s">
        <v>629</v>
      </c>
      <c r="H368" s="789">
        <f>(J368+K368+L368)/3</f>
        <v>224.66666666666666</v>
      </c>
      <c r="I368" s="1049"/>
      <c r="J368" s="911">
        <v>225</v>
      </c>
      <c r="K368" s="912">
        <v>224</v>
      </c>
      <c r="L368" s="911">
        <v>225</v>
      </c>
      <c r="M368" s="926"/>
      <c r="N368" s="914"/>
      <c r="O368" s="914"/>
      <c r="P368" s="914"/>
      <c r="Q368" s="872"/>
      <c r="R368" s="873"/>
      <c r="S368" s="805"/>
    </row>
    <row r="369" spans="1:19" s="709" customFormat="1" ht="18">
      <c r="A369" s="838" t="s">
        <v>291</v>
      </c>
      <c r="B369" s="915"/>
      <c r="C369" s="915"/>
      <c r="D369" s="916"/>
      <c r="E369" s="951"/>
      <c r="F369" s="951"/>
      <c r="G369" s="952"/>
      <c r="H369" s="940"/>
      <c r="I369" s="1049"/>
      <c r="J369" s="924">
        <v>0</v>
      </c>
      <c r="K369" s="914">
        <v>0</v>
      </c>
      <c r="L369" s="924">
        <v>0</v>
      </c>
      <c r="M369" s="926"/>
      <c r="N369" s="914"/>
      <c r="O369" s="914"/>
      <c r="P369" s="914"/>
      <c r="Q369" s="872"/>
      <c r="R369" s="873"/>
      <c r="S369" s="805">
        <f>J369+K369+L369</f>
        <v>0</v>
      </c>
    </row>
    <row r="370" spans="1:20" s="709" customFormat="1" ht="18">
      <c r="A370" s="838" t="s">
        <v>578</v>
      </c>
      <c r="B370" s="920"/>
      <c r="C370" s="920"/>
      <c r="D370" s="1119"/>
      <c r="E370" s="955"/>
      <c r="F370" s="955"/>
      <c r="G370" s="956"/>
      <c r="H370" s="940"/>
      <c r="I370" s="1049"/>
      <c r="J370" s="924">
        <v>2.6</v>
      </c>
      <c r="K370" s="914">
        <v>21.4</v>
      </c>
      <c r="L370" s="924">
        <v>1.6</v>
      </c>
      <c r="M370" s="926"/>
      <c r="N370" s="914"/>
      <c r="O370" s="914"/>
      <c r="P370" s="914"/>
      <c r="Q370" s="872"/>
      <c r="R370" s="873"/>
      <c r="S370" s="805">
        <f>J370+K370+L370</f>
        <v>25.6</v>
      </c>
      <c r="T370" s="875"/>
    </row>
    <row r="371" spans="1:19" s="823" customFormat="1" ht="18">
      <c r="A371" s="810" t="s">
        <v>31</v>
      </c>
      <c r="B371" s="927"/>
      <c r="C371" s="927"/>
      <c r="D371" s="928"/>
      <c r="E371" s="927"/>
      <c r="F371" s="927"/>
      <c r="G371" s="958"/>
      <c r="H371" s="959"/>
      <c r="I371" s="960"/>
      <c r="J371" s="979">
        <f>SUM(J369:J370)</f>
        <v>2.6</v>
      </c>
      <c r="K371" s="931">
        <f>SUM(K369:K370)</f>
        <v>21.4</v>
      </c>
      <c r="L371" s="979">
        <f>SUM(L369:L370)</f>
        <v>1.6</v>
      </c>
      <c r="M371" s="1019"/>
      <c r="N371" s="931"/>
      <c r="O371" s="931"/>
      <c r="P371" s="931"/>
      <c r="Q371" s="878"/>
      <c r="R371" s="961">
        <f>(K371+L371+M371)/3</f>
        <v>7.666666666666667</v>
      </c>
      <c r="S371" s="1055">
        <f>J371+K371+L371</f>
        <v>25.6</v>
      </c>
    </row>
    <row r="372" spans="1:193" s="709" customFormat="1" ht="18.75">
      <c r="A372" s="588" t="s">
        <v>746</v>
      </c>
      <c r="B372" s="907">
        <v>100</v>
      </c>
      <c r="C372" s="907">
        <v>144</v>
      </c>
      <c r="D372" s="945">
        <f>MAX(J377:K377:L377)/144*100</f>
        <v>19.166666666666668</v>
      </c>
      <c r="E372" s="965">
        <v>100</v>
      </c>
      <c r="F372" s="965">
        <v>144</v>
      </c>
      <c r="G372" s="945">
        <f>MAX(M377:N377:O377)/144*100</f>
        <v>13.26388888888889</v>
      </c>
      <c r="H372" s="789">
        <f>(J372+K372+L372)/3</f>
        <v>224.33333333333334</v>
      </c>
      <c r="I372" s="887"/>
      <c r="J372" s="1120">
        <v>212</v>
      </c>
      <c r="K372" s="1121">
        <v>239</v>
      </c>
      <c r="L372" s="911">
        <v>222</v>
      </c>
      <c r="M372" s="1122"/>
      <c r="N372" s="912">
        <v>225</v>
      </c>
      <c r="O372" s="912">
        <v>224</v>
      </c>
      <c r="P372" s="1123">
        <v>220</v>
      </c>
      <c r="Q372" s="1059" t="s">
        <v>699</v>
      </c>
      <c r="R372" s="873"/>
      <c r="S372" s="805"/>
      <c r="U372" s="986"/>
      <c r="V372" s="986"/>
      <c r="W372" s="986"/>
      <c r="X372" s="986"/>
      <c r="Y372" s="986"/>
      <c r="Z372" s="986"/>
      <c r="AA372" s="986"/>
      <c r="AB372" s="986"/>
      <c r="AC372" s="986"/>
      <c r="AD372" s="986"/>
      <c r="AE372" s="986"/>
      <c r="AF372" s="986"/>
      <c r="AG372" s="986"/>
      <c r="AH372" s="986"/>
      <c r="AI372" s="986"/>
      <c r="AJ372" s="986"/>
      <c r="AK372" s="986"/>
      <c r="AL372" s="986"/>
      <c r="AM372" s="986"/>
      <c r="AN372" s="986"/>
      <c r="AO372" s="986"/>
      <c r="AP372" s="986"/>
      <c r="AQ372" s="986"/>
      <c r="AR372" s="986"/>
      <c r="AS372" s="986"/>
      <c r="AT372" s="986"/>
      <c r="AU372" s="986"/>
      <c r="AV372" s="986"/>
      <c r="AW372" s="986"/>
      <c r="AX372" s="986"/>
      <c r="AY372" s="986"/>
      <c r="AZ372" s="986"/>
      <c r="BA372" s="986"/>
      <c r="BB372" s="986"/>
      <c r="BC372" s="986"/>
      <c r="BD372" s="986"/>
      <c r="BE372" s="986"/>
      <c r="BF372" s="986"/>
      <c r="BG372" s="986"/>
      <c r="BH372" s="986"/>
      <c r="BI372" s="986"/>
      <c r="BJ372" s="986"/>
      <c r="BK372" s="986"/>
      <c r="BL372" s="986"/>
      <c r="BM372" s="986"/>
      <c r="BN372" s="986"/>
      <c r="BO372" s="986"/>
      <c r="BP372" s="986"/>
      <c r="BQ372" s="986"/>
      <c r="BR372" s="986"/>
      <c r="BS372" s="986"/>
      <c r="BT372" s="986"/>
      <c r="BU372" s="986"/>
      <c r="BV372" s="986"/>
      <c r="BW372" s="986"/>
      <c r="BX372" s="986"/>
      <c r="BY372" s="986"/>
      <c r="BZ372" s="986"/>
      <c r="CA372" s="986"/>
      <c r="CB372" s="986"/>
      <c r="CC372" s="986"/>
      <c r="CD372" s="986"/>
      <c r="CE372" s="986"/>
      <c r="CF372" s="986"/>
      <c r="CG372" s="986"/>
      <c r="CH372" s="986"/>
      <c r="CI372" s="986"/>
      <c r="CJ372" s="986"/>
      <c r="CK372" s="986"/>
      <c r="CL372" s="986"/>
      <c r="CM372" s="986"/>
      <c r="CN372" s="986"/>
      <c r="CO372" s="986"/>
      <c r="CP372" s="986"/>
      <c r="CQ372" s="986"/>
      <c r="CR372" s="986"/>
      <c r="CS372" s="986"/>
      <c r="CT372" s="986"/>
      <c r="CU372" s="986"/>
      <c r="CV372" s="986"/>
      <c r="CW372" s="986"/>
      <c r="CX372" s="986"/>
      <c r="CY372" s="986"/>
      <c r="CZ372" s="986"/>
      <c r="DA372" s="986"/>
      <c r="DB372" s="986"/>
      <c r="DC372" s="986"/>
      <c r="DD372" s="986"/>
      <c r="DE372" s="986"/>
      <c r="DF372" s="986"/>
      <c r="DG372" s="986"/>
      <c r="DH372" s="986"/>
      <c r="DI372" s="986"/>
      <c r="DJ372" s="986"/>
      <c r="DK372" s="986"/>
      <c r="DL372" s="986"/>
      <c r="DM372" s="986"/>
      <c r="DN372" s="986"/>
      <c r="DO372" s="986"/>
      <c r="DP372" s="986"/>
      <c r="DQ372" s="986"/>
      <c r="DR372" s="986"/>
      <c r="DS372" s="986"/>
      <c r="DT372" s="986"/>
      <c r="DU372" s="986"/>
      <c r="DV372" s="986"/>
      <c r="DW372" s="986"/>
      <c r="DX372" s="986"/>
      <c r="DY372" s="986"/>
      <c r="DZ372" s="986"/>
      <c r="EA372" s="986"/>
      <c r="EB372" s="986"/>
      <c r="EC372" s="986"/>
      <c r="ED372" s="986"/>
      <c r="EE372" s="986"/>
      <c r="EF372" s="986"/>
      <c r="EG372" s="986"/>
      <c r="EH372" s="986"/>
      <c r="EI372" s="986"/>
      <c r="EJ372" s="986"/>
      <c r="EK372" s="986"/>
      <c r="EL372" s="986"/>
      <c r="EM372" s="986"/>
      <c r="EN372" s="986"/>
      <c r="EO372" s="986"/>
      <c r="EP372" s="986"/>
      <c r="EQ372" s="986"/>
      <c r="ER372" s="986"/>
      <c r="ES372" s="986"/>
      <c r="ET372" s="986"/>
      <c r="EU372" s="986"/>
      <c r="EV372" s="986"/>
      <c r="EW372" s="986"/>
      <c r="EX372" s="986"/>
      <c r="EY372" s="986"/>
      <c r="EZ372" s="986"/>
      <c r="FA372" s="986"/>
      <c r="FB372" s="986"/>
      <c r="FC372" s="986"/>
      <c r="FD372" s="986"/>
      <c r="FE372" s="986"/>
      <c r="FF372" s="986"/>
      <c r="FG372" s="986"/>
      <c r="FH372" s="986"/>
      <c r="FI372" s="986"/>
      <c r="FJ372" s="986"/>
      <c r="FK372" s="986"/>
      <c r="FL372" s="986"/>
      <c r="FM372" s="986"/>
      <c r="FN372" s="986"/>
      <c r="FO372" s="986"/>
      <c r="FP372" s="986"/>
      <c r="FQ372" s="986"/>
      <c r="FR372" s="986"/>
      <c r="FS372" s="986"/>
      <c r="FT372" s="986"/>
      <c r="FU372" s="986"/>
      <c r="FV372" s="986"/>
      <c r="FW372" s="986"/>
      <c r="FX372" s="986"/>
      <c r="FY372" s="986"/>
      <c r="FZ372" s="986"/>
      <c r="GA372" s="986"/>
      <c r="GB372" s="986"/>
      <c r="GC372" s="986"/>
      <c r="GD372" s="986"/>
      <c r="GE372" s="986"/>
      <c r="GF372" s="986"/>
      <c r="GG372" s="986"/>
      <c r="GH372" s="986"/>
      <c r="GI372" s="986"/>
      <c r="GJ372" s="986"/>
      <c r="GK372" s="986"/>
    </row>
    <row r="373" spans="1:193" s="709" customFormat="1" ht="18">
      <c r="A373" s="838" t="s">
        <v>713</v>
      </c>
      <c r="B373" s="950"/>
      <c r="C373" s="915"/>
      <c r="D373" s="1022">
        <v>394</v>
      </c>
      <c r="E373" s="951"/>
      <c r="F373" s="951"/>
      <c r="G373" s="952">
        <v>405</v>
      </c>
      <c r="H373" s="880"/>
      <c r="I373" s="827"/>
      <c r="J373" s="1124">
        <v>57.6</v>
      </c>
      <c r="K373" s="1125">
        <v>27.2</v>
      </c>
      <c r="L373" s="924">
        <v>58</v>
      </c>
      <c r="M373" s="1126"/>
      <c r="N373" s="925"/>
      <c r="O373" s="914"/>
      <c r="P373" s="914"/>
      <c r="Q373" s="1059"/>
      <c r="R373" s="873"/>
      <c r="S373" s="805">
        <f>J373+K373+L373+N373+O373+P373</f>
        <v>142.8</v>
      </c>
      <c r="U373" s="986"/>
      <c r="V373" s="986"/>
      <c r="W373" s="986"/>
      <c r="X373" s="986"/>
      <c r="Y373" s="986"/>
      <c r="Z373" s="986"/>
      <c r="AA373" s="986"/>
      <c r="AB373" s="986"/>
      <c r="AC373" s="986"/>
      <c r="AD373" s="986"/>
      <c r="AE373" s="986"/>
      <c r="AF373" s="986"/>
      <c r="AG373" s="986"/>
      <c r="AH373" s="986"/>
      <c r="AI373" s="986"/>
      <c r="AJ373" s="986"/>
      <c r="AK373" s="986"/>
      <c r="AL373" s="986"/>
      <c r="AM373" s="986"/>
      <c r="AN373" s="986"/>
      <c r="AO373" s="986"/>
      <c r="AP373" s="986"/>
      <c r="AQ373" s="986"/>
      <c r="AR373" s="986"/>
      <c r="AS373" s="986"/>
      <c r="AT373" s="986"/>
      <c r="AU373" s="986"/>
      <c r="AV373" s="986"/>
      <c r="AW373" s="986"/>
      <c r="AX373" s="986"/>
      <c r="AY373" s="986"/>
      <c r="AZ373" s="986"/>
      <c r="BA373" s="986"/>
      <c r="BB373" s="986"/>
      <c r="BC373" s="986"/>
      <c r="BD373" s="986"/>
      <c r="BE373" s="986"/>
      <c r="BF373" s="986"/>
      <c r="BG373" s="986"/>
      <c r="BH373" s="986"/>
      <c r="BI373" s="986"/>
      <c r="BJ373" s="986"/>
      <c r="BK373" s="986"/>
      <c r="BL373" s="986"/>
      <c r="BM373" s="986"/>
      <c r="BN373" s="986"/>
      <c r="BO373" s="986"/>
      <c r="BP373" s="986"/>
      <c r="BQ373" s="986"/>
      <c r="BR373" s="986"/>
      <c r="BS373" s="986"/>
      <c r="BT373" s="986"/>
      <c r="BU373" s="986"/>
      <c r="BV373" s="986"/>
      <c r="BW373" s="986"/>
      <c r="BX373" s="986"/>
      <c r="BY373" s="986"/>
      <c r="BZ373" s="986"/>
      <c r="CA373" s="986"/>
      <c r="CB373" s="986"/>
      <c r="CC373" s="986"/>
      <c r="CD373" s="986"/>
      <c r="CE373" s="986"/>
      <c r="CF373" s="986"/>
      <c r="CG373" s="986"/>
      <c r="CH373" s="986"/>
      <c r="CI373" s="986"/>
      <c r="CJ373" s="986"/>
      <c r="CK373" s="986"/>
      <c r="CL373" s="986"/>
      <c r="CM373" s="986"/>
      <c r="CN373" s="986"/>
      <c r="CO373" s="986"/>
      <c r="CP373" s="986"/>
      <c r="CQ373" s="986"/>
      <c r="CR373" s="986"/>
      <c r="CS373" s="986"/>
      <c r="CT373" s="986"/>
      <c r="CU373" s="986"/>
      <c r="CV373" s="986"/>
      <c r="CW373" s="986"/>
      <c r="CX373" s="986"/>
      <c r="CY373" s="986"/>
      <c r="CZ373" s="986"/>
      <c r="DA373" s="986"/>
      <c r="DB373" s="986"/>
      <c r="DC373" s="986"/>
      <c r="DD373" s="986"/>
      <c r="DE373" s="986"/>
      <c r="DF373" s="986"/>
      <c r="DG373" s="986"/>
      <c r="DH373" s="986"/>
      <c r="DI373" s="986"/>
      <c r="DJ373" s="986"/>
      <c r="DK373" s="986"/>
      <c r="DL373" s="986"/>
      <c r="DM373" s="986"/>
      <c r="DN373" s="986"/>
      <c r="DO373" s="986"/>
      <c r="DP373" s="986"/>
      <c r="DQ373" s="986"/>
      <c r="DR373" s="986"/>
      <c r="DS373" s="986"/>
      <c r="DT373" s="986"/>
      <c r="DU373" s="986"/>
      <c r="DV373" s="986"/>
      <c r="DW373" s="986"/>
      <c r="DX373" s="986"/>
      <c r="DY373" s="986"/>
      <c r="DZ373" s="986"/>
      <c r="EA373" s="986"/>
      <c r="EB373" s="986"/>
      <c r="EC373" s="986"/>
      <c r="ED373" s="986"/>
      <c r="EE373" s="986"/>
      <c r="EF373" s="986"/>
      <c r="EG373" s="986"/>
      <c r="EH373" s="986"/>
      <c r="EI373" s="986"/>
      <c r="EJ373" s="986"/>
      <c r="EK373" s="986"/>
      <c r="EL373" s="986"/>
      <c r="EM373" s="986"/>
      <c r="EN373" s="986"/>
      <c r="EO373" s="986"/>
      <c r="EP373" s="986"/>
      <c r="EQ373" s="986"/>
      <c r="ER373" s="986"/>
      <c r="ES373" s="986"/>
      <c r="ET373" s="986"/>
      <c r="EU373" s="986"/>
      <c r="EV373" s="986"/>
      <c r="EW373" s="986"/>
      <c r="EX373" s="986"/>
      <c r="EY373" s="986"/>
      <c r="EZ373" s="986"/>
      <c r="FA373" s="986"/>
      <c r="FB373" s="986"/>
      <c r="FC373" s="986"/>
      <c r="FD373" s="986"/>
      <c r="FE373" s="986"/>
      <c r="FF373" s="986"/>
      <c r="FG373" s="986"/>
      <c r="FH373" s="986"/>
      <c r="FI373" s="986"/>
      <c r="FJ373" s="986"/>
      <c r="FK373" s="986"/>
      <c r="FL373" s="986"/>
      <c r="FM373" s="986"/>
      <c r="FN373" s="986"/>
      <c r="FO373" s="986"/>
      <c r="FP373" s="986"/>
      <c r="FQ373" s="986"/>
      <c r="FR373" s="986"/>
      <c r="FS373" s="986"/>
      <c r="FT373" s="986"/>
      <c r="FU373" s="986"/>
      <c r="FV373" s="986"/>
      <c r="FW373" s="986"/>
      <c r="FX373" s="986"/>
      <c r="FY373" s="986"/>
      <c r="FZ373" s="986"/>
      <c r="GA373" s="986"/>
      <c r="GB373" s="986"/>
      <c r="GC373" s="986"/>
      <c r="GD373" s="986"/>
      <c r="GE373" s="986"/>
      <c r="GF373" s="986"/>
      <c r="GG373" s="986"/>
      <c r="GH373" s="986"/>
      <c r="GI373" s="986"/>
      <c r="GJ373" s="986"/>
      <c r="GK373" s="986"/>
    </row>
    <row r="374" spans="1:193" s="709" customFormat="1" ht="18">
      <c r="A374" s="838" t="s">
        <v>675</v>
      </c>
      <c r="B374" s="954"/>
      <c r="C374" s="920"/>
      <c r="D374" s="1023">
        <v>388</v>
      </c>
      <c r="E374" s="955"/>
      <c r="F374" s="955"/>
      <c r="G374" s="956">
        <v>405</v>
      </c>
      <c r="H374" s="880"/>
      <c r="I374" s="827"/>
      <c r="J374" s="924">
        <v>2.5</v>
      </c>
      <c r="K374" s="914">
        <v>18.5</v>
      </c>
      <c r="L374" s="924">
        <v>27.6</v>
      </c>
      <c r="M374" s="1126"/>
      <c r="N374" s="925"/>
      <c r="O374" s="914"/>
      <c r="P374" s="914"/>
      <c r="Q374" s="1059"/>
      <c r="R374" s="873"/>
      <c r="S374" s="805">
        <f>J374+K374+L374+N374+O374+P374</f>
        <v>48.6</v>
      </c>
      <c r="U374" s="986"/>
      <c r="V374" s="986"/>
      <c r="W374" s="986"/>
      <c r="X374" s="986"/>
      <c r="Y374" s="986"/>
      <c r="Z374" s="986"/>
      <c r="AA374" s="986"/>
      <c r="AB374" s="986"/>
      <c r="AC374" s="986"/>
      <c r="AD374" s="986"/>
      <c r="AE374" s="986"/>
      <c r="AF374" s="986"/>
      <c r="AG374" s="986"/>
      <c r="AH374" s="986"/>
      <c r="AI374" s="986"/>
      <c r="AJ374" s="986"/>
      <c r="AK374" s="986"/>
      <c r="AL374" s="986"/>
      <c r="AM374" s="986"/>
      <c r="AN374" s="986"/>
      <c r="AO374" s="986"/>
      <c r="AP374" s="986"/>
      <c r="AQ374" s="986"/>
      <c r="AR374" s="986"/>
      <c r="AS374" s="986"/>
      <c r="AT374" s="986"/>
      <c r="AU374" s="986"/>
      <c r="AV374" s="986"/>
      <c r="AW374" s="986"/>
      <c r="AX374" s="986"/>
      <c r="AY374" s="986"/>
      <c r="AZ374" s="986"/>
      <c r="BA374" s="986"/>
      <c r="BB374" s="986"/>
      <c r="BC374" s="986"/>
      <c r="BD374" s="986"/>
      <c r="BE374" s="986"/>
      <c r="BF374" s="986"/>
      <c r="BG374" s="986"/>
      <c r="BH374" s="986"/>
      <c r="BI374" s="986"/>
      <c r="BJ374" s="986"/>
      <c r="BK374" s="986"/>
      <c r="BL374" s="986"/>
      <c r="BM374" s="986"/>
      <c r="BN374" s="986"/>
      <c r="BO374" s="986"/>
      <c r="BP374" s="986"/>
      <c r="BQ374" s="986"/>
      <c r="BR374" s="986"/>
      <c r="BS374" s="986"/>
      <c r="BT374" s="986"/>
      <c r="BU374" s="986"/>
      <c r="BV374" s="986"/>
      <c r="BW374" s="986"/>
      <c r="BX374" s="986"/>
      <c r="BY374" s="986"/>
      <c r="BZ374" s="986"/>
      <c r="CA374" s="986"/>
      <c r="CB374" s="986"/>
      <c r="CC374" s="986"/>
      <c r="CD374" s="986"/>
      <c r="CE374" s="986"/>
      <c r="CF374" s="986"/>
      <c r="CG374" s="986"/>
      <c r="CH374" s="986"/>
      <c r="CI374" s="986"/>
      <c r="CJ374" s="986"/>
      <c r="CK374" s="986"/>
      <c r="CL374" s="986"/>
      <c r="CM374" s="986"/>
      <c r="CN374" s="986"/>
      <c r="CO374" s="986"/>
      <c r="CP374" s="986"/>
      <c r="CQ374" s="986"/>
      <c r="CR374" s="986"/>
      <c r="CS374" s="986"/>
      <c r="CT374" s="986"/>
      <c r="CU374" s="986"/>
      <c r="CV374" s="986"/>
      <c r="CW374" s="986"/>
      <c r="CX374" s="986"/>
      <c r="CY374" s="986"/>
      <c r="CZ374" s="986"/>
      <c r="DA374" s="986"/>
      <c r="DB374" s="986"/>
      <c r="DC374" s="986"/>
      <c r="DD374" s="986"/>
      <c r="DE374" s="986"/>
      <c r="DF374" s="986"/>
      <c r="DG374" s="986"/>
      <c r="DH374" s="986"/>
      <c r="DI374" s="986"/>
      <c r="DJ374" s="986"/>
      <c r="DK374" s="986"/>
      <c r="DL374" s="986"/>
      <c r="DM374" s="986"/>
      <c r="DN374" s="986"/>
      <c r="DO374" s="986"/>
      <c r="DP374" s="986"/>
      <c r="DQ374" s="986"/>
      <c r="DR374" s="986"/>
      <c r="DS374" s="986"/>
      <c r="DT374" s="986"/>
      <c r="DU374" s="986"/>
      <c r="DV374" s="986"/>
      <c r="DW374" s="986"/>
      <c r="DX374" s="986"/>
      <c r="DY374" s="986"/>
      <c r="DZ374" s="986"/>
      <c r="EA374" s="986"/>
      <c r="EB374" s="986"/>
      <c r="EC374" s="986"/>
      <c r="ED374" s="986"/>
      <c r="EE374" s="986"/>
      <c r="EF374" s="986"/>
      <c r="EG374" s="986"/>
      <c r="EH374" s="986"/>
      <c r="EI374" s="986"/>
      <c r="EJ374" s="986"/>
      <c r="EK374" s="986"/>
      <c r="EL374" s="986"/>
      <c r="EM374" s="986"/>
      <c r="EN374" s="986"/>
      <c r="EO374" s="986"/>
      <c r="EP374" s="986"/>
      <c r="EQ374" s="986"/>
      <c r="ER374" s="986"/>
      <c r="ES374" s="986"/>
      <c r="ET374" s="986"/>
      <c r="EU374" s="986"/>
      <c r="EV374" s="986"/>
      <c r="EW374" s="986"/>
      <c r="EX374" s="986"/>
      <c r="EY374" s="986"/>
      <c r="EZ374" s="986"/>
      <c r="FA374" s="986"/>
      <c r="FB374" s="986"/>
      <c r="FC374" s="986"/>
      <c r="FD374" s="986"/>
      <c r="FE374" s="986"/>
      <c r="FF374" s="986"/>
      <c r="FG374" s="986"/>
      <c r="FH374" s="986"/>
      <c r="FI374" s="986"/>
      <c r="FJ374" s="986"/>
      <c r="FK374" s="986"/>
      <c r="FL374" s="986"/>
      <c r="FM374" s="986"/>
      <c r="FN374" s="986"/>
      <c r="FO374" s="986"/>
      <c r="FP374" s="986"/>
      <c r="FQ374" s="986"/>
      <c r="FR374" s="986"/>
      <c r="FS374" s="986"/>
      <c r="FT374" s="986"/>
      <c r="FU374" s="986"/>
      <c r="FV374" s="986"/>
      <c r="FW374" s="986"/>
      <c r="FX374" s="986"/>
      <c r="FY374" s="986"/>
      <c r="FZ374" s="986"/>
      <c r="GA374" s="986"/>
      <c r="GB374" s="986"/>
      <c r="GC374" s="986"/>
      <c r="GD374" s="986"/>
      <c r="GE374" s="986"/>
      <c r="GF374" s="986"/>
      <c r="GG374" s="986"/>
      <c r="GH374" s="986"/>
      <c r="GI374" s="986"/>
      <c r="GJ374" s="986"/>
      <c r="GK374" s="986"/>
    </row>
    <row r="375" spans="1:193" s="709" customFormat="1" ht="18.75">
      <c r="A375" s="838" t="s">
        <v>712</v>
      </c>
      <c r="B375" s="954"/>
      <c r="C375" s="920"/>
      <c r="D375" s="1023">
        <v>383</v>
      </c>
      <c r="E375" s="955"/>
      <c r="F375" s="955"/>
      <c r="G375" s="956">
        <v>398</v>
      </c>
      <c r="H375" s="880"/>
      <c r="I375" s="827"/>
      <c r="J375" s="1127"/>
      <c r="K375" s="1128"/>
      <c r="L375" s="1013"/>
      <c r="M375" s="1126"/>
      <c r="N375" s="1129">
        <v>0</v>
      </c>
      <c r="O375" s="1129">
        <v>0</v>
      </c>
      <c r="P375" s="1129">
        <v>0</v>
      </c>
      <c r="Q375" s="1059"/>
      <c r="R375" s="873"/>
      <c r="S375" s="805">
        <f>J375+K375+L375+N375+O375+P375</f>
        <v>0</v>
      </c>
      <c r="U375" s="986"/>
      <c r="V375" s="986"/>
      <c r="W375" s="986"/>
      <c r="X375" s="986"/>
      <c r="Y375" s="986"/>
      <c r="Z375" s="986"/>
      <c r="AA375" s="986"/>
      <c r="AB375" s="986"/>
      <c r="AC375" s="986"/>
      <c r="AD375" s="986"/>
      <c r="AE375" s="986"/>
      <c r="AF375" s="986"/>
      <c r="AG375" s="986"/>
      <c r="AH375" s="986"/>
      <c r="AI375" s="986"/>
      <c r="AJ375" s="986"/>
      <c r="AK375" s="986"/>
      <c r="AL375" s="986"/>
      <c r="AM375" s="986"/>
      <c r="AN375" s="986"/>
      <c r="AO375" s="986"/>
      <c r="AP375" s="986"/>
      <c r="AQ375" s="986"/>
      <c r="AR375" s="986"/>
      <c r="AS375" s="986"/>
      <c r="AT375" s="986"/>
      <c r="AU375" s="986"/>
      <c r="AV375" s="986"/>
      <c r="AW375" s="986"/>
      <c r="AX375" s="986"/>
      <c r="AY375" s="986"/>
      <c r="AZ375" s="986"/>
      <c r="BA375" s="986"/>
      <c r="BB375" s="986"/>
      <c r="BC375" s="986"/>
      <c r="BD375" s="986"/>
      <c r="BE375" s="986"/>
      <c r="BF375" s="986"/>
      <c r="BG375" s="986"/>
      <c r="BH375" s="986"/>
      <c r="BI375" s="986"/>
      <c r="BJ375" s="986"/>
      <c r="BK375" s="986"/>
      <c r="BL375" s="986"/>
      <c r="BM375" s="986"/>
      <c r="BN375" s="986"/>
      <c r="BO375" s="986"/>
      <c r="BP375" s="986"/>
      <c r="BQ375" s="986"/>
      <c r="BR375" s="986"/>
      <c r="BS375" s="986"/>
      <c r="BT375" s="986"/>
      <c r="BU375" s="986"/>
      <c r="BV375" s="986"/>
      <c r="BW375" s="986"/>
      <c r="BX375" s="986"/>
      <c r="BY375" s="986"/>
      <c r="BZ375" s="986"/>
      <c r="CA375" s="986"/>
      <c r="CB375" s="986"/>
      <c r="CC375" s="986"/>
      <c r="CD375" s="986"/>
      <c r="CE375" s="986"/>
      <c r="CF375" s="986"/>
      <c r="CG375" s="986"/>
      <c r="CH375" s="986"/>
      <c r="CI375" s="986"/>
      <c r="CJ375" s="986"/>
      <c r="CK375" s="986"/>
      <c r="CL375" s="986"/>
      <c r="CM375" s="986"/>
      <c r="CN375" s="986"/>
      <c r="CO375" s="986"/>
      <c r="CP375" s="986"/>
      <c r="CQ375" s="986"/>
      <c r="CR375" s="986"/>
      <c r="CS375" s="986"/>
      <c r="CT375" s="986"/>
      <c r="CU375" s="986"/>
      <c r="CV375" s="986"/>
      <c r="CW375" s="986"/>
      <c r="CX375" s="986"/>
      <c r="CY375" s="986"/>
      <c r="CZ375" s="986"/>
      <c r="DA375" s="986"/>
      <c r="DB375" s="986"/>
      <c r="DC375" s="986"/>
      <c r="DD375" s="986"/>
      <c r="DE375" s="986"/>
      <c r="DF375" s="986"/>
      <c r="DG375" s="986"/>
      <c r="DH375" s="986"/>
      <c r="DI375" s="986"/>
      <c r="DJ375" s="986"/>
      <c r="DK375" s="986"/>
      <c r="DL375" s="986"/>
      <c r="DM375" s="986"/>
      <c r="DN375" s="986"/>
      <c r="DO375" s="986"/>
      <c r="DP375" s="986"/>
      <c r="DQ375" s="986"/>
      <c r="DR375" s="986"/>
      <c r="DS375" s="986"/>
      <c r="DT375" s="986"/>
      <c r="DU375" s="986"/>
      <c r="DV375" s="986"/>
      <c r="DW375" s="986"/>
      <c r="DX375" s="986"/>
      <c r="DY375" s="986"/>
      <c r="DZ375" s="986"/>
      <c r="EA375" s="986"/>
      <c r="EB375" s="986"/>
      <c r="EC375" s="986"/>
      <c r="ED375" s="986"/>
      <c r="EE375" s="986"/>
      <c r="EF375" s="986"/>
      <c r="EG375" s="986"/>
      <c r="EH375" s="986"/>
      <c r="EI375" s="986"/>
      <c r="EJ375" s="986"/>
      <c r="EK375" s="986"/>
      <c r="EL375" s="986"/>
      <c r="EM375" s="986"/>
      <c r="EN375" s="986"/>
      <c r="EO375" s="986"/>
      <c r="EP375" s="986"/>
      <c r="EQ375" s="986"/>
      <c r="ER375" s="986"/>
      <c r="ES375" s="986"/>
      <c r="ET375" s="986"/>
      <c r="EU375" s="986"/>
      <c r="EV375" s="986"/>
      <c r="EW375" s="986"/>
      <c r="EX375" s="986"/>
      <c r="EY375" s="986"/>
      <c r="EZ375" s="986"/>
      <c r="FA375" s="986"/>
      <c r="FB375" s="986"/>
      <c r="FC375" s="986"/>
      <c r="FD375" s="986"/>
      <c r="FE375" s="986"/>
      <c r="FF375" s="986"/>
      <c r="FG375" s="986"/>
      <c r="FH375" s="986"/>
      <c r="FI375" s="986"/>
      <c r="FJ375" s="986"/>
      <c r="FK375" s="986"/>
      <c r="FL375" s="986"/>
      <c r="FM375" s="986"/>
      <c r="FN375" s="986"/>
      <c r="FO375" s="986"/>
      <c r="FP375" s="986"/>
      <c r="FQ375" s="986"/>
      <c r="FR375" s="986"/>
      <c r="FS375" s="986"/>
      <c r="FT375" s="986"/>
      <c r="FU375" s="986"/>
      <c r="FV375" s="986"/>
      <c r="FW375" s="986"/>
      <c r="FX375" s="986"/>
      <c r="FY375" s="986"/>
      <c r="FZ375" s="986"/>
      <c r="GA375" s="986"/>
      <c r="GB375" s="986"/>
      <c r="GC375" s="986"/>
      <c r="GD375" s="986"/>
      <c r="GE375" s="986"/>
      <c r="GF375" s="986"/>
      <c r="GG375" s="986"/>
      <c r="GH375" s="986"/>
      <c r="GI375" s="986"/>
      <c r="GJ375" s="986"/>
      <c r="GK375" s="986"/>
    </row>
    <row r="376" spans="1:193" s="709" customFormat="1" ht="18">
      <c r="A376" s="838" t="s">
        <v>676</v>
      </c>
      <c r="B376" s="954"/>
      <c r="C376" s="920"/>
      <c r="D376" s="921"/>
      <c r="E376" s="955"/>
      <c r="F376" s="955"/>
      <c r="G376" s="956"/>
      <c r="H376" s="880"/>
      <c r="I376" s="827"/>
      <c r="J376" s="1127"/>
      <c r="K376" s="1128"/>
      <c r="L376" s="1013"/>
      <c r="M376" s="1130"/>
      <c r="N376" s="804">
        <v>4</v>
      </c>
      <c r="O376" s="804">
        <v>19.1</v>
      </c>
      <c r="P376" s="804">
        <v>12.3</v>
      </c>
      <c r="Q376" s="831"/>
      <c r="R376" s="873"/>
      <c r="S376" s="805">
        <f>J376+K376+L376+N376+O376+P376</f>
        <v>35.400000000000006</v>
      </c>
      <c r="T376" s="1052"/>
      <c r="U376" s="986"/>
      <c r="V376" s="986"/>
      <c r="W376" s="986"/>
      <c r="X376" s="986"/>
      <c r="Y376" s="986"/>
      <c r="Z376" s="986"/>
      <c r="AA376" s="986"/>
      <c r="AB376" s="986"/>
      <c r="AC376" s="986"/>
      <c r="AD376" s="986"/>
      <c r="AE376" s="986"/>
      <c r="AF376" s="986"/>
      <c r="AG376" s="986"/>
      <c r="AH376" s="986"/>
      <c r="AI376" s="986"/>
      <c r="AJ376" s="986"/>
      <c r="AK376" s="986"/>
      <c r="AL376" s="986"/>
      <c r="AM376" s="986"/>
      <c r="AN376" s="986"/>
      <c r="AO376" s="986"/>
      <c r="AP376" s="986"/>
      <c r="AQ376" s="986"/>
      <c r="AR376" s="986"/>
      <c r="AS376" s="986"/>
      <c r="AT376" s="986"/>
      <c r="AU376" s="986"/>
      <c r="AV376" s="986"/>
      <c r="AW376" s="986"/>
      <c r="AX376" s="986"/>
      <c r="AY376" s="986"/>
      <c r="AZ376" s="986"/>
      <c r="BA376" s="986"/>
      <c r="BB376" s="986"/>
      <c r="BC376" s="986"/>
      <c r="BD376" s="986"/>
      <c r="BE376" s="986"/>
      <c r="BF376" s="986"/>
      <c r="BG376" s="986"/>
      <c r="BH376" s="986"/>
      <c r="BI376" s="986"/>
      <c r="BJ376" s="986"/>
      <c r="BK376" s="986"/>
      <c r="BL376" s="986"/>
      <c r="BM376" s="986"/>
      <c r="BN376" s="986"/>
      <c r="BO376" s="986"/>
      <c r="BP376" s="986"/>
      <c r="BQ376" s="986"/>
      <c r="BR376" s="986"/>
      <c r="BS376" s="986"/>
      <c r="BT376" s="986"/>
      <c r="BU376" s="986"/>
      <c r="BV376" s="986"/>
      <c r="BW376" s="986"/>
      <c r="BX376" s="986"/>
      <c r="BY376" s="986"/>
      <c r="BZ376" s="986"/>
      <c r="CA376" s="986"/>
      <c r="CB376" s="986"/>
      <c r="CC376" s="986"/>
      <c r="CD376" s="986"/>
      <c r="CE376" s="986"/>
      <c r="CF376" s="986"/>
      <c r="CG376" s="986"/>
      <c r="CH376" s="986"/>
      <c r="CI376" s="986"/>
      <c r="CJ376" s="986"/>
      <c r="CK376" s="986"/>
      <c r="CL376" s="986"/>
      <c r="CM376" s="986"/>
      <c r="CN376" s="986"/>
      <c r="CO376" s="986"/>
      <c r="CP376" s="986"/>
      <c r="CQ376" s="986"/>
      <c r="CR376" s="986"/>
      <c r="CS376" s="986"/>
      <c r="CT376" s="986"/>
      <c r="CU376" s="986"/>
      <c r="CV376" s="986"/>
      <c r="CW376" s="986"/>
      <c r="CX376" s="986"/>
      <c r="CY376" s="986"/>
      <c r="CZ376" s="986"/>
      <c r="DA376" s="986"/>
      <c r="DB376" s="986"/>
      <c r="DC376" s="986"/>
      <c r="DD376" s="986"/>
      <c r="DE376" s="986"/>
      <c r="DF376" s="986"/>
      <c r="DG376" s="986"/>
      <c r="DH376" s="986"/>
      <c r="DI376" s="986"/>
      <c r="DJ376" s="986"/>
      <c r="DK376" s="986"/>
      <c r="DL376" s="986"/>
      <c r="DM376" s="986"/>
      <c r="DN376" s="986"/>
      <c r="DO376" s="986"/>
      <c r="DP376" s="986"/>
      <c r="DQ376" s="986"/>
      <c r="DR376" s="986"/>
      <c r="DS376" s="986"/>
      <c r="DT376" s="986"/>
      <c r="DU376" s="986"/>
      <c r="DV376" s="986"/>
      <c r="DW376" s="986"/>
      <c r="DX376" s="986"/>
      <c r="DY376" s="986"/>
      <c r="DZ376" s="986"/>
      <c r="EA376" s="986"/>
      <c r="EB376" s="986"/>
      <c r="EC376" s="986"/>
      <c r="ED376" s="986"/>
      <c r="EE376" s="986"/>
      <c r="EF376" s="986"/>
      <c r="EG376" s="986"/>
      <c r="EH376" s="986"/>
      <c r="EI376" s="986"/>
      <c r="EJ376" s="986"/>
      <c r="EK376" s="986"/>
      <c r="EL376" s="986"/>
      <c r="EM376" s="986"/>
      <c r="EN376" s="986"/>
      <c r="EO376" s="986"/>
      <c r="EP376" s="986"/>
      <c r="EQ376" s="986"/>
      <c r="ER376" s="986"/>
      <c r="ES376" s="986"/>
      <c r="ET376" s="986"/>
      <c r="EU376" s="986"/>
      <c r="EV376" s="986"/>
      <c r="EW376" s="986"/>
      <c r="EX376" s="986"/>
      <c r="EY376" s="986"/>
      <c r="EZ376" s="986"/>
      <c r="FA376" s="986"/>
      <c r="FB376" s="986"/>
      <c r="FC376" s="986"/>
      <c r="FD376" s="986"/>
      <c r="FE376" s="986"/>
      <c r="FF376" s="986"/>
      <c r="FG376" s="986"/>
      <c r="FH376" s="986"/>
      <c r="FI376" s="986"/>
      <c r="FJ376" s="986"/>
      <c r="FK376" s="986"/>
      <c r="FL376" s="986"/>
      <c r="FM376" s="986"/>
      <c r="FN376" s="986"/>
      <c r="FO376" s="986"/>
      <c r="FP376" s="986"/>
      <c r="FQ376" s="986"/>
      <c r="FR376" s="986"/>
      <c r="FS376" s="986"/>
      <c r="FT376" s="986"/>
      <c r="FU376" s="986"/>
      <c r="FV376" s="986"/>
      <c r="FW376" s="986"/>
      <c r="FX376" s="986"/>
      <c r="FY376" s="986"/>
      <c r="FZ376" s="986"/>
      <c r="GA376" s="986"/>
      <c r="GB376" s="986"/>
      <c r="GC376" s="986"/>
      <c r="GD376" s="986"/>
      <c r="GE376" s="986"/>
      <c r="GF376" s="986"/>
      <c r="GG376" s="986"/>
      <c r="GH376" s="986"/>
      <c r="GI376" s="986"/>
      <c r="GJ376" s="986"/>
      <c r="GK376" s="986"/>
    </row>
    <row r="377" spans="1:19" s="1092" customFormat="1" ht="15" customHeight="1">
      <c r="A377" s="1131" t="s">
        <v>31</v>
      </c>
      <c r="B377" s="1132"/>
      <c r="C377" s="1082"/>
      <c r="D377" s="1083"/>
      <c r="E377" s="1082"/>
      <c r="F377" s="1082"/>
      <c r="G377" s="1084"/>
      <c r="H377" s="1133"/>
      <c r="I377" s="1134"/>
      <c r="J377" s="1135">
        <f>SUM(J374:J376)</f>
        <v>2.5</v>
      </c>
      <c r="K377" s="1136">
        <f>SUM(K374:K376)</f>
        <v>18.5</v>
      </c>
      <c r="L377" s="1137">
        <f>SUM(L374:L376)</f>
        <v>27.6</v>
      </c>
      <c r="M377" s="1138"/>
      <c r="N377" s="1139">
        <f>SUM(N374:N376)</f>
        <v>4</v>
      </c>
      <c r="O377" s="1139">
        <f>SUM(O374:O376)</f>
        <v>19.1</v>
      </c>
      <c r="P377" s="1139">
        <f>SUM(P374:P376)</f>
        <v>12.3</v>
      </c>
      <c r="Q377" s="1140"/>
      <c r="R377" s="1141">
        <f>(J377+K377+L377)/3</f>
        <v>16.2</v>
      </c>
      <c r="S377" s="1142">
        <f>J377+K377+L377+N377+O377+P377</f>
        <v>84</v>
      </c>
    </row>
    <row r="378" spans="1:19" s="709" customFormat="1" ht="18.75">
      <c r="A378" s="588" t="s">
        <v>758</v>
      </c>
      <c r="B378" s="785">
        <v>250</v>
      </c>
      <c r="C378" s="785">
        <v>360</v>
      </c>
      <c r="D378" s="1116">
        <f>MAX(J387:K387:L387)/360*100</f>
        <v>36.05555555555556</v>
      </c>
      <c r="E378" s="825">
        <v>250</v>
      </c>
      <c r="F378" s="825">
        <v>360</v>
      </c>
      <c r="G378" s="1064">
        <f>MAX(M387:N387:O387)/360*100</f>
        <v>23.333333333333332</v>
      </c>
      <c r="H378" s="789">
        <f>(J378+K378+L378)/3</f>
        <v>229.66666666666666</v>
      </c>
      <c r="I378" s="887"/>
      <c r="J378" s="791">
        <v>235</v>
      </c>
      <c r="K378" s="792">
        <v>231</v>
      </c>
      <c r="L378" s="791">
        <v>223</v>
      </c>
      <c r="M378" s="1100"/>
      <c r="N378" s="1143">
        <v>230</v>
      </c>
      <c r="O378" s="792">
        <v>231</v>
      </c>
      <c r="P378" s="792">
        <v>226</v>
      </c>
      <c r="Q378" s="831"/>
      <c r="R378" s="834"/>
      <c r="S378" s="805"/>
    </row>
    <row r="379" spans="1:19" s="709" customFormat="1" ht="18">
      <c r="A379" s="838" t="s">
        <v>733</v>
      </c>
      <c r="B379" s="799"/>
      <c r="C379" s="799"/>
      <c r="D379" s="1069">
        <v>394</v>
      </c>
      <c r="E379" s="801"/>
      <c r="F379" s="801"/>
      <c r="G379" s="802">
        <v>403</v>
      </c>
      <c r="H379" s="880"/>
      <c r="I379" s="827"/>
      <c r="J379" s="803"/>
      <c r="K379" s="804"/>
      <c r="L379" s="803"/>
      <c r="M379" s="793"/>
      <c r="N379" s="1104">
        <v>20.8</v>
      </c>
      <c r="O379" s="804">
        <v>27.4</v>
      </c>
      <c r="P379" s="804">
        <v>21.4</v>
      </c>
      <c r="Q379" s="831"/>
      <c r="R379" s="834"/>
      <c r="S379" s="805">
        <f aca="true" t="shared" si="18" ref="S379:S387">J379+K379+L379+N379+O379+P379</f>
        <v>69.6</v>
      </c>
    </row>
    <row r="380" spans="1:19" s="709" customFormat="1" ht="18">
      <c r="A380" s="838" t="s">
        <v>348</v>
      </c>
      <c r="B380" s="806"/>
      <c r="C380" s="806"/>
      <c r="D380" s="897">
        <v>399</v>
      </c>
      <c r="E380" s="808"/>
      <c r="F380" s="808"/>
      <c r="G380" s="809">
        <v>398</v>
      </c>
      <c r="H380" s="880"/>
      <c r="I380" s="827"/>
      <c r="J380" s="803"/>
      <c r="K380" s="804"/>
      <c r="L380" s="803"/>
      <c r="M380" s="793"/>
      <c r="N380" s="804">
        <v>29.6</v>
      </c>
      <c r="O380" s="804">
        <v>56.6</v>
      </c>
      <c r="P380" s="803">
        <v>4.2</v>
      </c>
      <c r="Q380" s="831"/>
      <c r="R380" s="834"/>
      <c r="S380" s="805">
        <f t="shared" si="18"/>
        <v>90.4</v>
      </c>
    </row>
    <row r="381" spans="1:19" s="709" customFormat="1" ht="18">
      <c r="A381" s="1106" t="s">
        <v>577</v>
      </c>
      <c r="B381" s="806"/>
      <c r="C381" s="806"/>
      <c r="D381" s="897">
        <v>399</v>
      </c>
      <c r="E381" s="808"/>
      <c r="F381" s="808"/>
      <c r="G381" s="809">
        <v>395</v>
      </c>
      <c r="H381" s="880"/>
      <c r="I381" s="827"/>
      <c r="J381" s="830"/>
      <c r="K381" s="794"/>
      <c r="L381" s="830"/>
      <c r="M381" s="793"/>
      <c r="N381" s="804"/>
      <c r="O381" s="804"/>
      <c r="P381" s="803"/>
      <c r="Q381" s="831"/>
      <c r="R381" s="834"/>
      <c r="S381" s="805">
        <f t="shared" si="18"/>
        <v>0</v>
      </c>
    </row>
    <row r="382" spans="1:19" s="709" customFormat="1" ht="18">
      <c r="A382" s="838" t="s">
        <v>678</v>
      </c>
      <c r="B382" s="806"/>
      <c r="C382" s="806"/>
      <c r="D382" s="897" t="s">
        <v>714</v>
      </c>
      <c r="E382" s="808"/>
      <c r="F382" s="808"/>
      <c r="G382" s="809"/>
      <c r="H382" s="880"/>
      <c r="I382" s="827"/>
      <c r="J382" s="830">
        <v>8.9</v>
      </c>
      <c r="K382" s="794">
        <v>35.4</v>
      </c>
      <c r="L382" s="830">
        <v>24.7</v>
      </c>
      <c r="M382" s="793"/>
      <c r="N382" s="804"/>
      <c r="O382" s="804"/>
      <c r="P382" s="803"/>
      <c r="Q382" s="831"/>
      <c r="R382" s="834"/>
      <c r="S382" s="805">
        <f t="shared" si="18"/>
        <v>69</v>
      </c>
    </row>
    <row r="383" spans="1:19" s="709" customFormat="1" ht="18">
      <c r="A383" s="838" t="s">
        <v>350</v>
      </c>
      <c r="B383" s="806"/>
      <c r="C383" s="806"/>
      <c r="D383" s="835"/>
      <c r="E383" s="808"/>
      <c r="F383" s="808"/>
      <c r="G383" s="809"/>
      <c r="H383" s="880"/>
      <c r="I383" s="827"/>
      <c r="J383" s="830">
        <v>17.4</v>
      </c>
      <c r="K383" s="794">
        <v>20</v>
      </c>
      <c r="L383" s="830">
        <v>29.2</v>
      </c>
      <c r="M383" s="793"/>
      <c r="N383" s="804"/>
      <c r="O383" s="804"/>
      <c r="P383" s="803"/>
      <c r="Q383" s="831"/>
      <c r="R383" s="834"/>
      <c r="S383" s="805">
        <f t="shared" si="18"/>
        <v>66.6</v>
      </c>
    </row>
    <row r="384" spans="1:19" s="709" customFormat="1" ht="18">
      <c r="A384" s="838" t="s">
        <v>351</v>
      </c>
      <c r="B384" s="806"/>
      <c r="C384" s="806"/>
      <c r="D384" s="835"/>
      <c r="E384" s="808"/>
      <c r="F384" s="808"/>
      <c r="G384" s="809"/>
      <c r="H384" s="880"/>
      <c r="I384" s="827"/>
      <c r="J384" s="830">
        <v>16.3</v>
      </c>
      <c r="K384" s="794">
        <v>26.6</v>
      </c>
      <c r="L384" s="830">
        <v>35.3</v>
      </c>
      <c r="M384" s="793"/>
      <c r="N384" s="1104"/>
      <c r="O384" s="1104"/>
      <c r="P384" s="1104"/>
      <c r="Q384" s="831"/>
      <c r="R384" s="834"/>
      <c r="S384" s="805">
        <f t="shared" si="18"/>
        <v>78.2</v>
      </c>
    </row>
    <row r="385" spans="1:19" s="709" customFormat="1" ht="18">
      <c r="A385" s="838" t="s">
        <v>677</v>
      </c>
      <c r="B385" s="806"/>
      <c r="C385" s="806"/>
      <c r="D385" s="835"/>
      <c r="E385" s="808"/>
      <c r="F385" s="808"/>
      <c r="G385" s="809"/>
      <c r="H385" s="880"/>
      <c r="I385" s="827"/>
      <c r="J385" s="830">
        <v>39</v>
      </c>
      <c r="K385" s="794">
        <v>47.8</v>
      </c>
      <c r="L385" s="830">
        <v>32.8</v>
      </c>
      <c r="M385" s="793"/>
      <c r="N385" s="804"/>
      <c r="O385" s="804"/>
      <c r="P385" s="804"/>
      <c r="Q385" s="861"/>
      <c r="R385" s="834"/>
      <c r="S385" s="805">
        <f t="shared" si="18"/>
        <v>119.6</v>
      </c>
    </row>
    <row r="386" spans="1:20" s="709" customFormat="1" ht="18">
      <c r="A386" s="838" t="s">
        <v>576</v>
      </c>
      <c r="B386" s="806"/>
      <c r="C386" s="806"/>
      <c r="D386" s="835"/>
      <c r="E386" s="808"/>
      <c r="F386" s="808"/>
      <c r="G386" s="809"/>
      <c r="H386" s="880"/>
      <c r="I386" s="827"/>
      <c r="J386" s="830"/>
      <c r="K386" s="794"/>
      <c r="L386" s="830"/>
      <c r="M386" s="793"/>
      <c r="N386" s="804"/>
      <c r="O386" s="804"/>
      <c r="P386" s="804"/>
      <c r="Q386" s="861"/>
      <c r="R386" s="834"/>
      <c r="S386" s="805">
        <f t="shared" si="18"/>
        <v>0</v>
      </c>
      <c r="T386" s="875"/>
    </row>
    <row r="387" spans="1:19" s="823" customFormat="1" ht="18.75">
      <c r="A387" s="810" t="s">
        <v>31</v>
      </c>
      <c r="B387" s="811"/>
      <c r="C387" s="811"/>
      <c r="D387" s="812"/>
      <c r="E387" s="811"/>
      <c r="F387" s="811"/>
      <c r="G387" s="813"/>
      <c r="H387" s="883"/>
      <c r="I387" s="814"/>
      <c r="J387" s="815">
        <f>SUM(J379:J386)</f>
        <v>81.6</v>
      </c>
      <c r="K387" s="816">
        <f>SUM(K379:K386)</f>
        <v>129.8</v>
      </c>
      <c r="L387" s="815">
        <f>SUM(L379:L386)</f>
        <v>121.99999999999999</v>
      </c>
      <c r="M387" s="1040"/>
      <c r="N387" s="972">
        <f>SUM(N379:N386)</f>
        <v>50.400000000000006</v>
      </c>
      <c r="O387" s="972">
        <f>SUM(O379:O386)</f>
        <v>84</v>
      </c>
      <c r="P387" s="972">
        <f>SUM(P379:P386)</f>
        <v>25.599999999999998</v>
      </c>
      <c r="Q387" s="1029"/>
      <c r="R387" s="843">
        <f>(J387+K387+L387)/3</f>
        <v>111.13333333333333</v>
      </c>
      <c r="S387" s="1142">
        <f t="shared" si="18"/>
        <v>493.4</v>
      </c>
    </row>
    <row r="388" spans="1:19" s="709" customFormat="1" ht="18.75">
      <c r="A388" s="588" t="s">
        <v>747</v>
      </c>
      <c r="B388" s="785">
        <v>400</v>
      </c>
      <c r="C388" s="785">
        <v>570</v>
      </c>
      <c r="D388" s="1116">
        <f>MAX(J394:K394:L394)/570*100</f>
        <v>37.01754385964912</v>
      </c>
      <c r="E388" s="844"/>
      <c r="F388" s="844"/>
      <c r="G388" s="788" t="s">
        <v>699</v>
      </c>
      <c r="H388" s="789">
        <f>(J388+K388+L388)/3</f>
        <v>234</v>
      </c>
      <c r="I388" s="827"/>
      <c r="J388" s="791">
        <v>234</v>
      </c>
      <c r="K388" s="792">
        <v>227</v>
      </c>
      <c r="L388" s="791">
        <v>241</v>
      </c>
      <c r="M388" s="839"/>
      <c r="N388" s="794"/>
      <c r="O388" s="794"/>
      <c r="P388" s="794"/>
      <c r="Q388" s="861"/>
      <c r="R388" s="834"/>
      <c r="S388" s="805"/>
    </row>
    <row r="389" spans="1:19" s="709" customFormat="1" ht="18">
      <c r="A389" s="838" t="s">
        <v>679</v>
      </c>
      <c r="B389" s="799"/>
      <c r="C389" s="799"/>
      <c r="D389" s="879"/>
      <c r="E389" s="1144"/>
      <c r="F389" s="801"/>
      <c r="G389" s="802">
        <v>408</v>
      </c>
      <c r="H389" s="880"/>
      <c r="I389" s="827"/>
      <c r="J389" s="803">
        <v>40.1</v>
      </c>
      <c r="K389" s="804">
        <v>71.9</v>
      </c>
      <c r="L389" s="803">
        <v>40.3</v>
      </c>
      <c r="M389" s="839"/>
      <c r="N389" s="794"/>
      <c r="O389" s="794"/>
      <c r="P389" s="794"/>
      <c r="Q389" s="861"/>
      <c r="R389" s="834"/>
      <c r="S389" s="805">
        <f aca="true" t="shared" si="19" ref="S389:S394">J389+K389+L389</f>
        <v>152.3</v>
      </c>
    </row>
    <row r="390" spans="1:19" s="709" customFormat="1" ht="18">
      <c r="A390" s="838" t="s">
        <v>680</v>
      </c>
      <c r="B390" s="806"/>
      <c r="C390" s="806"/>
      <c r="D390" s="881"/>
      <c r="E390" s="1145"/>
      <c r="F390" s="808"/>
      <c r="G390" s="809">
        <v>410</v>
      </c>
      <c r="H390" s="880"/>
      <c r="I390" s="827"/>
      <c r="J390" s="803">
        <v>25.5</v>
      </c>
      <c r="K390" s="804">
        <v>50.3</v>
      </c>
      <c r="L390" s="803">
        <v>40.4</v>
      </c>
      <c r="M390" s="839"/>
      <c r="N390" s="794"/>
      <c r="O390" s="794"/>
      <c r="P390" s="794"/>
      <c r="Q390" s="861"/>
      <c r="R390" s="834"/>
      <c r="S390" s="805">
        <f t="shared" si="19"/>
        <v>116.19999999999999</v>
      </c>
    </row>
    <row r="391" spans="1:19" s="709" customFormat="1" ht="18">
      <c r="A391" s="838" t="s">
        <v>748</v>
      </c>
      <c r="B391" s="806"/>
      <c r="C391" s="806"/>
      <c r="D391" s="881"/>
      <c r="E391" s="1145"/>
      <c r="F391" s="808"/>
      <c r="G391" s="809">
        <v>405</v>
      </c>
      <c r="H391" s="880"/>
      <c r="I391" s="827"/>
      <c r="J391" s="803"/>
      <c r="K391" s="804"/>
      <c r="L391" s="803"/>
      <c r="M391" s="874"/>
      <c r="N391" s="794"/>
      <c r="O391" s="794"/>
      <c r="P391" s="794"/>
      <c r="Q391" s="861"/>
      <c r="R391" s="834"/>
      <c r="S391" s="805">
        <f t="shared" si="19"/>
        <v>0</v>
      </c>
    </row>
    <row r="392" spans="1:19" s="709" customFormat="1" ht="18">
      <c r="A392" s="838" t="s">
        <v>681</v>
      </c>
      <c r="B392" s="806"/>
      <c r="C392" s="806"/>
      <c r="D392" s="881"/>
      <c r="E392" s="1145"/>
      <c r="F392" s="808"/>
      <c r="G392" s="809"/>
      <c r="H392" s="880"/>
      <c r="I392" s="827"/>
      <c r="J392" s="803">
        <v>62.4</v>
      </c>
      <c r="K392" s="804">
        <v>62.7</v>
      </c>
      <c r="L392" s="803">
        <v>80.5</v>
      </c>
      <c r="M392" s="793"/>
      <c r="N392" s="794"/>
      <c r="O392" s="794"/>
      <c r="P392" s="830"/>
      <c r="Q392" s="831"/>
      <c r="R392" s="834"/>
      <c r="S392" s="805">
        <f t="shared" si="19"/>
        <v>205.6</v>
      </c>
    </row>
    <row r="393" spans="1:20" s="709" customFormat="1" ht="18">
      <c r="A393" s="838" t="s">
        <v>682</v>
      </c>
      <c r="B393" s="806"/>
      <c r="C393" s="806"/>
      <c r="D393" s="881"/>
      <c r="E393" s="1145"/>
      <c r="F393" s="808"/>
      <c r="G393" s="809"/>
      <c r="H393" s="880"/>
      <c r="I393" s="827"/>
      <c r="J393" s="803">
        <v>10.9</v>
      </c>
      <c r="K393" s="804">
        <v>26.1</v>
      </c>
      <c r="L393" s="803">
        <v>43.2</v>
      </c>
      <c r="M393" s="793"/>
      <c r="N393" s="794"/>
      <c r="O393" s="794"/>
      <c r="P393" s="830"/>
      <c r="Q393" s="831"/>
      <c r="R393" s="834"/>
      <c r="S393" s="805">
        <f t="shared" si="19"/>
        <v>80.2</v>
      </c>
      <c r="T393" s="875"/>
    </row>
    <row r="394" spans="1:19" s="709" customFormat="1" ht="18">
      <c r="A394" s="848" t="s">
        <v>31</v>
      </c>
      <c r="B394" s="849"/>
      <c r="C394" s="849"/>
      <c r="D394" s="1146"/>
      <c r="E394" s="1147"/>
      <c r="F394" s="849"/>
      <c r="G394" s="851"/>
      <c r="H394" s="880"/>
      <c r="I394" s="827"/>
      <c r="J394" s="857">
        <f>SUM(J389:J393)</f>
        <v>138.9</v>
      </c>
      <c r="K394" s="860">
        <f>SUM(K389:K393)</f>
        <v>211</v>
      </c>
      <c r="L394" s="857">
        <f>SUM(L389:L393)</f>
        <v>204.39999999999998</v>
      </c>
      <c r="M394" s="793"/>
      <c r="N394" s="794"/>
      <c r="O394" s="794"/>
      <c r="P394" s="830"/>
      <c r="Q394" s="831"/>
      <c r="R394" s="1148">
        <f>(J394+K394+L394)/3</f>
        <v>184.76666666666665</v>
      </c>
      <c r="S394" s="805">
        <f t="shared" si="19"/>
        <v>554.3</v>
      </c>
    </row>
    <row r="395" spans="1:19" s="709" customFormat="1" ht="18.75">
      <c r="A395" s="588" t="s">
        <v>749</v>
      </c>
      <c r="B395" s="824">
        <v>250</v>
      </c>
      <c r="C395" s="824">
        <v>360</v>
      </c>
      <c r="D395" s="1116">
        <f>MAX(J399:K399:L399)/360*100</f>
        <v>61.611111111111114</v>
      </c>
      <c r="E395" s="844"/>
      <c r="F395" s="844"/>
      <c r="G395" s="788" t="s">
        <v>629</v>
      </c>
      <c r="H395" s="789">
        <f>(J395+K395+L395)/3</f>
        <v>226.33333333333334</v>
      </c>
      <c r="I395" s="827"/>
      <c r="J395" s="791">
        <v>227</v>
      </c>
      <c r="K395" s="792">
        <v>233</v>
      </c>
      <c r="L395" s="791">
        <v>219</v>
      </c>
      <c r="M395" s="793"/>
      <c r="N395" s="794"/>
      <c r="O395" s="794"/>
      <c r="P395" s="830"/>
      <c r="Q395" s="831"/>
      <c r="R395" s="834"/>
      <c r="S395" s="805"/>
    </row>
    <row r="396" spans="1:19" s="709" customFormat="1" ht="18">
      <c r="A396" s="838" t="s">
        <v>683</v>
      </c>
      <c r="B396" s="799"/>
      <c r="C396" s="799"/>
      <c r="D396" s="879"/>
      <c r="E396" s="801"/>
      <c r="F396" s="801"/>
      <c r="G396" s="802">
        <v>393</v>
      </c>
      <c r="H396" s="880"/>
      <c r="I396" s="827"/>
      <c r="J396" s="803">
        <v>99.5</v>
      </c>
      <c r="K396" s="804">
        <v>39.7</v>
      </c>
      <c r="L396" s="803">
        <v>28.9</v>
      </c>
      <c r="M396" s="793"/>
      <c r="N396" s="794"/>
      <c r="O396" s="794"/>
      <c r="P396" s="830"/>
      <c r="Q396" s="831"/>
      <c r="R396" s="834"/>
      <c r="S396" s="805">
        <f>J396+K396+L396</f>
        <v>168.1</v>
      </c>
    </row>
    <row r="397" spans="1:20" s="709" customFormat="1" ht="18">
      <c r="A397" s="838" t="s">
        <v>684</v>
      </c>
      <c r="B397" s="806"/>
      <c r="C397" s="806"/>
      <c r="D397" s="881"/>
      <c r="E397" s="808"/>
      <c r="F397" s="808"/>
      <c r="G397" s="809">
        <v>393</v>
      </c>
      <c r="H397" s="880"/>
      <c r="I397" s="827"/>
      <c r="J397" s="803">
        <v>122.3</v>
      </c>
      <c r="K397" s="804">
        <v>88.1</v>
      </c>
      <c r="L397" s="803">
        <v>163.4</v>
      </c>
      <c r="M397" s="926"/>
      <c r="N397" s="914"/>
      <c r="O397" s="914"/>
      <c r="P397" s="914"/>
      <c r="Q397" s="872"/>
      <c r="R397" s="834"/>
      <c r="S397" s="805">
        <f>J397+K397+L397</f>
        <v>373.79999999999995</v>
      </c>
      <c r="T397" s="875"/>
    </row>
    <row r="398" spans="1:20" s="709" customFormat="1" ht="18">
      <c r="A398" s="838"/>
      <c r="B398" s="806"/>
      <c r="C398" s="806"/>
      <c r="D398" s="881"/>
      <c r="E398" s="808"/>
      <c r="F398" s="808"/>
      <c r="G398" s="809">
        <v>391</v>
      </c>
      <c r="H398" s="880"/>
      <c r="I398" s="827"/>
      <c r="J398" s="803"/>
      <c r="K398" s="804"/>
      <c r="L398" s="803"/>
      <c r="M398" s="926"/>
      <c r="N398" s="914"/>
      <c r="O398" s="914"/>
      <c r="P398" s="914"/>
      <c r="Q398" s="872"/>
      <c r="R398" s="834"/>
      <c r="S398" s="805"/>
      <c r="T398" s="996"/>
    </row>
    <row r="399" spans="1:19" s="823" customFormat="1" ht="18.75">
      <c r="A399" s="810" t="s">
        <v>31</v>
      </c>
      <c r="B399" s="811"/>
      <c r="C399" s="811"/>
      <c r="D399" s="882"/>
      <c r="E399" s="811"/>
      <c r="F399" s="811"/>
      <c r="G399" s="813"/>
      <c r="H399" s="883"/>
      <c r="I399" s="814"/>
      <c r="J399" s="815">
        <f>SUM(J396:J397)</f>
        <v>221.8</v>
      </c>
      <c r="K399" s="816">
        <f>SUM(K396:K397)</f>
        <v>127.8</v>
      </c>
      <c r="L399" s="815">
        <f>SUM(L396:L397)</f>
        <v>192.3</v>
      </c>
      <c r="M399" s="1019"/>
      <c r="N399" s="961"/>
      <c r="O399" s="931"/>
      <c r="P399" s="931"/>
      <c r="Q399" s="878"/>
      <c r="R399" s="843">
        <f>(J399+K399+L399)/3</f>
        <v>180.63333333333335</v>
      </c>
      <c r="S399" s="1142">
        <f>J399+K399+L399</f>
        <v>541.9000000000001</v>
      </c>
    </row>
    <row r="400" spans="1:19" s="709" customFormat="1" ht="18">
      <c r="A400" s="855" t="s">
        <v>97</v>
      </c>
      <c r="B400" s="907">
        <f>B270+B278+B290+B302+B315+B323+B330+B337+B343+B355+B367+B377+B384+B391</f>
        <v>980</v>
      </c>
      <c r="C400" s="907">
        <f>C270+C278+C290+C302+C315+C323+C330+C337+C343+C355+C367+C377+C384+C391</f>
        <v>1392</v>
      </c>
      <c r="D400" s="982"/>
      <c r="E400" s="907">
        <f>E270+E278+E290+E302+E315+E323+E330+E337+E343+E355+E367+E377+E384+E391</f>
        <v>400</v>
      </c>
      <c r="F400" s="907">
        <f>F270+F278+F290+F302+F315+F323+F330+F337+F343+F355+F367+F377+F384+F391</f>
        <v>570</v>
      </c>
      <c r="G400" s="939"/>
      <c r="H400" s="940"/>
      <c r="I400" s="910"/>
      <c r="J400" s="924"/>
      <c r="K400" s="925"/>
      <c r="L400" s="924"/>
      <c r="M400" s="926"/>
      <c r="N400" s="925"/>
      <c r="O400" s="925"/>
      <c r="P400" s="925"/>
      <c r="Q400" s="1059"/>
      <c r="R400" s="1149"/>
      <c r="S400" s="805">
        <f>J400+K400+L400</f>
        <v>0</v>
      </c>
    </row>
    <row r="401" spans="1:19" s="709" customFormat="1" ht="26.25" customHeight="1">
      <c r="A401" s="1362" t="s">
        <v>364</v>
      </c>
      <c r="B401" s="1362"/>
      <c r="C401" s="1362"/>
      <c r="D401" s="1362"/>
      <c r="E401" s="1362"/>
      <c r="F401" s="1362"/>
      <c r="G401" s="1362"/>
      <c r="H401" s="1362"/>
      <c r="I401" s="1362"/>
      <c r="J401" s="1362"/>
      <c r="K401" s="1362"/>
      <c r="L401" s="1362"/>
      <c r="M401" s="1370"/>
      <c r="N401" s="1150"/>
      <c r="O401" s="1150"/>
      <c r="P401" s="1151"/>
      <c r="Q401" s="1152"/>
      <c r="R401" s="1153"/>
      <c r="S401" s="805"/>
    </row>
    <row r="402" spans="1:20" s="709" customFormat="1" ht="18.75">
      <c r="A402" s="588" t="s">
        <v>365</v>
      </c>
      <c r="B402" s="824">
        <v>250</v>
      </c>
      <c r="C402" s="907">
        <v>360</v>
      </c>
      <c r="D402" s="945">
        <f>MAX(J406:K406:L406)/360*100</f>
        <v>25.472222222222218</v>
      </c>
      <c r="E402" s="844"/>
      <c r="F402" s="844"/>
      <c r="G402" s="788" t="s">
        <v>629</v>
      </c>
      <c r="H402" s="789">
        <f>(J402+K402+L402)/3</f>
        <v>227.66666666666666</v>
      </c>
      <c r="I402" s="827"/>
      <c r="J402" s="791">
        <v>231</v>
      </c>
      <c r="K402" s="792">
        <v>232</v>
      </c>
      <c r="L402" s="791">
        <v>220</v>
      </c>
      <c r="M402" s="1154"/>
      <c r="N402" s="794"/>
      <c r="O402" s="794"/>
      <c r="P402" s="830"/>
      <c r="Q402" s="846"/>
      <c r="R402" s="1155"/>
      <c r="S402" s="805"/>
      <c r="T402" s="986"/>
    </row>
    <row r="403" spans="1:19" s="709" customFormat="1" ht="18">
      <c r="A403" s="1156" t="s">
        <v>366</v>
      </c>
      <c r="B403" s="799"/>
      <c r="C403" s="799"/>
      <c r="D403" s="833"/>
      <c r="E403" s="801"/>
      <c r="F403" s="801"/>
      <c r="G403" s="802">
        <v>401</v>
      </c>
      <c r="H403" s="880"/>
      <c r="I403" s="827"/>
      <c r="J403" s="803">
        <v>23.5</v>
      </c>
      <c r="K403" s="804">
        <v>36.1</v>
      </c>
      <c r="L403" s="803">
        <v>21.6</v>
      </c>
      <c r="M403" s="1154"/>
      <c r="N403" s="794"/>
      <c r="O403" s="794"/>
      <c r="P403" s="830"/>
      <c r="Q403" s="846"/>
      <c r="R403" s="1157"/>
      <c r="S403" s="805">
        <f>J403+K403+L403</f>
        <v>81.2</v>
      </c>
    </row>
    <row r="404" spans="1:20" s="709" customFormat="1" ht="18">
      <c r="A404" s="1156" t="s">
        <v>367</v>
      </c>
      <c r="B404" s="806"/>
      <c r="C404" s="806"/>
      <c r="D404" s="835"/>
      <c r="E404" s="808"/>
      <c r="F404" s="808"/>
      <c r="G404" s="809">
        <v>393</v>
      </c>
      <c r="H404" s="880"/>
      <c r="I404" s="827"/>
      <c r="J404" s="803">
        <v>20.4</v>
      </c>
      <c r="K404" s="804">
        <v>20.3</v>
      </c>
      <c r="L404" s="803">
        <v>70.1</v>
      </c>
      <c r="M404" s="1154"/>
      <c r="N404" s="794"/>
      <c r="O404" s="794"/>
      <c r="P404" s="830"/>
      <c r="Q404" s="846"/>
      <c r="R404" s="834"/>
      <c r="S404" s="805">
        <f>J404+K404+L404</f>
        <v>110.8</v>
      </c>
      <c r="T404" s="875"/>
    </row>
    <row r="405" spans="1:20" s="709" customFormat="1" ht="18">
      <c r="A405" s="1156"/>
      <c r="B405" s="806"/>
      <c r="C405" s="806"/>
      <c r="D405" s="835"/>
      <c r="E405" s="808"/>
      <c r="F405" s="808"/>
      <c r="G405" s="809">
        <v>393</v>
      </c>
      <c r="H405" s="880"/>
      <c r="I405" s="827"/>
      <c r="J405" s="803"/>
      <c r="K405" s="804"/>
      <c r="L405" s="803"/>
      <c r="M405" s="1154"/>
      <c r="N405" s="794"/>
      <c r="O405" s="794"/>
      <c r="P405" s="830"/>
      <c r="Q405" s="846"/>
      <c r="R405" s="834"/>
      <c r="S405" s="805"/>
      <c r="T405" s="996"/>
    </row>
    <row r="406" spans="1:19" s="823" customFormat="1" ht="18.75">
      <c r="A406" s="810" t="s">
        <v>31</v>
      </c>
      <c r="B406" s="811"/>
      <c r="C406" s="811"/>
      <c r="D406" s="812"/>
      <c r="E406" s="811"/>
      <c r="F406" s="811"/>
      <c r="G406" s="813"/>
      <c r="H406" s="883"/>
      <c r="I406" s="814"/>
      <c r="J406" s="815">
        <f>SUM(J403:J404)</f>
        <v>43.9</v>
      </c>
      <c r="K406" s="816">
        <f>SUM(K403:K404)</f>
        <v>56.400000000000006</v>
      </c>
      <c r="L406" s="815">
        <f>SUM(L403:L404)</f>
        <v>91.69999999999999</v>
      </c>
      <c r="M406" s="1158"/>
      <c r="N406" s="818"/>
      <c r="O406" s="818"/>
      <c r="P406" s="836"/>
      <c r="Q406" s="847"/>
      <c r="R406" s="843">
        <f>(J406+K406+L406)/3</f>
        <v>64</v>
      </c>
      <c r="S406" s="1055">
        <f aca="true" t="shared" si="20" ref="S406:S472">J406+K406+L406</f>
        <v>192</v>
      </c>
    </row>
    <row r="407" spans="1:19" s="709" customFormat="1" ht="18.75">
      <c r="A407" s="588" t="s">
        <v>368</v>
      </c>
      <c r="B407" s="1056">
        <v>250</v>
      </c>
      <c r="C407" s="1056">
        <v>360</v>
      </c>
      <c r="D407" s="945">
        <f>MAX(J414:K414:L414)/360*100</f>
        <v>69.08333333333334</v>
      </c>
      <c r="E407" s="1072"/>
      <c r="F407" s="1072"/>
      <c r="G407" s="939" t="s">
        <v>629</v>
      </c>
      <c r="H407" s="789">
        <f>(J407+K407+L407)/3</f>
        <v>231</v>
      </c>
      <c r="I407" s="910"/>
      <c r="J407" s="911">
        <v>227</v>
      </c>
      <c r="K407" s="912">
        <v>232</v>
      </c>
      <c r="L407" s="911">
        <v>234</v>
      </c>
      <c r="M407" s="953"/>
      <c r="N407" s="914"/>
      <c r="O407" s="914"/>
      <c r="P407" s="924"/>
      <c r="Q407" s="1059"/>
      <c r="R407" s="834"/>
      <c r="S407" s="805"/>
    </row>
    <row r="408" spans="1:19" s="709" customFormat="1" ht="18">
      <c r="A408" s="838" t="s">
        <v>685</v>
      </c>
      <c r="B408" s="915"/>
      <c r="C408" s="915"/>
      <c r="D408" s="916"/>
      <c r="E408" s="951"/>
      <c r="F408" s="951"/>
      <c r="G408" s="952">
        <v>397</v>
      </c>
      <c r="H408" s="940"/>
      <c r="I408" s="910"/>
      <c r="J408" s="924">
        <v>23.4</v>
      </c>
      <c r="K408" s="914">
        <v>27.5</v>
      </c>
      <c r="L408" s="924">
        <v>30.2</v>
      </c>
      <c r="M408" s="953"/>
      <c r="N408" s="914"/>
      <c r="O408" s="914"/>
      <c r="P408" s="924"/>
      <c r="Q408" s="1159"/>
      <c r="R408" s="1160"/>
      <c r="S408" s="805">
        <f t="shared" si="20"/>
        <v>81.1</v>
      </c>
    </row>
    <row r="409" spans="1:19" s="709" customFormat="1" ht="18">
      <c r="A409" s="838" t="s">
        <v>686</v>
      </c>
      <c r="B409" s="920"/>
      <c r="C409" s="920"/>
      <c r="D409" s="921"/>
      <c r="E409" s="955"/>
      <c r="F409" s="955"/>
      <c r="G409" s="956">
        <v>400</v>
      </c>
      <c r="H409" s="940"/>
      <c r="I409" s="910"/>
      <c r="J409" s="924">
        <v>34.2</v>
      </c>
      <c r="K409" s="914">
        <v>34</v>
      </c>
      <c r="L409" s="924">
        <v>56.1</v>
      </c>
      <c r="M409" s="953"/>
      <c r="N409" s="914"/>
      <c r="O409" s="914"/>
      <c r="P409" s="924"/>
      <c r="Q409" s="1059"/>
      <c r="R409" s="873"/>
      <c r="S409" s="805">
        <f t="shared" si="20"/>
        <v>124.30000000000001</v>
      </c>
    </row>
    <row r="410" spans="1:19" s="709" customFormat="1" ht="18">
      <c r="A410" s="838" t="s">
        <v>687</v>
      </c>
      <c r="B410" s="920"/>
      <c r="C410" s="920"/>
      <c r="D410" s="921"/>
      <c r="E410" s="955"/>
      <c r="F410" s="955"/>
      <c r="G410" s="956">
        <v>401</v>
      </c>
      <c r="H410" s="940"/>
      <c r="I410" s="910"/>
      <c r="J410" s="924">
        <v>91.3</v>
      </c>
      <c r="K410" s="914">
        <v>50.4</v>
      </c>
      <c r="L410" s="924">
        <v>36.2</v>
      </c>
      <c r="M410" s="953"/>
      <c r="N410" s="914"/>
      <c r="O410" s="914"/>
      <c r="P410" s="924"/>
      <c r="Q410" s="1059"/>
      <c r="R410" s="873"/>
      <c r="S410" s="805">
        <f t="shared" si="20"/>
        <v>177.89999999999998</v>
      </c>
    </row>
    <row r="411" spans="1:19" s="709" customFormat="1" ht="18">
      <c r="A411" s="838" t="s">
        <v>372</v>
      </c>
      <c r="B411" s="920"/>
      <c r="C411" s="920"/>
      <c r="D411" s="921"/>
      <c r="E411" s="955"/>
      <c r="F411" s="955"/>
      <c r="G411" s="956"/>
      <c r="H411" s="940"/>
      <c r="I411" s="910"/>
      <c r="J411" s="924">
        <v>9.8</v>
      </c>
      <c r="K411" s="914">
        <v>22.2</v>
      </c>
      <c r="L411" s="924">
        <v>15.9</v>
      </c>
      <c r="M411" s="953"/>
      <c r="N411" s="914"/>
      <c r="O411" s="914"/>
      <c r="P411" s="924"/>
      <c r="Q411" s="1059"/>
      <c r="R411" s="873"/>
      <c r="S411" s="805">
        <f t="shared" si="20"/>
        <v>47.9</v>
      </c>
    </row>
    <row r="412" spans="1:19" s="709" customFormat="1" ht="18">
      <c r="A412" s="838" t="s">
        <v>373</v>
      </c>
      <c r="B412" s="920"/>
      <c r="C412" s="920"/>
      <c r="D412" s="921"/>
      <c r="E412" s="955"/>
      <c r="F412" s="955"/>
      <c r="G412" s="956"/>
      <c r="H412" s="940"/>
      <c r="I412" s="910"/>
      <c r="J412" s="924">
        <v>46.7</v>
      </c>
      <c r="K412" s="914">
        <v>52.1</v>
      </c>
      <c r="L412" s="924">
        <v>64.6</v>
      </c>
      <c r="M412" s="953"/>
      <c r="N412" s="914"/>
      <c r="O412" s="914"/>
      <c r="P412" s="924"/>
      <c r="Q412" s="1059"/>
      <c r="R412" s="873"/>
      <c r="S412" s="805">
        <f t="shared" si="20"/>
        <v>163.4</v>
      </c>
    </row>
    <row r="413" spans="1:20" s="709" customFormat="1" ht="18">
      <c r="A413" s="838" t="s">
        <v>563</v>
      </c>
      <c r="B413" s="920"/>
      <c r="C413" s="920"/>
      <c r="D413" s="921"/>
      <c r="E413" s="955"/>
      <c r="F413" s="955"/>
      <c r="G413" s="956"/>
      <c r="H413" s="940"/>
      <c r="I413" s="910"/>
      <c r="J413" s="924">
        <v>43.3</v>
      </c>
      <c r="K413" s="914">
        <v>36.8</v>
      </c>
      <c r="L413" s="924">
        <v>20.9</v>
      </c>
      <c r="M413" s="953"/>
      <c r="N413" s="914"/>
      <c r="O413" s="914"/>
      <c r="P413" s="924"/>
      <c r="Q413" s="1059"/>
      <c r="R413" s="873"/>
      <c r="S413" s="805">
        <f t="shared" si="20"/>
        <v>101</v>
      </c>
      <c r="T413" s="875"/>
    </row>
    <row r="414" spans="1:19" s="823" customFormat="1" ht="18.75">
      <c r="A414" s="810" t="s">
        <v>31</v>
      </c>
      <c r="B414" s="927"/>
      <c r="C414" s="927"/>
      <c r="D414" s="928"/>
      <c r="E414" s="927"/>
      <c r="F414" s="927"/>
      <c r="G414" s="958"/>
      <c r="H414" s="959"/>
      <c r="I414" s="931"/>
      <c r="J414" s="932">
        <f>SUM(J408:J413)</f>
        <v>248.70000000000005</v>
      </c>
      <c r="K414" s="933">
        <f>SUM(K408:K413)</f>
        <v>223</v>
      </c>
      <c r="L414" s="932">
        <f>SUM(L408:L413)</f>
        <v>223.9</v>
      </c>
      <c r="M414" s="960"/>
      <c r="N414" s="931"/>
      <c r="O414" s="931"/>
      <c r="P414" s="979"/>
      <c r="Q414" s="1063"/>
      <c r="R414" s="843">
        <f>(J414+K414+L414)/3</f>
        <v>231.86666666666667</v>
      </c>
      <c r="S414" s="1055">
        <f t="shared" si="20"/>
        <v>695.6</v>
      </c>
    </row>
    <row r="415" spans="1:22" s="709" customFormat="1" ht="18.75">
      <c r="A415" s="588" t="s">
        <v>375</v>
      </c>
      <c r="B415" s="824">
        <v>250</v>
      </c>
      <c r="C415" s="824">
        <v>360</v>
      </c>
      <c r="D415" s="945">
        <f>MAX(J420:K420:L420)/360*100</f>
        <v>25.416666666666664</v>
      </c>
      <c r="E415" s="844"/>
      <c r="F415" s="844"/>
      <c r="G415" s="788" t="s">
        <v>699</v>
      </c>
      <c r="H415" s="789">
        <f>(J415+K415+L415)/3</f>
        <v>228</v>
      </c>
      <c r="I415" s="827"/>
      <c r="J415" s="791">
        <v>225</v>
      </c>
      <c r="K415" s="792">
        <v>234</v>
      </c>
      <c r="L415" s="791">
        <v>225</v>
      </c>
      <c r="M415" s="1154"/>
      <c r="N415" s="794"/>
      <c r="O415" s="794"/>
      <c r="P415" s="830"/>
      <c r="Q415" s="846"/>
      <c r="R415" s="873"/>
      <c r="S415" s="805"/>
      <c r="V415" s="709" t="s">
        <v>629</v>
      </c>
    </row>
    <row r="416" spans="1:19" s="709" customFormat="1" ht="18">
      <c r="A416" s="1156" t="s">
        <v>688</v>
      </c>
      <c r="B416" s="915"/>
      <c r="C416" s="915"/>
      <c r="D416" s="916"/>
      <c r="E416" s="951"/>
      <c r="F416" s="951"/>
      <c r="G416" s="952">
        <v>394</v>
      </c>
      <c r="H416" s="940"/>
      <c r="I416" s="910"/>
      <c r="J416" s="924">
        <v>18.3</v>
      </c>
      <c r="K416" s="914">
        <v>17.2</v>
      </c>
      <c r="L416" s="924">
        <v>44.6</v>
      </c>
      <c r="M416" s="953"/>
      <c r="N416" s="914"/>
      <c r="O416" s="914"/>
      <c r="P416" s="924"/>
      <c r="Q416" s="1159"/>
      <c r="R416" s="889"/>
      <c r="S416" s="805">
        <f t="shared" si="20"/>
        <v>80.1</v>
      </c>
    </row>
    <row r="417" spans="1:19" s="709" customFormat="1" ht="18">
      <c r="A417" s="1156" t="s">
        <v>377</v>
      </c>
      <c r="B417" s="920"/>
      <c r="C417" s="920"/>
      <c r="D417" s="921"/>
      <c r="E417" s="955"/>
      <c r="F417" s="955"/>
      <c r="G417" s="956">
        <v>388</v>
      </c>
      <c r="H417" s="940"/>
      <c r="I417" s="910"/>
      <c r="J417" s="924">
        <v>3.3</v>
      </c>
      <c r="K417" s="914">
        <v>10.8</v>
      </c>
      <c r="L417" s="924">
        <v>8.4</v>
      </c>
      <c r="M417" s="953"/>
      <c r="N417" s="914"/>
      <c r="O417" s="914"/>
      <c r="P417" s="924"/>
      <c r="Q417" s="1059"/>
      <c r="R417" s="834"/>
      <c r="S417" s="805">
        <f t="shared" si="20"/>
        <v>22.5</v>
      </c>
    </row>
    <row r="418" spans="1:20" s="709" customFormat="1" ht="18">
      <c r="A418" s="1156" t="s">
        <v>689</v>
      </c>
      <c r="B418" s="920"/>
      <c r="C418" s="920"/>
      <c r="D418" s="921"/>
      <c r="E418" s="955"/>
      <c r="F418" s="955"/>
      <c r="G418" s="956">
        <v>395</v>
      </c>
      <c r="H418" s="940"/>
      <c r="I418" s="910"/>
      <c r="J418" s="924">
        <v>24</v>
      </c>
      <c r="K418" s="914">
        <v>11.2</v>
      </c>
      <c r="L418" s="924">
        <v>33.3</v>
      </c>
      <c r="M418" s="953"/>
      <c r="N418" s="914"/>
      <c r="O418" s="914"/>
      <c r="P418" s="924"/>
      <c r="Q418" s="1059"/>
      <c r="R418" s="834"/>
      <c r="S418" s="805">
        <f t="shared" si="20"/>
        <v>68.5</v>
      </c>
      <c r="T418" s="875"/>
    </row>
    <row r="419" spans="1:20" s="709" customFormat="1" ht="18">
      <c r="A419" s="1156" t="s">
        <v>695</v>
      </c>
      <c r="B419" s="920"/>
      <c r="C419" s="920"/>
      <c r="D419" s="921"/>
      <c r="E419" s="955"/>
      <c r="F419" s="955"/>
      <c r="G419" s="956"/>
      <c r="H419" s="940"/>
      <c r="I419" s="910"/>
      <c r="J419" s="924">
        <v>10.1</v>
      </c>
      <c r="K419" s="914">
        <v>9.4</v>
      </c>
      <c r="L419" s="924">
        <v>5.2</v>
      </c>
      <c r="M419" s="953"/>
      <c r="N419" s="914"/>
      <c r="O419" s="914"/>
      <c r="P419" s="924"/>
      <c r="Q419" s="1059"/>
      <c r="R419" s="834"/>
      <c r="S419" s="805">
        <f t="shared" si="20"/>
        <v>24.7</v>
      </c>
      <c r="T419" s="996"/>
    </row>
    <row r="420" spans="1:19" s="823" customFormat="1" ht="18.75">
      <c r="A420" s="810" t="s">
        <v>31</v>
      </c>
      <c r="B420" s="927"/>
      <c r="C420" s="927"/>
      <c r="D420" s="928"/>
      <c r="E420" s="927"/>
      <c r="F420" s="927"/>
      <c r="G420" s="958"/>
      <c r="H420" s="959"/>
      <c r="I420" s="931"/>
      <c r="J420" s="932">
        <f>SUM(J416:J419)</f>
        <v>55.7</v>
      </c>
      <c r="K420" s="933">
        <f>SUM(K416:K419)</f>
        <v>48.6</v>
      </c>
      <c r="L420" s="932">
        <f>SUM(L416:L419)</f>
        <v>91.5</v>
      </c>
      <c r="M420" s="960"/>
      <c r="N420" s="931"/>
      <c r="O420" s="931"/>
      <c r="P420" s="979"/>
      <c r="Q420" s="1063"/>
      <c r="R420" s="843">
        <f>(J420+K420+L420)/3</f>
        <v>65.26666666666667</v>
      </c>
      <c r="S420" s="1055">
        <f t="shared" si="20"/>
        <v>195.8</v>
      </c>
    </row>
    <row r="421" spans="1:19" s="709" customFormat="1" ht="18.75">
      <c r="A421" s="588" t="s">
        <v>554</v>
      </c>
      <c r="B421" s="1056">
        <v>320</v>
      </c>
      <c r="C421" s="1056">
        <v>462</v>
      </c>
      <c r="D421" s="945">
        <f>MAX(J424:K424:L424)/462*100</f>
        <v>0</v>
      </c>
      <c r="E421" s="1057">
        <v>630</v>
      </c>
      <c r="F421" s="1057">
        <v>910</v>
      </c>
      <c r="G421" s="1064">
        <f>MAX(M424:N424:O424)/910*100</f>
        <v>0</v>
      </c>
      <c r="H421" s="789">
        <f>(J421+K421+L421)/3</f>
        <v>228.33333333333334</v>
      </c>
      <c r="I421" s="887"/>
      <c r="J421" s="791">
        <v>227</v>
      </c>
      <c r="K421" s="792">
        <v>230</v>
      </c>
      <c r="L421" s="791">
        <v>228</v>
      </c>
      <c r="M421" s="953"/>
      <c r="N421" s="914"/>
      <c r="O421" s="914"/>
      <c r="P421" s="925"/>
      <c r="Q421" s="1059"/>
      <c r="R421" s="873"/>
      <c r="S421" s="805">
        <f t="shared" si="20"/>
        <v>685</v>
      </c>
    </row>
    <row r="422" spans="1:19" s="709" customFormat="1" ht="18">
      <c r="A422" s="1161" t="s">
        <v>590</v>
      </c>
      <c r="B422" s="1162"/>
      <c r="C422" s="1162"/>
      <c r="D422" s="1043"/>
      <c r="E422" s="1044"/>
      <c r="F422" s="1044"/>
      <c r="G422" s="952">
        <v>394</v>
      </c>
      <c r="H422" s="940"/>
      <c r="I422" s="910"/>
      <c r="J422" s="1163"/>
      <c r="K422" s="1164"/>
      <c r="L422" s="1163"/>
      <c r="M422" s="953"/>
      <c r="N422" s="914">
        <v>28.9</v>
      </c>
      <c r="O422" s="914">
        <v>29.5</v>
      </c>
      <c r="P422" s="925">
        <v>29.6</v>
      </c>
      <c r="Q422" s="1159"/>
      <c r="R422" s="889"/>
      <c r="S422" s="805">
        <f>J422+K422+L422+N422+O422+P422</f>
        <v>88</v>
      </c>
    </row>
    <row r="423" spans="1:20" s="709" customFormat="1" ht="15.75" customHeight="1">
      <c r="A423" s="838" t="s">
        <v>381</v>
      </c>
      <c r="B423" s="1165"/>
      <c r="C423" s="1165"/>
      <c r="D423" s="1046"/>
      <c r="E423" s="1047"/>
      <c r="F423" s="1047"/>
      <c r="G423" s="956">
        <v>400</v>
      </c>
      <c r="H423" s="940"/>
      <c r="I423" s="910"/>
      <c r="J423" s="924"/>
      <c r="K423" s="925"/>
      <c r="L423" s="924"/>
      <c r="M423" s="953"/>
      <c r="N423" s="914"/>
      <c r="O423" s="914"/>
      <c r="P423" s="924"/>
      <c r="Q423" s="1159"/>
      <c r="R423" s="889"/>
      <c r="S423" s="805">
        <f>J423+K423+L423+N423+O423+P423</f>
        <v>0</v>
      </c>
      <c r="T423" s="875"/>
    </row>
    <row r="424" spans="1:19" s="823" customFormat="1" ht="18.75">
      <c r="A424" s="810" t="s">
        <v>31</v>
      </c>
      <c r="B424" s="927"/>
      <c r="C424" s="927"/>
      <c r="D424" s="928"/>
      <c r="E424" s="927"/>
      <c r="F424" s="927"/>
      <c r="G424" s="958"/>
      <c r="H424" s="959"/>
      <c r="I424" s="931"/>
      <c r="J424" s="932">
        <f>SUM(J422:J423)</f>
        <v>0</v>
      </c>
      <c r="K424" s="975">
        <f>SUM(K422:K423)</f>
        <v>0</v>
      </c>
      <c r="L424" s="932">
        <f>SUM(L422:L423)</f>
        <v>0</v>
      </c>
      <c r="M424" s="960"/>
      <c r="N424" s="877"/>
      <c r="O424" s="877"/>
      <c r="P424" s="903"/>
      <c r="Q424" s="1063"/>
      <c r="R424" s="1166">
        <f>(J424+K424+L424)/3</f>
        <v>0</v>
      </c>
      <c r="S424" s="1055">
        <f t="shared" si="20"/>
        <v>0</v>
      </c>
    </row>
    <row r="425" spans="1:20" s="709" customFormat="1" ht="18.75">
      <c r="A425" s="589" t="s">
        <v>555</v>
      </c>
      <c r="B425" s="1056">
        <v>160</v>
      </c>
      <c r="C425" s="1056">
        <v>230</v>
      </c>
      <c r="D425" s="1020">
        <f>(J426+K426+L426)/3/230*100</f>
        <v>0</v>
      </c>
      <c r="E425" s="1057"/>
      <c r="F425" s="1057"/>
      <c r="G425" s="939"/>
      <c r="H425" s="789">
        <f>(J425+K425+L425)/3</f>
        <v>0</v>
      </c>
      <c r="I425" s="910"/>
      <c r="J425" s="1017">
        <v>0</v>
      </c>
      <c r="K425" s="914">
        <v>0</v>
      </c>
      <c r="L425" s="924">
        <v>0</v>
      </c>
      <c r="M425" s="953"/>
      <c r="N425" s="914"/>
      <c r="O425" s="914"/>
      <c r="P425" s="924"/>
      <c r="Q425" s="1059"/>
      <c r="R425" s="873"/>
      <c r="S425" s="805"/>
      <c r="T425" s="875"/>
    </row>
    <row r="426" spans="1:19" s="823" customFormat="1" ht="18.75">
      <c r="A426" s="810" t="s">
        <v>31</v>
      </c>
      <c r="B426" s="1167"/>
      <c r="C426" s="1167"/>
      <c r="D426" s="1168"/>
      <c r="E426" s="1167"/>
      <c r="F426" s="1167"/>
      <c r="G426" s="973"/>
      <c r="H426" s="959"/>
      <c r="I426" s="931"/>
      <c r="J426" s="932"/>
      <c r="K426" s="933"/>
      <c r="L426" s="932"/>
      <c r="M426" s="960"/>
      <c r="N426" s="931"/>
      <c r="O426" s="931"/>
      <c r="P426" s="979"/>
      <c r="Q426" s="1063"/>
      <c r="R426" s="961">
        <f>(J424+K424+L424)/3</f>
        <v>0</v>
      </c>
      <c r="S426" s="1055">
        <f t="shared" si="20"/>
        <v>0</v>
      </c>
    </row>
    <row r="427" spans="1:19" s="709" customFormat="1" ht="18.75">
      <c r="A427" s="588" t="s">
        <v>556</v>
      </c>
      <c r="B427" s="1056">
        <v>25</v>
      </c>
      <c r="C427" s="1056">
        <v>36</v>
      </c>
      <c r="D427" s="945">
        <f>MAX(J429:K429:L429)/36*100</f>
        <v>3.6111111111111116</v>
      </c>
      <c r="E427" s="1072"/>
      <c r="F427" s="1072"/>
      <c r="G427" s="939" t="s">
        <v>629</v>
      </c>
      <c r="H427" s="789">
        <f>(J427+K427+L427)/3</f>
        <v>210.66666666666666</v>
      </c>
      <c r="I427" s="910"/>
      <c r="J427" s="791">
        <v>211</v>
      </c>
      <c r="K427" s="792">
        <v>210</v>
      </c>
      <c r="L427" s="791">
        <v>211</v>
      </c>
      <c r="M427" s="971"/>
      <c r="N427" s="792">
        <v>368</v>
      </c>
      <c r="O427" s="792">
        <v>372</v>
      </c>
      <c r="P427" s="791">
        <v>369</v>
      </c>
      <c r="Q427" s="1059"/>
      <c r="R427" s="873"/>
      <c r="S427" s="805"/>
    </row>
    <row r="428" spans="1:20" s="709" customFormat="1" ht="18.75">
      <c r="A428" s="1169"/>
      <c r="B428" s="1056"/>
      <c r="C428" s="1056"/>
      <c r="D428" s="786"/>
      <c r="E428" s="1072"/>
      <c r="F428" s="1072"/>
      <c r="G428" s="939"/>
      <c r="H428" s="940"/>
      <c r="I428" s="910"/>
      <c r="J428" s="924">
        <v>1.3</v>
      </c>
      <c r="K428" s="914">
        <v>0</v>
      </c>
      <c r="L428" s="924">
        <v>0</v>
      </c>
      <c r="M428" s="953"/>
      <c r="N428" s="914"/>
      <c r="O428" s="914"/>
      <c r="P428" s="924"/>
      <c r="Q428" s="1059"/>
      <c r="R428" s="873"/>
      <c r="S428" s="805">
        <f t="shared" si="20"/>
        <v>1.3</v>
      </c>
      <c r="T428" s="875"/>
    </row>
    <row r="429" spans="1:19" s="823" customFormat="1" ht="18.75">
      <c r="A429" s="810" t="s">
        <v>31</v>
      </c>
      <c r="B429" s="1167"/>
      <c r="C429" s="1167"/>
      <c r="D429" s="1168"/>
      <c r="E429" s="1167"/>
      <c r="F429" s="1167"/>
      <c r="G429" s="973"/>
      <c r="H429" s="959"/>
      <c r="I429" s="931"/>
      <c r="J429" s="932">
        <f>SUM(J428)</f>
        <v>1.3</v>
      </c>
      <c r="K429" s="933">
        <f>SUM(K428)</f>
        <v>0</v>
      </c>
      <c r="L429" s="932">
        <f>SUM(L428)</f>
        <v>0</v>
      </c>
      <c r="M429" s="960"/>
      <c r="N429" s="931"/>
      <c r="O429" s="931"/>
      <c r="P429" s="979"/>
      <c r="Q429" s="1063"/>
      <c r="R429" s="843">
        <f>(J429+K429+L429)/3</f>
        <v>0.43333333333333335</v>
      </c>
      <c r="S429" s="1055">
        <f t="shared" si="20"/>
        <v>1.3</v>
      </c>
    </row>
    <row r="430" spans="1:19" s="709" customFormat="1" ht="18.75">
      <c r="A430" s="592" t="s">
        <v>384</v>
      </c>
      <c r="B430" s="1170">
        <v>160</v>
      </c>
      <c r="C430" s="1170">
        <v>230</v>
      </c>
      <c r="D430" s="1171">
        <f>MAX(J432:K432:L432)/230*100</f>
        <v>33.26086956521739</v>
      </c>
      <c r="E430" s="1172"/>
      <c r="F430" s="1172"/>
      <c r="G430" s="1173"/>
      <c r="H430" s="1174">
        <v>233</v>
      </c>
      <c r="I430" s="1175"/>
      <c r="J430" s="1176">
        <v>232</v>
      </c>
      <c r="K430" s="1177">
        <v>232</v>
      </c>
      <c r="L430" s="1176">
        <v>235</v>
      </c>
      <c r="M430" s="980"/>
      <c r="N430" s="914"/>
      <c r="O430" s="914"/>
      <c r="P430" s="924"/>
      <c r="Q430" s="1178"/>
      <c r="R430" s="873"/>
      <c r="S430" s="805"/>
    </row>
    <row r="431" spans="1:20" s="709" customFormat="1" ht="17.25" customHeight="1">
      <c r="A431" s="838" t="s">
        <v>385</v>
      </c>
      <c r="B431" s="1179"/>
      <c r="C431" s="1179"/>
      <c r="D431" s="982"/>
      <c r="E431" s="1072"/>
      <c r="F431" s="1072"/>
      <c r="G431" s="939"/>
      <c r="H431" s="940"/>
      <c r="I431" s="910"/>
      <c r="J431" s="924">
        <v>55.9</v>
      </c>
      <c r="K431" s="925">
        <v>70.4</v>
      </c>
      <c r="L431" s="924">
        <v>76.5</v>
      </c>
      <c r="M431" s="953"/>
      <c r="N431" s="914"/>
      <c r="O431" s="914"/>
      <c r="P431" s="924"/>
      <c r="Q431" s="1059"/>
      <c r="R431" s="1180">
        <v>67.5</v>
      </c>
      <c r="S431" s="805">
        <f t="shared" si="20"/>
        <v>202.8</v>
      </c>
      <c r="T431" s="900"/>
    </row>
    <row r="432" spans="1:19" s="823" customFormat="1" ht="18.75">
      <c r="A432" s="810" t="s">
        <v>31</v>
      </c>
      <c r="B432" s="1181"/>
      <c r="C432" s="1181"/>
      <c r="D432" s="1182"/>
      <c r="E432" s="1181"/>
      <c r="F432" s="1181"/>
      <c r="G432" s="876"/>
      <c r="H432" s="883"/>
      <c r="I432" s="814"/>
      <c r="J432" s="815">
        <v>55.9</v>
      </c>
      <c r="K432" s="1097">
        <v>70</v>
      </c>
      <c r="L432" s="815">
        <v>76.5</v>
      </c>
      <c r="M432" s="1158"/>
      <c r="N432" s="818"/>
      <c r="O432" s="818"/>
      <c r="P432" s="836"/>
      <c r="Q432" s="1183"/>
      <c r="R432" s="843">
        <v>68</v>
      </c>
      <c r="S432" s="1055">
        <v>202.8</v>
      </c>
    </row>
    <row r="433" spans="1:19" s="709" customFormat="1" ht="18.75">
      <c r="A433" s="588" t="s">
        <v>764</v>
      </c>
      <c r="B433" s="1056">
        <v>250</v>
      </c>
      <c r="C433" s="1056">
        <v>360</v>
      </c>
      <c r="D433" s="1020">
        <f>(J437+K437+L437)/3/360*100</f>
        <v>13.333333333333334</v>
      </c>
      <c r="E433" s="1072"/>
      <c r="F433" s="1072"/>
      <c r="G433" s="939" t="s">
        <v>699</v>
      </c>
      <c r="H433" s="789">
        <f>(J433+K433+L433)/3</f>
        <v>220.66666666666666</v>
      </c>
      <c r="I433" s="910"/>
      <c r="J433" s="911">
        <v>220</v>
      </c>
      <c r="K433" s="912">
        <v>222</v>
      </c>
      <c r="L433" s="911">
        <v>220</v>
      </c>
      <c r="M433" s="953"/>
      <c r="N433" s="914"/>
      <c r="O433" s="914"/>
      <c r="P433" s="924"/>
      <c r="Q433" s="1059"/>
      <c r="R433" s="834"/>
      <c r="S433" s="805"/>
    </row>
    <row r="434" spans="1:19" s="709" customFormat="1" ht="18">
      <c r="A434" s="838" t="s">
        <v>394</v>
      </c>
      <c r="B434" s="915"/>
      <c r="C434" s="915"/>
      <c r="D434" s="916"/>
      <c r="E434" s="951"/>
      <c r="F434" s="951"/>
      <c r="G434" s="952">
        <v>397</v>
      </c>
      <c r="H434" s="940"/>
      <c r="I434" s="910"/>
      <c r="J434" s="803">
        <v>0</v>
      </c>
      <c r="K434" s="804">
        <v>0</v>
      </c>
      <c r="L434" s="803">
        <v>0</v>
      </c>
      <c r="M434" s="953"/>
      <c r="N434" s="914"/>
      <c r="O434" s="914"/>
      <c r="P434" s="924"/>
      <c r="Q434" s="1159"/>
      <c r="R434" s="1160"/>
      <c r="S434" s="805">
        <f t="shared" si="20"/>
        <v>0</v>
      </c>
    </row>
    <row r="435" spans="1:19" s="709" customFormat="1" ht="18">
      <c r="A435" s="838" t="s">
        <v>395</v>
      </c>
      <c r="B435" s="920"/>
      <c r="C435" s="920"/>
      <c r="D435" s="921"/>
      <c r="E435" s="955"/>
      <c r="F435" s="955"/>
      <c r="G435" s="956">
        <v>404</v>
      </c>
      <c r="H435" s="940"/>
      <c r="I435" s="910"/>
      <c r="J435" s="803">
        <v>47.8</v>
      </c>
      <c r="K435" s="804">
        <v>50.1</v>
      </c>
      <c r="L435" s="803">
        <v>45.4</v>
      </c>
      <c r="M435" s="953"/>
      <c r="N435" s="914"/>
      <c r="O435" s="914"/>
      <c r="P435" s="924"/>
      <c r="Q435" s="1059"/>
      <c r="R435" s="873"/>
      <c r="S435" s="805">
        <f t="shared" si="20"/>
        <v>143.3</v>
      </c>
    </row>
    <row r="436" spans="1:20" s="709" customFormat="1" ht="18">
      <c r="A436" s="838" t="s">
        <v>392</v>
      </c>
      <c r="B436" s="920"/>
      <c r="C436" s="920"/>
      <c r="D436" s="921"/>
      <c r="E436" s="955"/>
      <c r="F436" s="955"/>
      <c r="G436" s="956">
        <v>396</v>
      </c>
      <c r="H436" s="940"/>
      <c r="I436" s="910"/>
      <c r="J436" s="803">
        <v>0</v>
      </c>
      <c r="K436" s="804">
        <v>0.7</v>
      </c>
      <c r="L436" s="803">
        <v>0</v>
      </c>
      <c r="M436" s="953"/>
      <c r="N436" s="914"/>
      <c r="O436" s="914"/>
      <c r="P436" s="924"/>
      <c r="Q436" s="1059"/>
      <c r="R436" s="873"/>
      <c r="S436" s="805">
        <f t="shared" si="20"/>
        <v>0.7</v>
      </c>
      <c r="T436" s="900"/>
    </row>
    <row r="437" spans="1:19" s="823" customFormat="1" ht="18.75">
      <c r="A437" s="810" t="s">
        <v>31</v>
      </c>
      <c r="B437" s="927"/>
      <c r="C437" s="927"/>
      <c r="D437" s="928"/>
      <c r="E437" s="927"/>
      <c r="F437" s="927"/>
      <c r="G437" s="958"/>
      <c r="H437" s="959"/>
      <c r="I437" s="931"/>
      <c r="J437" s="932">
        <f>SUM(J434:J436)</f>
        <v>47.8</v>
      </c>
      <c r="K437" s="933">
        <f>SUM(K434:K436)</f>
        <v>50.800000000000004</v>
      </c>
      <c r="L437" s="932">
        <f>SUM(L434:L436)</f>
        <v>45.4</v>
      </c>
      <c r="M437" s="960"/>
      <c r="N437" s="931"/>
      <c r="O437" s="931"/>
      <c r="P437" s="979"/>
      <c r="Q437" s="1184"/>
      <c r="R437" s="843">
        <f>(J437+K437+L437)/3</f>
        <v>48</v>
      </c>
      <c r="S437" s="1055">
        <f t="shared" si="20"/>
        <v>144</v>
      </c>
    </row>
    <row r="438" spans="1:19" s="709" customFormat="1" ht="18.75">
      <c r="A438" s="588" t="s">
        <v>396</v>
      </c>
      <c r="B438" s="1056">
        <v>160</v>
      </c>
      <c r="C438" s="1056">
        <v>230</v>
      </c>
      <c r="D438" s="945">
        <f>MAX(J444:K444:L444)/230*100</f>
        <v>64.69565217391305</v>
      </c>
      <c r="E438" s="1072"/>
      <c r="F438" s="1072"/>
      <c r="G438" s="939" t="s">
        <v>629</v>
      </c>
      <c r="H438" s="789">
        <f>(J438+K438+L438)/3</f>
        <v>233.66666666666666</v>
      </c>
      <c r="I438" s="910"/>
      <c r="J438" s="911">
        <v>235</v>
      </c>
      <c r="K438" s="912">
        <v>232</v>
      </c>
      <c r="L438" s="911">
        <v>234</v>
      </c>
      <c r="M438" s="953"/>
      <c r="N438" s="914"/>
      <c r="O438" s="914"/>
      <c r="P438" s="924"/>
      <c r="Q438" s="1059"/>
      <c r="R438" s="873"/>
      <c r="S438" s="805"/>
    </row>
    <row r="439" spans="1:19" s="709" customFormat="1" ht="18">
      <c r="A439" s="838" t="s">
        <v>397</v>
      </c>
      <c r="B439" s="915"/>
      <c r="C439" s="915"/>
      <c r="D439" s="916"/>
      <c r="E439" s="951"/>
      <c r="F439" s="951"/>
      <c r="G439" s="952">
        <v>405</v>
      </c>
      <c r="H439" s="940"/>
      <c r="I439" s="910"/>
      <c r="J439" s="924">
        <v>57.6</v>
      </c>
      <c r="K439" s="914">
        <v>98.3</v>
      </c>
      <c r="L439" s="924">
        <v>48.4</v>
      </c>
      <c r="M439" s="953"/>
      <c r="N439" s="914"/>
      <c r="O439" s="914"/>
      <c r="P439" s="924"/>
      <c r="Q439" s="1059"/>
      <c r="R439" s="873"/>
      <c r="S439" s="805">
        <f t="shared" si="20"/>
        <v>204.3</v>
      </c>
    </row>
    <row r="440" spans="1:19" s="709" customFormat="1" ht="18">
      <c r="A440" s="838" t="s">
        <v>718</v>
      </c>
      <c r="B440" s="920"/>
      <c r="C440" s="920"/>
      <c r="D440" s="921"/>
      <c r="E440" s="955"/>
      <c r="F440" s="955"/>
      <c r="G440" s="956">
        <v>403</v>
      </c>
      <c r="H440" s="940"/>
      <c r="I440" s="910"/>
      <c r="J440" s="924">
        <v>68.4</v>
      </c>
      <c r="K440" s="914">
        <v>35.1</v>
      </c>
      <c r="L440" s="924">
        <v>28</v>
      </c>
      <c r="M440" s="953"/>
      <c r="N440" s="914"/>
      <c r="O440" s="914"/>
      <c r="P440" s="924"/>
      <c r="Q440" s="1059"/>
      <c r="R440" s="873"/>
      <c r="S440" s="805">
        <f t="shared" si="20"/>
        <v>131.5</v>
      </c>
    </row>
    <row r="441" spans="1:20" s="709" customFormat="1" ht="18">
      <c r="A441" s="838" t="s">
        <v>719</v>
      </c>
      <c r="B441" s="920"/>
      <c r="C441" s="920"/>
      <c r="D441" s="921"/>
      <c r="E441" s="955"/>
      <c r="F441" s="955"/>
      <c r="G441" s="956">
        <v>408</v>
      </c>
      <c r="H441" s="940"/>
      <c r="I441" s="910"/>
      <c r="J441" s="924">
        <v>10.2</v>
      </c>
      <c r="K441" s="914">
        <v>15.4</v>
      </c>
      <c r="L441" s="924">
        <v>36.7</v>
      </c>
      <c r="M441" s="953"/>
      <c r="N441" s="914"/>
      <c r="O441" s="914"/>
      <c r="P441" s="924"/>
      <c r="Q441" s="1059"/>
      <c r="R441" s="873"/>
      <c r="S441" s="805">
        <f t="shared" si="20"/>
        <v>62.300000000000004</v>
      </c>
      <c r="T441" s="875"/>
    </row>
    <row r="442" spans="1:20" s="709" customFormat="1" ht="18">
      <c r="A442" s="838" t="s">
        <v>767</v>
      </c>
      <c r="B442" s="920"/>
      <c r="C442" s="920"/>
      <c r="D442" s="921"/>
      <c r="E442" s="955"/>
      <c r="F442" s="955"/>
      <c r="G442" s="956"/>
      <c r="H442" s="940"/>
      <c r="I442" s="910"/>
      <c r="J442" s="924">
        <v>12.3</v>
      </c>
      <c r="K442" s="914">
        <v>17.1</v>
      </c>
      <c r="L442" s="924">
        <v>18.7</v>
      </c>
      <c r="M442" s="953"/>
      <c r="N442" s="914"/>
      <c r="O442" s="914"/>
      <c r="P442" s="924"/>
      <c r="Q442" s="1059"/>
      <c r="R442" s="873"/>
      <c r="S442" s="805">
        <f t="shared" si="20"/>
        <v>48.1</v>
      </c>
      <c r="T442" s="996"/>
    </row>
    <row r="443" spans="1:20" s="709" customFormat="1" ht="18">
      <c r="A443" s="838" t="s">
        <v>768</v>
      </c>
      <c r="B443" s="920"/>
      <c r="C443" s="920"/>
      <c r="D443" s="921"/>
      <c r="E443" s="955"/>
      <c r="F443" s="955"/>
      <c r="G443" s="956"/>
      <c r="H443" s="940"/>
      <c r="I443" s="910"/>
      <c r="J443" s="924">
        <v>0</v>
      </c>
      <c r="K443" s="914">
        <v>0</v>
      </c>
      <c r="L443" s="924">
        <v>0</v>
      </c>
      <c r="M443" s="953"/>
      <c r="N443" s="914"/>
      <c r="O443" s="914"/>
      <c r="P443" s="924"/>
      <c r="Q443" s="1059"/>
      <c r="R443" s="873"/>
      <c r="S443" s="805">
        <f t="shared" si="20"/>
        <v>0</v>
      </c>
      <c r="T443" s="996"/>
    </row>
    <row r="444" spans="1:19" s="823" customFormat="1" ht="18.75">
      <c r="A444" s="810" t="s">
        <v>31</v>
      </c>
      <c r="B444" s="927"/>
      <c r="C444" s="927"/>
      <c r="D444" s="928"/>
      <c r="E444" s="927"/>
      <c r="F444" s="927"/>
      <c r="G444" s="958"/>
      <c r="H444" s="959"/>
      <c r="I444" s="931"/>
      <c r="J444" s="932">
        <f>SUM(J439:J441)</f>
        <v>136.2</v>
      </c>
      <c r="K444" s="933">
        <f>SUM(K439:K441)</f>
        <v>148.8</v>
      </c>
      <c r="L444" s="932">
        <f>SUM(L439:L441)</f>
        <v>113.10000000000001</v>
      </c>
      <c r="M444" s="960"/>
      <c r="N444" s="931"/>
      <c r="O444" s="931"/>
      <c r="P444" s="979"/>
      <c r="Q444" s="1063"/>
      <c r="R444" s="843">
        <f>(J444+K444+L444)/3</f>
        <v>132.70000000000002</v>
      </c>
      <c r="S444" s="1055">
        <f t="shared" si="20"/>
        <v>398.1</v>
      </c>
    </row>
    <row r="445" spans="1:19" s="709" customFormat="1" ht="18.75">
      <c r="A445" s="588" t="s">
        <v>763</v>
      </c>
      <c r="B445" s="824">
        <v>250</v>
      </c>
      <c r="C445" s="824">
        <v>360</v>
      </c>
      <c r="D445" s="945">
        <f>MAX(J453:K453:L453)/360*100</f>
        <v>36.27777777777778</v>
      </c>
      <c r="E445" s="844"/>
      <c r="F445" s="844"/>
      <c r="G445" s="788" t="s">
        <v>699</v>
      </c>
      <c r="H445" s="880"/>
      <c r="I445" s="827"/>
      <c r="J445" s="1185">
        <v>224</v>
      </c>
      <c r="K445" s="794">
        <v>227</v>
      </c>
      <c r="L445" s="830">
        <v>241</v>
      </c>
      <c r="M445" s="793"/>
      <c r="N445" s="794"/>
      <c r="O445" s="794"/>
      <c r="P445" s="830"/>
      <c r="Q445" s="846"/>
      <c r="R445" s="873"/>
      <c r="S445" s="805"/>
    </row>
    <row r="446" spans="1:19" s="709" customFormat="1" ht="18">
      <c r="A446" s="1033" t="s">
        <v>692</v>
      </c>
      <c r="B446" s="799"/>
      <c r="C446" s="799"/>
      <c r="D446" s="833"/>
      <c r="E446" s="801"/>
      <c r="F446" s="801"/>
      <c r="G446" s="802">
        <v>401</v>
      </c>
      <c r="H446" s="880"/>
      <c r="I446" s="827"/>
      <c r="J446" s="1186">
        <v>0.1</v>
      </c>
      <c r="K446" s="804">
        <v>0.1</v>
      </c>
      <c r="L446" s="803">
        <v>1.9</v>
      </c>
      <c r="M446" s="793"/>
      <c r="N446" s="794"/>
      <c r="O446" s="794"/>
      <c r="P446" s="830"/>
      <c r="Q446" s="846"/>
      <c r="R446" s="1155"/>
      <c r="S446" s="805">
        <f t="shared" si="20"/>
        <v>2.1</v>
      </c>
    </row>
    <row r="447" spans="1:19" s="709" customFormat="1" ht="18">
      <c r="A447" s="1033" t="s">
        <v>693</v>
      </c>
      <c r="B447" s="806"/>
      <c r="C447" s="806"/>
      <c r="D447" s="835"/>
      <c r="E447" s="808"/>
      <c r="F447" s="808"/>
      <c r="G447" s="809">
        <v>399</v>
      </c>
      <c r="H447" s="880"/>
      <c r="I447" s="827"/>
      <c r="J447" s="1186">
        <v>0</v>
      </c>
      <c r="K447" s="804">
        <v>0</v>
      </c>
      <c r="L447" s="803">
        <v>0</v>
      </c>
      <c r="M447" s="793"/>
      <c r="N447" s="794"/>
      <c r="O447" s="794"/>
      <c r="P447" s="830"/>
      <c r="Q447" s="846"/>
      <c r="R447" s="834"/>
      <c r="S447" s="805">
        <f t="shared" si="20"/>
        <v>0</v>
      </c>
    </row>
    <row r="448" spans="1:19" s="709" customFormat="1" ht="18">
      <c r="A448" s="1033" t="s">
        <v>694</v>
      </c>
      <c r="B448" s="806"/>
      <c r="C448" s="806"/>
      <c r="D448" s="835"/>
      <c r="E448" s="808"/>
      <c r="F448" s="808"/>
      <c r="G448" s="809">
        <v>398</v>
      </c>
      <c r="H448" s="880"/>
      <c r="I448" s="827"/>
      <c r="J448" s="1186">
        <v>0</v>
      </c>
      <c r="K448" s="804">
        <v>0</v>
      </c>
      <c r="L448" s="803">
        <v>0</v>
      </c>
      <c r="M448" s="793"/>
      <c r="N448" s="794"/>
      <c r="O448" s="794"/>
      <c r="P448" s="830"/>
      <c r="Q448" s="846"/>
      <c r="R448" s="834"/>
      <c r="S448" s="805">
        <f t="shared" si="20"/>
        <v>0</v>
      </c>
    </row>
    <row r="449" spans="1:19" s="709" customFormat="1" ht="18">
      <c r="A449" s="1033" t="s">
        <v>404</v>
      </c>
      <c r="B449" s="806"/>
      <c r="C449" s="806"/>
      <c r="D449" s="835"/>
      <c r="E449" s="808"/>
      <c r="F449" s="808"/>
      <c r="G449" s="809"/>
      <c r="H449" s="880"/>
      <c r="I449" s="827"/>
      <c r="J449" s="1186">
        <v>0</v>
      </c>
      <c r="K449" s="804">
        <v>0</v>
      </c>
      <c r="L449" s="803">
        <v>0</v>
      </c>
      <c r="M449" s="793"/>
      <c r="N449" s="794"/>
      <c r="O449" s="794"/>
      <c r="P449" s="830"/>
      <c r="Q449" s="846"/>
      <c r="R449" s="834"/>
      <c r="S449" s="805">
        <f t="shared" si="20"/>
        <v>0</v>
      </c>
    </row>
    <row r="450" spans="1:19" s="709" customFormat="1" ht="18">
      <c r="A450" s="1033" t="s">
        <v>405</v>
      </c>
      <c r="B450" s="806"/>
      <c r="C450" s="806"/>
      <c r="D450" s="835"/>
      <c r="E450" s="808"/>
      <c r="F450" s="808"/>
      <c r="G450" s="809"/>
      <c r="H450" s="880"/>
      <c r="I450" s="827"/>
      <c r="J450" s="1186">
        <v>5.3</v>
      </c>
      <c r="K450" s="804">
        <v>21.5</v>
      </c>
      <c r="L450" s="803">
        <v>56.9</v>
      </c>
      <c r="M450" s="793"/>
      <c r="N450" s="794"/>
      <c r="O450" s="794"/>
      <c r="P450" s="830"/>
      <c r="Q450" s="846"/>
      <c r="R450" s="834"/>
      <c r="S450" s="805">
        <f t="shared" si="20"/>
        <v>83.7</v>
      </c>
    </row>
    <row r="451" spans="1:19" s="709" customFormat="1" ht="18">
      <c r="A451" s="1033" t="s">
        <v>406</v>
      </c>
      <c r="B451" s="806"/>
      <c r="C451" s="806"/>
      <c r="D451" s="835"/>
      <c r="E451" s="808"/>
      <c r="F451" s="808"/>
      <c r="G451" s="809"/>
      <c r="H451" s="880"/>
      <c r="I451" s="827"/>
      <c r="J451" s="1186">
        <v>25.1</v>
      </c>
      <c r="K451" s="804">
        <v>108.8</v>
      </c>
      <c r="L451" s="803">
        <v>2.3</v>
      </c>
      <c r="M451" s="793"/>
      <c r="N451" s="794"/>
      <c r="O451" s="794"/>
      <c r="P451" s="830"/>
      <c r="Q451" s="846"/>
      <c r="R451" s="834"/>
      <c r="S451" s="805">
        <f t="shared" si="20"/>
        <v>136.20000000000002</v>
      </c>
    </row>
    <row r="452" spans="1:20" s="709" customFormat="1" ht="18">
      <c r="A452" s="1033" t="s">
        <v>407</v>
      </c>
      <c r="B452" s="806"/>
      <c r="C452" s="806"/>
      <c r="D452" s="835"/>
      <c r="E452" s="808"/>
      <c r="F452" s="808"/>
      <c r="G452" s="809"/>
      <c r="H452" s="1099"/>
      <c r="I452" s="1187"/>
      <c r="J452" s="1186">
        <v>1.3</v>
      </c>
      <c r="K452" s="804">
        <v>0.2</v>
      </c>
      <c r="L452" s="803">
        <v>0.1</v>
      </c>
      <c r="M452" s="793"/>
      <c r="N452" s="794"/>
      <c r="O452" s="794"/>
      <c r="P452" s="830"/>
      <c r="Q452" s="846"/>
      <c r="R452" s="834"/>
      <c r="S452" s="805">
        <f t="shared" si="20"/>
        <v>1.6</v>
      </c>
      <c r="T452" s="1052"/>
    </row>
    <row r="453" spans="1:19" s="1092" customFormat="1" ht="18.75">
      <c r="A453" s="1081" t="s">
        <v>31</v>
      </c>
      <c r="B453" s="1188"/>
      <c r="C453" s="1188"/>
      <c r="D453" s="1189"/>
      <c r="E453" s="1188"/>
      <c r="F453" s="1188"/>
      <c r="G453" s="1190"/>
      <c r="H453" s="1085"/>
      <c r="I453" s="1088"/>
      <c r="J453" s="1191">
        <f>SUM(J446:J452)</f>
        <v>31.8</v>
      </c>
      <c r="K453" s="816">
        <f>SUM(K446:K452)</f>
        <v>130.6</v>
      </c>
      <c r="L453" s="815">
        <f>SUM(L446:L452)</f>
        <v>61.199999999999996</v>
      </c>
      <c r="M453" s="1192"/>
      <c r="N453" s="1193"/>
      <c r="O453" s="1193"/>
      <c r="P453" s="1194"/>
      <c r="Q453" s="1195"/>
      <c r="R453" s="1196">
        <f>(J453+K453+L453)/3</f>
        <v>74.53333333333333</v>
      </c>
      <c r="S453" s="1091">
        <f t="shared" si="20"/>
        <v>223.6</v>
      </c>
    </row>
    <row r="454" spans="1:19" s="1288" customFormat="1" ht="20.25">
      <c r="A454" s="588" t="s">
        <v>783</v>
      </c>
      <c r="B454" s="824">
        <v>100</v>
      </c>
      <c r="C454" s="824">
        <v>144</v>
      </c>
      <c r="D454" s="945">
        <f>MAX(J459:K459:L459)/144*100</f>
        <v>150.06944444444443</v>
      </c>
      <c r="E454" s="841">
        <v>160</v>
      </c>
      <c r="F454" s="841">
        <v>230</v>
      </c>
      <c r="G454" s="945">
        <f>MAX(M459:N459:O459)/230*100</f>
        <v>37.47826086956522</v>
      </c>
      <c r="H454" s="789">
        <f>(J454+K454+L454)/3</f>
        <v>218.66666666666666</v>
      </c>
      <c r="I454" s="887"/>
      <c r="J454" s="911">
        <v>218</v>
      </c>
      <c r="K454" s="912">
        <v>219</v>
      </c>
      <c r="L454" s="911">
        <v>219</v>
      </c>
      <c r="M454" s="1197"/>
      <c r="N454" s="912">
        <v>246</v>
      </c>
      <c r="O454" s="912">
        <v>226</v>
      </c>
      <c r="P454" s="1123">
        <v>221</v>
      </c>
      <c r="Q454" s="1059" t="s">
        <v>699</v>
      </c>
      <c r="R454" s="873"/>
      <c r="S454" s="805"/>
    </row>
    <row r="455" spans="1:19" s="1288" customFormat="1" ht="54.75">
      <c r="A455" s="845" t="s">
        <v>786</v>
      </c>
      <c r="B455" s="799"/>
      <c r="C455" s="799"/>
      <c r="D455" s="1069">
        <v>379</v>
      </c>
      <c r="E455" s="801"/>
      <c r="F455" s="801"/>
      <c r="G455" s="802">
        <v>392</v>
      </c>
      <c r="H455" s="880"/>
      <c r="I455" s="827"/>
      <c r="J455" s="1198">
        <v>71.1</v>
      </c>
      <c r="K455" s="711">
        <v>76.2</v>
      </c>
      <c r="L455" s="1198">
        <v>51.6</v>
      </c>
      <c r="M455" s="953"/>
      <c r="N455" s="924">
        <v>0</v>
      </c>
      <c r="O455" s="914">
        <v>0</v>
      </c>
      <c r="P455" s="924">
        <v>0</v>
      </c>
      <c r="Q455" s="1159"/>
      <c r="R455" s="889"/>
      <c r="S455" s="805">
        <f>J455+K455+L455+N455+O455+P455</f>
        <v>198.9</v>
      </c>
    </row>
    <row r="456" spans="1:19" s="1288" customFormat="1" ht="36.75">
      <c r="A456" s="845" t="s">
        <v>784</v>
      </c>
      <c r="B456" s="806"/>
      <c r="C456" s="806"/>
      <c r="D456" s="897">
        <v>379</v>
      </c>
      <c r="E456" s="808"/>
      <c r="F456" s="808"/>
      <c r="G456" s="809">
        <v>402</v>
      </c>
      <c r="H456" s="880"/>
      <c r="I456" s="827"/>
      <c r="J456" s="924">
        <v>0</v>
      </c>
      <c r="K456" s="914">
        <v>0</v>
      </c>
      <c r="L456" s="924">
        <v>0</v>
      </c>
      <c r="M456" s="953"/>
      <c r="N456" s="914">
        <v>28.1</v>
      </c>
      <c r="O456" s="914">
        <v>86.2</v>
      </c>
      <c r="P456" s="924">
        <v>20.5</v>
      </c>
      <c r="Q456" s="1059"/>
      <c r="R456" s="834"/>
      <c r="S456" s="805">
        <f>J456+K456+L456+N456+O456+P456</f>
        <v>134.8</v>
      </c>
    </row>
    <row r="457" spans="1:20" s="1290" customFormat="1" ht="36.75">
      <c r="A457" s="1287" t="s">
        <v>785</v>
      </c>
      <c r="B457" s="1274"/>
      <c r="C457" s="1274"/>
      <c r="D457" s="1275">
        <v>379</v>
      </c>
      <c r="E457" s="1274"/>
      <c r="F457" s="1274"/>
      <c r="G457" s="1276">
        <v>403</v>
      </c>
      <c r="H457" s="1277"/>
      <c r="I457" s="1278"/>
      <c r="J457" s="1279">
        <v>60.5</v>
      </c>
      <c r="K457" s="1278">
        <v>88.6</v>
      </c>
      <c r="L457" s="1279">
        <v>164.5</v>
      </c>
      <c r="M457" s="1280"/>
      <c r="N457" s="1281">
        <v>0</v>
      </c>
      <c r="O457" s="1282">
        <v>0</v>
      </c>
      <c r="P457" s="1281">
        <v>0</v>
      </c>
      <c r="Q457" s="1283"/>
      <c r="R457" s="1284"/>
      <c r="S457" s="1285">
        <f>J457+K457+L457+N457+O457+P457</f>
        <v>313.6</v>
      </c>
      <c r="T457" s="1289"/>
    </row>
    <row r="458" spans="1:20" s="1290" customFormat="1" ht="20.25">
      <c r="A458" s="1287" t="s">
        <v>787</v>
      </c>
      <c r="B458" s="1274"/>
      <c r="C458" s="1274"/>
      <c r="D458" s="1275"/>
      <c r="E458" s="1274"/>
      <c r="F458" s="1274"/>
      <c r="G458" s="1276"/>
      <c r="H458" s="1277"/>
      <c r="I458" s="1278"/>
      <c r="J458" s="1279"/>
      <c r="K458" s="1278"/>
      <c r="L458" s="1279"/>
      <c r="M458" s="1280"/>
      <c r="N458" s="1281">
        <v>19.9</v>
      </c>
      <c r="O458" s="1282">
        <v>31.7</v>
      </c>
      <c r="P458" s="1281">
        <v>58.3</v>
      </c>
      <c r="Q458" s="1283"/>
      <c r="R458" s="1284"/>
      <c r="S458" s="1285"/>
      <c r="T458" s="1291"/>
    </row>
    <row r="459" spans="1:19" s="1292" customFormat="1" ht="20.25">
      <c r="A459" s="810" t="s">
        <v>31</v>
      </c>
      <c r="B459" s="811"/>
      <c r="C459" s="1286"/>
      <c r="D459" s="812"/>
      <c r="E459" s="811"/>
      <c r="F459" s="811"/>
      <c r="G459" s="813"/>
      <c r="H459" s="883"/>
      <c r="I459" s="814"/>
      <c r="J459" s="932">
        <f>SUM(J455:J457)</f>
        <v>131.6</v>
      </c>
      <c r="K459" s="933">
        <f>SUM(K455:K457)</f>
        <v>164.8</v>
      </c>
      <c r="L459" s="932">
        <f>SUM(L455:L457)</f>
        <v>216.1</v>
      </c>
      <c r="M459" s="960"/>
      <c r="N459" s="932">
        <f>SUM(N455:N457)</f>
        <v>28.1</v>
      </c>
      <c r="O459" s="933">
        <f>SUM(O455:O457)</f>
        <v>86.2</v>
      </c>
      <c r="P459" s="932">
        <f>SUM(P455:P457)</f>
        <v>20.5</v>
      </c>
      <c r="Q459" s="1063"/>
      <c r="R459" s="906">
        <f>(J459+K459+L459)/3</f>
        <v>170.83333333333334</v>
      </c>
      <c r="S459" s="1142">
        <f>J459+K459+L459+N459+O459+P459</f>
        <v>647.3000000000001</v>
      </c>
    </row>
    <row r="460" spans="1:19" s="709" customFormat="1" ht="38.25" customHeight="1">
      <c r="A460" s="588" t="s">
        <v>769</v>
      </c>
      <c r="B460" s="1056">
        <v>160</v>
      </c>
      <c r="C460" s="1056">
        <v>230</v>
      </c>
      <c r="D460" s="1300">
        <f>MAX(J469:K469:L469)/230*100</f>
        <v>129.04347826086956</v>
      </c>
      <c r="E460" s="1057">
        <v>160</v>
      </c>
      <c r="F460" s="1057">
        <v>230</v>
      </c>
      <c r="G460" s="945">
        <f>MAX(M469:N469:O469)/230*100</f>
        <v>63.17391304347827</v>
      </c>
      <c r="H460" s="789">
        <f>(J460+K460+L460)/3</f>
        <v>230</v>
      </c>
      <c r="I460" s="910"/>
      <c r="J460" s="911">
        <v>234</v>
      </c>
      <c r="K460" s="912">
        <v>228</v>
      </c>
      <c r="L460" s="911">
        <v>228</v>
      </c>
      <c r="M460" s="1197"/>
      <c r="N460" s="912">
        <v>231</v>
      </c>
      <c r="O460" s="912">
        <v>227</v>
      </c>
      <c r="P460" s="911">
        <v>226</v>
      </c>
      <c r="Q460" s="1059" t="s">
        <v>629</v>
      </c>
      <c r="R460" s="834"/>
      <c r="S460" s="805"/>
    </row>
    <row r="461" spans="1:19" s="709" customFormat="1" ht="18">
      <c r="A461" s="838" t="s">
        <v>413</v>
      </c>
      <c r="B461" s="915"/>
      <c r="C461" s="915"/>
      <c r="D461" s="1022">
        <v>397</v>
      </c>
      <c r="E461" s="951"/>
      <c r="F461" s="951" t="s">
        <v>699</v>
      </c>
      <c r="G461" s="952">
        <v>399</v>
      </c>
      <c r="H461" s="940"/>
      <c r="I461" s="910"/>
      <c r="J461" s="1163">
        <v>108.6</v>
      </c>
      <c r="K461" s="1199">
        <v>172.6</v>
      </c>
      <c r="L461" s="1163">
        <v>92.5</v>
      </c>
      <c r="M461" s="953"/>
      <c r="N461" s="914">
        <v>96.2</v>
      </c>
      <c r="O461" s="914">
        <v>123.4</v>
      </c>
      <c r="P461" s="924">
        <v>53.3</v>
      </c>
      <c r="Q461" s="1059"/>
      <c r="R461" s="1160"/>
      <c r="S461" s="805">
        <f aca="true" t="shared" si="21" ref="S461:S469">J461+K461+L461+N461+O461+P461</f>
        <v>646.5999999999999</v>
      </c>
    </row>
    <row r="462" spans="1:19" s="709" customFormat="1" ht="18">
      <c r="A462" s="838" t="s">
        <v>414</v>
      </c>
      <c r="B462" s="920"/>
      <c r="C462" s="920"/>
      <c r="D462" s="1023">
        <v>404</v>
      </c>
      <c r="E462" s="955"/>
      <c r="F462" s="955"/>
      <c r="G462" s="956">
        <v>402</v>
      </c>
      <c r="H462" s="940"/>
      <c r="I462" s="910"/>
      <c r="J462" s="1163">
        <v>39.5</v>
      </c>
      <c r="K462" s="1199">
        <v>29.3</v>
      </c>
      <c r="L462" s="1163">
        <v>37.4</v>
      </c>
      <c r="M462" s="953"/>
      <c r="N462" s="914"/>
      <c r="O462" s="914"/>
      <c r="P462" s="924"/>
      <c r="Q462" s="1059"/>
      <c r="R462" s="873"/>
      <c r="S462" s="805">
        <f t="shared" si="21"/>
        <v>106.19999999999999</v>
      </c>
    </row>
    <row r="463" spans="1:19" s="709" customFormat="1" ht="18">
      <c r="A463" s="838" t="s">
        <v>415</v>
      </c>
      <c r="B463" s="920"/>
      <c r="C463" s="920"/>
      <c r="D463" s="1023">
        <v>391</v>
      </c>
      <c r="E463" s="955"/>
      <c r="F463" s="955"/>
      <c r="G463" s="956">
        <v>392</v>
      </c>
      <c r="H463" s="940"/>
      <c r="I463" s="910"/>
      <c r="J463" s="1163">
        <v>0</v>
      </c>
      <c r="K463" s="1199">
        <v>0.7</v>
      </c>
      <c r="L463" s="1163">
        <v>3.5</v>
      </c>
      <c r="M463" s="953"/>
      <c r="N463" s="914">
        <v>0.7</v>
      </c>
      <c r="O463" s="914">
        <v>14.1</v>
      </c>
      <c r="P463" s="925">
        <v>9.3</v>
      </c>
      <c r="Q463" s="1059"/>
      <c r="R463" s="873"/>
      <c r="S463" s="805">
        <f t="shared" si="21"/>
        <v>28.3</v>
      </c>
    </row>
    <row r="464" spans="1:19" s="709" customFormat="1" ht="18">
      <c r="A464" s="838" t="s">
        <v>416</v>
      </c>
      <c r="B464" s="920"/>
      <c r="C464" s="920"/>
      <c r="D464" s="921"/>
      <c r="E464" s="955"/>
      <c r="F464" s="955"/>
      <c r="G464" s="956"/>
      <c r="H464" s="940"/>
      <c r="I464" s="910"/>
      <c r="J464" s="1163">
        <v>22.7</v>
      </c>
      <c r="K464" s="1199">
        <v>0.7</v>
      </c>
      <c r="L464" s="1163">
        <v>7.8</v>
      </c>
      <c r="M464" s="953"/>
      <c r="N464" s="914"/>
      <c r="O464" s="914"/>
      <c r="P464" s="925"/>
      <c r="Q464" s="1059"/>
      <c r="R464" s="873"/>
      <c r="S464" s="805">
        <f t="shared" si="21"/>
        <v>31.2</v>
      </c>
    </row>
    <row r="465" spans="1:19" s="709" customFormat="1" ht="18">
      <c r="A465" s="838" t="s">
        <v>417</v>
      </c>
      <c r="B465" s="920"/>
      <c r="C465" s="920"/>
      <c r="D465" s="921"/>
      <c r="E465" s="955"/>
      <c r="F465" s="955"/>
      <c r="G465" s="956"/>
      <c r="H465" s="940"/>
      <c r="I465" s="910"/>
      <c r="J465" s="1163">
        <v>0.4</v>
      </c>
      <c r="K465" s="1199">
        <v>3.2</v>
      </c>
      <c r="L465" s="1163">
        <v>0.8</v>
      </c>
      <c r="M465" s="953"/>
      <c r="N465" s="924">
        <v>11.5</v>
      </c>
      <c r="O465" s="914">
        <v>7.8</v>
      </c>
      <c r="P465" s="925">
        <v>8.2</v>
      </c>
      <c r="Q465" s="1059"/>
      <c r="R465" s="873"/>
      <c r="S465" s="805">
        <f t="shared" si="21"/>
        <v>31.9</v>
      </c>
    </row>
    <row r="466" spans="1:19" s="709" customFormat="1" ht="18">
      <c r="A466" s="838" t="s">
        <v>536</v>
      </c>
      <c r="B466" s="920"/>
      <c r="C466" s="920"/>
      <c r="D466" s="921"/>
      <c r="E466" s="955"/>
      <c r="F466" s="955"/>
      <c r="G466" s="956"/>
      <c r="H466" s="940"/>
      <c r="I466" s="910"/>
      <c r="J466" s="924">
        <v>0.7</v>
      </c>
      <c r="K466" s="914">
        <v>16.5</v>
      </c>
      <c r="L466" s="924">
        <v>65.2</v>
      </c>
      <c r="M466" s="953"/>
      <c r="N466" s="914"/>
      <c r="O466" s="914"/>
      <c r="P466" s="925"/>
      <c r="Q466" s="1059"/>
      <c r="R466" s="873"/>
      <c r="S466" s="805">
        <f t="shared" si="21"/>
        <v>82.4</v>
      </c>
    </row>
    <row r="467" spans="1:19" s="709" customFormat="1" ht="18">
      <c r="A467" s="838" t="s">
        <v>537</v>
      </c>
      <c r="B467" s="920"/>
      <c r="C467" s="920"/>
      <c r="D467" s="921"/>
      <c r="E467" s="955"/>
      <c r="F467" s="955"/>
      <c r="G467" s="956"/>
      <c r="H467" s="940"/>
      <c r="I467" s="910"/>
      <c r="J467" s="924">
        <v>39.8</v>
      </c>
      <c r="K467" s="914">
        <v>16.5</v>
      </c>
      <c r="L467" s="924">
        <v>65.2</v>
      </c>
      <c r="M467" s="953"/>
      <c r="N467" s="914"/>
      <c r="O467" s="914"/>
      <c r="P467" s="925"/>
      <c r="Q467" s="1059"/>
      <c r="R467" s="873"/>
      <c r="S467" s="805">
        <f t="shared" si="21"/>
        <v>121.5</v>
      </c>
    </row>
    <row r="468" spans="1:20" s="709" customFormat="1" ht="18">
      <c r="A468" s="838" t="s">
        <v>418</v>
      </c>
      <c r="B468" s="920"/>
      <c r="C468" s="920"/>
      <c r="D468" s="921"/>
      <c r="E468" s="955"/>
      <c r="F468" s="955"/>
      <c r="G468" s="956"/>
      <c r="H468" s="940"/>
      <c r="I468" s="910"/>
      <c r="J468" s="924">
        <v>4.8</v>
      </c>
      <c r="K468" s="914">
        <v>23</v>
      </c>
      <c r="L468" s="924">
        <v>24.4</v>
      </c>
      <c r="M468" s="953"/>
      <c r="N468" s="914"/>
      <c r="O468" s="914"/>
      <c r="P468" s="925"/>
      <c r="Q468" s="1059"/>
      <c r="R468" s="873"/>
      <c r="S468" s="805">
        <f t="shared" si="21"/>
        <v>52.2</v>
      </c>
      <c r="T468" s="875"/>
    </row>
    <row r="469" spans="1:19" s="823" customFormat="1" ht="18.75">
      <c r="A469" s="810" t="s">
        <v>31</v>
      </c>
      <c r="B469" s="927"/>
      <c r="C469" s="927"/>
      <c r="D469" s="928"/>
      <c r="E469" s="927"/>
      <c r="F469" s="927"/>
      <c r="G469" s="958"/>
      <c r="H469" s="959"/>
      <c r="I469" s="931"/>
      <c r="J469" s="932">
        <f>SUM(J461:J468)</f>
        <v>216.5</v>
      </c>
      <c r="K469" s="933">
        <f>SUM(K461:K468)</f>
        <v>262.5</v>
      </c>
      <c r="L469" s="932">
        <f>SUM(L461:L468)</f>
        <v>296.8</v>
      </c>
      <c r="M469" s="960"/>
      <c r="N469" s="933">
        <f>SUM(N461:N468)</f>
        <v>108.4</v>
      </c>
      <c r="O469" s="933">
        <f>SUM(O461:O468)</f>
        <v>145.3</v>
      </c>
      <c r="P469" s="975"/>
      <c r="Q469" s="1063"/>
      <c r="R469" s="906">
        <f>(J469+K469+L469)/3</f>
        <v>258.59999999999997</v>
      </c>
      <c r="S469" s="1142">
        <f t="shared" si="21"/>
        <v>1029.5</v>
      </c>
    </row>
    <row r="470" spans="1:19" s="709" customFormat="1" ht="18.75">
      <c r="A470" s="588" t="s">
        <v>762</v>
      </c>
      <c r="B470" s="1056">
        <v>250</v>
      </c>
      <c r="C470" s="1056">
        <v>360</v>
      </c>
      <c r="D470" s="945">
        <f>MAX(J477:K477:L477)/360*100</f>
        <v>78</v>
      </c>
      <c r="E470" s="1072"/>
      <c r="F470" s="1072"/>
      <c r="G470" s="939" t="s">
        <v>699</v>
      </c>
      <c r="H470" s="789">
        <f>(J470+K470+L470)/3</f>
        <v>229</v>
      </c>
      <c r="I470" s="910"/>
      <c r="J470" s="911">
        <v>228</v>
      </c>
      <c r="K470" s="912">
        <v>234</v>
      </c>
      <c r="L470" s="911">
        <v>225</v>
      </c>
      <c r="M470" s="953"/>
      <c r="N470" s="914"/>
      <c r="O470" s="914"/>
      <c r="P470" s="924"/>
      <c r="Q470" s="1059"/>
      <c r="R470" s="873"/>
      <c r="S470" s="805"/>
    </row>
    <row r="471" spans="1:19" s="709" customFormat="1" ht="18">
      <c r="A471" s="838" t="s">
        <v>420</v>
      </c>
      <c r="B471" s="915"/>
      <c r="C471" s="915"/>
      <c r="D471" s="916"/>
      <c r="E471" s="951"/>
      <c r="F471" s="951"/>
      <c r="G471" s="952">
        <v>401</v>
      </c>
      <c r="H471" s="940"/>
      <c r="I471" s="910"/>
      <c r="J471" s="924">
        <v>38.2</v>
      </c>
      <c r="K471" s="914">
        <v>69.2</v>
      </c>
      <c r="L471" s="924">
        <v>92.3</v>
      </c>
      <c r="M471" s="953"/>
      <c r="N471" s="914"/>
      <c r="O471" s="914"/>
      <c r="P471" s="924"/>
      <c r="Q471" s="1059"/>
      <c r="R471" s="889"/>
      <c r="S471" s="805">
        <f t="shared" si="20"/>
        <v>199.7</v>
      </c>
    </row>
    <row r="472" spans="1:19" s="709" customFormat="1" ht="18">
      <c r="A472" s="838" t="s">
        <v>421</v>
      </c>
      <c r="B472" s="920"/>
      <c r="C472" s="920"/>
      <c r="D472" s="921"/>
      <c r="E472" s="955"/>
      <c r="F472" s="955"/>
      <c r="G472" s="956">
        <v>393</v>
      </c>
      <c r="H472" s="940"/>
      <c r="I472" s="910"/>
      <c r="J472" s="924">
        <v>82.8</v>
      </c>
      <c r="K472" s="914">
        <v>12.5</v>
      </c>
      <c r="L472" s="924">
        <v>57.1</v>
      </c>
      <c r="M472" s="953"/>
      <c r="N472" s="914"/>
      <c r="O472" s="914"/>
      <c r="P472" s="924"/>
      <c r="Q472" s="1059"/>
      <c r="R472" s="873"/>
      <c r="S472" s="805">
        <f t="shared" si="20"/>
        <v>152.4</v>
      </c>
    </row>
    <row r="473" spans="1:19" s="709" customFormat="1" ht="18">
      <c r="A473" s="838" t="s">
        <v>422</v>
      </c>
      <c r="B473" s="920"/>
      <c r="C473" s="920"/>
      <c r="D473" s="921"/>
      <c r="E473" s="955"/>
      <c r="F473" s="955"/>
      <c r="G473" s="956">
        <v>398</v>
      </c>
      <c r="H473" s="940"/>
      <c r="I473" s="910"/>
      <c r="J473" s="924">
        <v>102.3</v>
      </c>
      <c r="K473" s="914">
        <v>10.3</v>
      </c>
      <c r="L473" s="924">
        <v>22.8</v>
      </c>
      <c r="M473" s="953"/>
      <c r="N473" s="914"/>
      <c r="O473" s="914"/>
      <c r="P473" s="924"/>
      <c r="Q473" s="1059"/>
      <c r="R473" s="873"/>
      <c r="S473" s="805">
        <f aca="true" t="shared" si="22" ref="S473:S535">J473+K473+L473</f>
        <v>135.4</v>
      </c>
    </row>
    <row r="474" spans="1:19" s="709" customFormat="1" ht="18">
      <c r="A474" s="838" t="s">
        <v>423</v>
      </c>
      <c r="B474" s="920"/>
      <c r="C474" s="920"/>
      <c r="D474" s="921"/>
      <c r="E474" s="955"/>
      <c r="F474" s="955"/>
      <c r="G474" s="956"/>
      <c r="H474" s="940"/>
      <c r="I474" s="910"/>
      <c r="J474" s="924">
        <v>2.9</v>
      </c>
      <c r="K474" s="914">
        <v>19.4</v>
      </c>
      <c r="L474" s="924">
        <v>2.5</v>
      </c>
      <c r="M474" s="953"/>
      <c r="N474" s="914"/>
      <c r="O474" s="914"/>
      <c r="P474" s="924"/>
      <c r="Q474" s="1059"/>
      <c r="R474" s="873"/>
      <c r="S474" s="805">
        <f t="shared" si="22"/>
        <v>24.799999999999997</v>
      </c>
    </row>
    <row r="475" spans="1:19" s="709" customFormat="1" ht="18">
      <c r="A475" s="838" t="s">
        <v>424</v>
      </c>
      <c r="B475" s="920"/>
      <c r="C475" s="920"/>
      <c r="D475" s="921"/>
      <c r="E475" s="955"/>
      <c r="F475" s="955"/>
      <c r="G475" s="956"/>
      <c r="H475" s="940"/>
      <c r="I475" s="910"/>
      <c r="J475" s="924">
        <v>28.3</v>
      </c>
      <c r="K475" s="914">
        <v>14.8</v>
      </c>
      <c r="L475" s="924">
        <v>5.5</v>
      </c>
      <c r="M475" s="953"/>
      <c r="N475" s="914"/>
      <c r="O475" s="914"/>
      <c r="P475" s="924"/>
      <c r="Q475" s="1059"/>
      <c r="R475" s="873"/>
      <c r="S475" s="805">
        <f t="shared" si="22"/>
        <v>48.6</v>
      </c>
    </row>
    <row r="476" spans="1:20" s="709" customFormat="1" ht="18">
      <c r="A476" s="838" t="s">
        <v>425</v>
      </c>
      <c r="B476" s="920"/>
      <c r="C476" s="920"/>
      <c r="D476" s="921"/>
      <c r="E476" s="955"/>
      <c r="F476" s="955"/>
      <c r="G476" s="956"/>
      <c r="H476" s="940"/>
      <c r="I476" s="910"/>
      <c r="J476" s="924">
        <v>26.3</v>
      </c>
      <c r="K476" s="914">
        <v>48.9</v>
      </c>
      <c r="L476" s="924">
        <v>31</v>
      </c>
      <c r="M476" s="953"/>
      <c r="N476" s="914"/>
      <c r="O476" s="914"/>
      <c r="P476" s="924"/>
      <c r="Q476" s="1059"/>
      <c r="R476" s="873"/>
      <c r="S476" s="805">
        <f t="shared" si="22"/>
        <v>106.2</v>
      </c>
      <c r="T476" s="875"/>
    </row>
    <row r="477" spans="1:19" s="823" customFormat="1" ht="18.75">
      <c r="A477" s="810" t="s">
        <v>31</v>
      </c>
      <c r="B477" s="927"/>
      <c r="C477" s="927"/>
      <c r="D477" s="928"/>
      <c r="E477" s="927"/>
      <c r="F477" s="927"/>
      <c r="G477" s="958"/>
      <c r="H477" s="959"/>
      <c r="I477" s="931"/>
      <c r="J477" s="932">
        <f>SUM(J471:J476)</f>
        <v>280.8</v>
      </c>
      <c r="K477" s="933">
        <f>SUM(K471:K476)</f>
        <v>175.1</v>
      </c>
      <c r="L477" s="932">
        <f>SUM(L471:L476)</f>
        <v>211.20000000000002</v>
      </c>
      <c r="M477" s="960"/>
      <c r="N477" s="931"/>
      <c r="O477" s="931"/>
      <c r="P477" s="979"/>
      <c r="Q477" s="1063"/>
      <c r="R477" s="906">
        <f>(J477+K477+L477)/3</f>
        <v>222.36666666666667</v>
      </c>
      <c r="S477" s="1055">
        <f t="shared" si="22"/>
        <v>667.1</v>
      </c>
    </row>
    <row r="478" spans="1:26" s="709" customFormat="1" ht="18.75">
      <c r="A478" s="588" t="s">
        <v>760</v>
      </c>
      <c r="B478" s="824">
        <v>250</v>
      </c>
      <c r="C478" s="824">
        <v>360</v>
      </c>
      <c r="D478" s="945">
        <f>MAX(J484:K484:L484)/360*100</f>
        <v>14.944444444444443</v>
      </c>
      <c r="E478" s="841">
        <v>160</v>
      </c>
      <c r="F478" s="841">
        <v>230</v>
      </c>
      <c r="G478" s="945">
        <f>MAX(M484:N484:O484)/230*100</f>
        <v>0.9565217391304349</v>
      </c>
      <c r="H478" s="789">
        <f>(J478+K478+L478)/3</f>
        <v>230.33333333333334</v>
      </c>
      <c r="I478" s="827"/>
      <c r="J478" s="791">
        <v>229</v>
      </c>
      <c r="K478" s="792">
        <v>226</v>
      </c>
      <c r="L478" s="791">
        <v>236</v>
      </c>
      <c r="M478" s="1154"/>
      <c r="N478" s="794">
        <v>231</v>
      </c>
      <c r="O478" s="794">
        <v>230</v>
      </c>
      <c r="P478" s="830">
        <v>234</v>
      </c>
      <c r="Q478" s="846" t="s">
        <v>699</v>
      </c>
      <c r="R478" s="873"/>
      <c r="S478" s="805"/>
      <c r="X478" s="949"/>
      <c r="Y478" s="949"/>
      <c r="Z478" s="949"/>
    </row>
    <row r="479" spans="1:19" s="709" customFormat="1" ht="18">
      <c r="A479" s="838" t="s">
        <v>426</v>
      </c>
      <c r="B479" s="799"/>
      <c r="C479" s="799"/>
      <c r="D479" s="1069">
        <v>401</v>
      </c>
      <c r="E479" s="801"/>
      <c r="F479" s="801"/>
      <c r="G479" s="802">
        <v>398</v>
      </c>
      <c r="H479" s="880"/>
      <c r="I479" s="827"/>
      <c r="J479" s="803">
        <v>5.4</v>
      </c>
      <c r="K479" s="804">
        <v>27</v>
      </c>
      <c r="L479" s="803">
        <v>4.1</v>
      </c>
      <c r="M479" s="1200"/>
      <c r="N479" s="804"/>
      <c r="O479" s="804"/>
      <c r="P479" s="803"/>
      <c r="Q479" s="846"/>
      <c r="R479" s="889"/>
      <c r="S479" s="805">
        <f aca="true" t="shared" si="23" ref="S479:S484">J479+K479+L479+N479+O479+P479</f>
        <v>36.5</v>
      </c>
    </row>
    <row r="480" spans="1:19" s="709" customFormat="1" ht="18">
      <c r="A480" s="838" t="s">
        <v>427</v>
      </c>
      <c r="B480" s="806"/>
      <c r="C480" s="806"/>
      <c r="D480" s="897">
        <v>406</v>
      </c>
      <c r="E480" s="808"/>
      <c r="F480" s="808"/>
      <c r="G480" s="809">
        <v>404</v>
      </c>
      <c r="H480" s="880"/>
      <c r="I480" s="827"/>
      <c r="J480" s="803">
        <v>20.6</v>
      </c>
      <c r="K480" s="804">
        <v>26.8</v>
      </c>
      <c r="L480" s="803">
        <v>22.7</v>
      </c>
      <c r="M480" s="1200"/>
      <c r="N480" s="804"/>
      <c r="O480" s="804"/>
      <c r="P480" s="803"/>
      <c r="Q480" s="846"/>
      <c r="R480" s="834"/>
      <c r="S480" s="805">
        <f t="shared" si="23"/>
        <v>70.10000000000001</v>
      </c>
    </row>
    <row r="481" spans="1:26" s="709" customFormat="1" ht="18">
      <c r="A481" s="838" t="s">
        <v>428</v>
      </c>
      <c r="B481" s="806"/>
      <c r="C481" s="806"/>
      <c r="D481" s="897">
        <v>396</v>
      </c>
      <c r="E481" s="808"/>
      <c r="F481" s="808"/>
      <c r="G481" s="809">
        <v>408</v>
      </c>
      <c r="H481" s="880"/>
      <c r="I481" s="827"/>
      <c r="J481" s="803"/>
      <c r="K481" s="804"/>
      <c r="L481" s="803"/>
      <c r="M481" s="1200"/>
      <c r="N481" s="804">
        <v>2.2</v>
      </c>
      <c r="O481" s="804">
        <v>0</v>
      </c>
      <c r="P481" s="1104">
        <v>0</v>
      </c>
      <c r="Q481" s="846"/>
      <c r="R481" s="834"/>
      <c r="S481" s="805">
        <f t="shared" si="23"/>
        <v>2.2</v>
      </c>
      <c r="X481" s="720"/>
      <c r="Y481" s="720"/>
      <c r="Z481" s="720"/>
    </row>
    <row r="482" spans="1:19" s="709" customFormat="1" ht="18">
      <c r="A482" s="838" t="s">
        <v>429</v>
      </c>
      <c r="B482" s="806"/>
      <c r="C482" s="806"/>
      <c r="D482" s="835"/>
      <c r="E482" s="808"/>
      <c r="F482" s="808"/>
      <c r="G482" s="809"/>
      <c r="H482" s="880"/>
      <c r="I482" s="827"/>
      <c r="J482" s="830"/>
      <c r="K482" s="794"/>
      <c r="L482" s="830"/>
      <c r="M482" s="1200"/>
      <c r="N482" s="804">
        <v>0</v>
      </c>
      <c r="O482" s="804">
        <v>0</v>
      </c>
      <c r="P482" s="1104">
        <v>0</v>
      </c>
      <c r="Q482" s="846"/>
      <c r="R482" s="834"/>
      <c r="S482" s="805">
        <f t="shared" si="23"/>
        <v>0</v>
      </c>
    </row>
    <row r="483" spans="1:20" s="709" customFormat="1" ht="18">
      <c r="A483" s="838" t="s">
        <v>761</v>
      </c>
      <c r="B483" s="806"/>
      <c r="C483" s="806"/>
      <c r="D483" s="835"/>
      <c r="E483" s="808"/>
      <c r="F483" s="808"/>
      <c r="G483" s="809"/>
      <c r="H483" s="880"/>
      <c r="I483" s="827"/>
      <c r="J483" s="1201"/>
      <c r="K483" s="1202"/>
      <c r="L483" s="1201"/>
      <c r="M483" s="1200"/>
      <c r="N483" s="804">
        <v>0</v>
      </c>
      <c r="O483" s="804">
        <v>0</v>
      </c>
      <c r="P483" s="1104">
        <v>0</v>
      </c>
      <c r="Q483" s="846"/>
      <c r="R483" s="834"/>
      <c r="S483" s="805">
        <f t="shared" si="23"/>
        <v>0</v>
      </c>
      <c r="T483" s="900"/>
    </row>
    <row r="484" spans="1:19" s="823" customFormat="1" ht="18.75">
      <c r="A484" s="810" t="s">
        <v>31</v>
      </c>
      <c r="B484" s="811"/>
      <c r="C484" s="811"/>
      <c r="D484" s="812"/>
      <c r="E484" s="811"/>
      <c r="F484" s="811"/>
      <c r="G484" s="813"/>
      <c r="H484" s="883"/>
      <c r="I484" s="814"/>
      <c r="J484" s="815">
        <f>SUM(J479:J483)</f>
        <v>26</v>
      </c>
      <c r="K484" s="816">
        <f>SUM(K479:K483)</f>
        <v>53.8</v>
      </c>
      <c r="L484" s="815">
        <f>SUM(L479:L483)</f>
        <v>26.799999999999997</v>
      </c>
      <c r="M484" s="998"/>
      <c r="N484" s="877">
        <f>SUM(N480:N483)</f>
        <v>2.2</v>
      </c>
      <c r="O484" s="877">
        <f>SUM(O480:O483)</f>
        <v>0</v>
      </c>
      <c r="P484" s="972">
        <f>SUM(P480:P483)</f>
        <v>0</v>
      </c>
      <c r="Q484" s="1183"/>
      <c r="R484" s="906">
        <f>(J484+K484+L484)/3</f>
        <v>35.53333333333333</v>
      </c>
      <c r="S484" s="1142">
        <f t="shared" si="23"/>
        <v>108.8</v>
      </c>
    </row>
    <row r="485" spans="1:19" s="709" customFormat="1" ht="18.75">
      <c r="A485" s="588" t="s">
        <v>770</v>
      </c>
      <c r="B485" s="824">
        <v>160</v>
      </c>
      <c r="C485" s="824">
        <v>230</v>
      </c>
      <c r="D485" s="945">
        <f>MAX(J489:K489:L489)/230*100</f>
        <v>40</v>
      </c>
      <c r="E485" s="844"/>
      <c r="F485" s="844"/>
      <c r="G485" s="788" t="s">
        <v>629</v>
      </c>
      <c r="H485" s="789">
        <f>(J485+K485+L485)/3</f>
        <v>231.33333333333334</v>
      </c>
      <c r="I485" s="827"/>
      <c r="J485" s="791">
        <v>225</v>
      </c>
      <c r="K485" s="792">
        <v>224</v>
      </c>
      <c r="L485" s="791">
        <v>245</v>
      </c>
      <c r="M485" s="1154"/>
      <c r="N485" s="794"/>
      <c r="O485" s="794"/>
      <c r="P485" s="830"/>
      <c r="Q485" s="846"/>
      <c r="R485" s="834"/>
      <c r="S485" s="805"/>
    </row>
    <row r="486" spans="1:19" s="709" customFormat="1" ht="18">
      <c r="A486" s="838" t="s">
        <v>432</v>
      </c>
      <c r="B486" s="799"/>
      <c r="C486" s="799"/>
      <c r="D486" s="833"/>
      <c r="E486" s="801"/>
      <c r="F486" s="801"/>
      <c r="G486" s="802">
        <v>404</v>
      </c>
      <c r="H486" s="880"/>
      <c r="I486" s="827"/>
      <c r="J486" s="803">
        <v>13.3</v>
      </c>
      <c r="K486" s="804">
        <v>34.8</v>
      </c>
      <c r="L486" s="803">
        <v>29.7</v>
      </c>
      <c r="M486" s="1154"/>
      <c r="N486" s="794"/>
      <c r="O486" s="794"/>
      <c r="P486" s="830"/>
      <c r="Q486" s="846"/>
      <c r="R486" s="1160"/>
      <c r="S486" s="805">
        <f t="shared" si="22"/>
        <v>77.8</v>
      </c>
    </row>
    <row r="487" spans="1:19" s="709" customFormat="1" ht="18">
      <c r="A487" s="838" t="s">
        <v>433</v>
      </c>
      <c r="B487" s="806"/>
      <c r="C487" s="806"/>
      <c r="D487" s="835"/>
      <c r="E487" s="808"/>
      <c r="F487" s="808"/>
      <c r="G487" s="809">
        <v>401</v>
      </c>
      <c r="H487" s="880"/>
      <c r="I487" s="827"/>
      <c r="J487" s="803">
        <v>38.2</v>
      </c>
      <c r="K487" s="804">
        <v>7.3</v>
      </c>
      <c r="L487" s="803">
        <v>15.1</v>
      </c>
      <c r="M487" s="1203"/>
      <c r="N487" s="794"/>
      <c r="O487" s="794"/>
      <c r="P487" s="830"/>
      <c r="Q487" s="846"/>
      <c r="R487" s="834"/>
      <c r="S487" s="805">
        <f t="shared" si="22"/>
        <v>60.6</v>
      </c>
    </row>
    <row r="488" spans="1:20" s="709" customFormat="1" ht="18">
      <c r="A488" s="838" t="s">
        <v>434</v>
      </c>
      <c r="B488" s="806"/>
      <c r="C488" s="806"/>
      <c r="D488" s="835"/>
      <c r="E488" s="808"/>
      <c r="F488" s="808"/>
      <c r="G488" s="809">
        <v>404</v>
      </c>
      <c r="H488" s="880"/>
      <c r="I488" s="827"/>
      <c r="J488" s="803">
        <v>40.5</v>
      </c>
      <c r="K488" s="804">
        <v>22.1</v>
      </c>
      <c r="L488" s="803">
        <v>11.7</v>
      </c>
      <c r="M488" s="1203"/>
      <c r="N488" s="794"/>
      <c r="O488" s="794"/>
      <c r="P488" s="830"/>
      <c r="Q488" s="846"/>
      <c r="R488" s="834"/>
      <c r="S488" s="805">
        <f t="shared" si="22"/>
        <v>74.3</v>
      </c>
      <c r="T488" s="900"/>
    </row>
    <row r="489" spans="1:20" s="823" customFormat="1" ht="18.75">
      <c r="A489" s="810" t="s">
        <v>31</v>
      </c>
      <c r="B489" s="811"/>
      <c r="C489" s="811"/>
      <c r="D489" s="812"/>
      <c r="E489" s="811"/>
      <c r="F489" s="811"/>
      <c r="G489" s="813"/>
      <c r="H489" s="883"/>
      <c r="I489" s="814"/>
      <c r="J489" s="815">
        <f>SUM(J486:J488)</f>
        <v>92</v>
      </c>
      <c r="K489" s="816">
        <f>SUM(K486:K488)</f>
        <v>64.19999999999999</v>
      </c>
      <c r="L489" s="815">
        <f>SUM(L486:L488)</f>
        <v>56.5</v>
      </c>
      <c r="M489" s="1204"/>
      <c r="N489" s="818"/>
      <c r="O489" s="818"/>
      <c r="P489" s="836"/>
      <c r="Q489" s="1183"/>
      <c r="R489" s="906">
        <f>(J489+K489+L489)/3</f>
        <v>70.89999999999999</v>
      </c>
      <c r="S489" s="1055">
        <f t="shared" si="22"/>
        <v>212.7</v>
      </c>
      <c r="T489" s="1205"/>
    </row>
    <row r="490" spans="1:19" s="709" customFormat="1" ht="18.75">
      <c r="A490" s="589" t="s">
        <v>734</v>
      </c>
      <c r="B490" s="1056">
        <v>630</v>
      </c>
      <c r="C490" s="907">
        <v>910</v>
      </c>
      <c r="D490" s="945">
        <f>MAX(J492:K492:L492)/910*100</f>
        <v>0</v>
      </c>
      <c r="E490" s="1057">
        <v>630</v>
      </c>
      <c r="F490" s="1057">
        <v>910</v>
      </c>
      <c r="G490" s="945">
        <f>MAX(M492:N492:O492)/910*100</f>
        <v>4.406593406593407</v>
      </c>
      <c r="H490" s="789">
        <f>(J490+K490+L490)/3</f>
        <v>224</v>
      </c>
      <c r="I490" s="910"/>
      <c r="J490" s="791">
        <v>225</v>
      </c>
      <c r="K490" s="792">
        <v>223</v>
      </c>
      <c r="L490" s="791">
        <v>224</v>
      </c>
      <c r="M490" s="1206"/>
      <c r="N490" s="1207"/>
      <c r="O490" s="1207"/>
      <c r="P490" s="1207"/>
      <c r="Q490" s="1059"/>
      <c r="R490" s="834"/>
      <c r="S490" s="805"/>
    </row>
    <row r="491" spans="1:20" s="709" customFormat="1" ht="20.25" customHeight="1">
      <c r="A491" s="838" t="s">
        <v>759</v>
      </c>
      <c r="B491" s="1162" t="s">
        <v>312</v>
      </c>
      <c r="C491" s="1162"/>
      <c r="D491" s="879"/>
      <c r="E491" s="1044"/>
      <c r="F491" s="1044"/>
      <c r="G491" s="952"/>
      <c r="H491" s="1208"/>
      <c r="I491" s="1187"/>
      <c r="J491" s="803"/>
      <c r="K491" s="804"/>
      <c r="L491" s="803"/>
      <c r="M491" s="926"/>
      <c r="N491" s="914">
        <v>37.2</v>
      </c>
      <c r="O491" s="914">
        <v>40.1</v>
      </c>
      <c r="P491" s="924">
        <v>40.2</v>
      </c>
      <c r="Q491" s="1059"/>
      <c r="R491" s="889"/>
      <c r="S491" s="805">
        <f>J491+K491+L491+N491+O491+P491</f>
        <v>117.50000000000001</v>
      </c>
      <c r="T491" s="1209"/>
    </row>
    <row r="492" spans="1:19" s="823" customFormat="1" ht="18.75">
      <c r="A492" s="810" t="s">
        <v>31</v>
      </c>
      <c r="B492" s="927"/>
      <c r="C492" s="927"/>
      <c r="D492" s="928"/>
      <c r="E492" s="927"/>
      <c r="F492" s="927"/>
      <c r="G492" s="958"/>
      <c r="H492" s="959"/>
      <c r="I492" s="931"/>
      <c r="J492" s="1210">
        <f>SUM(J491)</f>
        <v>0</v>
      </c>
      <c r="K492" s="933">
        <f>SUM(K491)</f>
        <v>0</v>
      </c>
      <c r="L492" s="932">
        <f>SUM(L491)</f>
        <v>0</v>
      </c>
      <c r="M492" s="1019"/>
      <c r="N492" s="931">
        <v>37.2</v>
      </c>
      <c r="O492" s="931">
        <v>40.1</v>
      </c>
      <c r="P492" s="931">
        <v>40.2</v>
      </c>
      <c r="Q492" s="935"/>
      <c r="R492" s="1211">
        <f>(J492+K492+L492)/3</f>
        <v>0</v>
      </c>
      <c r="S492" s="1055">
        <f t="shared" si="22"/>
        <v>0</v>
      </c>
    </row>
    <row r="493" spans="1:19" s="709" customFormat="1" ht="18">
      <c r="A493" s="1212" t="s">
        <v>97</v>
      </c>
      <c r="B493" s="824">
        <f>B402+B407+B415+B421+B425+B427+B430+B433+B438+B445+B454+B460+B470+B478+B485+B490</f>
        <v>3625</v>
      </c>
      <c r="C493" s="824">
        <f>C402+C407+C415+C421+C425+C427+C430+C433+C438+C445+C454+C460+C470+C478+C485+C490</f>
        <v>5222</v>
      </c>
      <c r="D493" s="856"/>
      <c r="E493" s="824">
        <f>E402+E407+E415+E421+E425+E427+E430+E433+E438+E445+E454+E460+E470+E478+E485+E490</f>
        <v>1740</v>
      </c>
      <c r="F493" s="824">
        <f>F402+F407+F415+F421+F425+F427+F430+F433+F438+F445+F454+F460+F470+F478+F485+F490</f>
        <v>2510</v>
      </c>
      <c r="G493" s="788"/>
      <c r="H493" s="880"/>
      <c r="I493" s="827"/>
      <c r="J493" s="1213"/>
      <c r="K493" s="1214"/>
      <c r="L493" s="1213"/>
      <c r="M493" s="1154"/>
      <c r="N493" s="1215"/>
      <c r="O493" s="1215"/>
      <c r="P493" s="1215"/>
      <c r="Q493" s="831"/>
      <c r="R493" s="1216">
        <f>MAX(J493:K493:L493)</f>
        <v>0</v>
      </c>
      <c r="S493" s="805">
        <f t="shared" si="22"/>
        <v>0</v>
      </c>
    </row>
    <row r="494" spans="1:19" s="709" customFormat="1" ht="24" customHeight="1">
      <c r="A494" s="1360" t="s">
        <v>435</v>
      </c>
      <c r="B494" s="1360"/>
      <c r="C494" s="1360"/>
      <c r="D494" s="1360"/>
      <c r="E494" s="1360"/>
      <c r="F494" s="1360"/>
      <c r="G494" s="1360"/>
      <c r="H494" s="1360"/>
      <c r="I494" s="1360"/>
      <c r="J494" s="1360"/>
      <c r="K494" s="1360"/>
      <c r="L494" s="1360"/>
      <c r="M494" s="1361"/>
      <c r="N494" s="1217"/>
      <c r="O494" s="1217"/>
      <c r="P494" s="1217"/>
      <c r="Q494" s="1218"/>
      <c r="R494" s="1219"/>
      <c r="S494" s="805">
        <f t="shared" si="22"/>
        <v>0</v>
      </c>
    </row>
    <row r="495" spans="1:20" s="709" customFormat="1" ht="18.75">
      <c r="A495" s="588" t="s">
        <v>799</v>
      </c>
      <c r="B495" s="785">
        <v>250</v>
      </c>
      <c r="C495" s="785">
        <v>360</v>
      </c>
      <c r="D495" s="945">
        <f>MAX(J499:K499:L499)/360*100</f>
        <v>15.138888888888888</v>
      </c>
      <c r="E495" s="1220"/>
      <c r="F495" s="1220"/>
      <c r="G495" s="1221" t="s">
        <v>699</v>
      </c>
      <c r="H495" s="789">
        <f>(J495+K495+L495)/3</f>
        <v>232.66666666666666</v>
      </c>
      <c r="I495" s="827"/>
      <c r="J495" s="791">
        <v>234</v>
      </c>
      <c r="K495" s="792">
        <v>238</v>
      </c>
      <c r="L495" s="791">
        <v>226</v>
      </c>
      <c r="M495" s="888"/>
      <c r="N495" s="794"/>
      <c r="O495" s="794"/>
      <c r="P495" s="794"/>
      <c r="Q495" s="861"/>
      <c r="R495" s="1222" t="e">
        <f>MAX(#REF!:#REF!)</f>
        <v>#REF!</v>
      </c>
      <c r="S495" s="805"/>
      <c r="T495" s="986"/>
    </row>
    <row r="496" spans="1:19" s="709" customFormat="1" ht="18">
      <c r="A496" s="838" t="s">
        <v>437</v>
      </c>
      <c r="B496" s="799"/>
      <c r="C496" s="799"/>
      <c r="D496" s="833"/>
      <c r="E496" s="894"/>
      <c r="F496" s="894"/>
      <c r="G496" s="895">
        <v>406</v>
      </c>
      <c r="H496" s="896"/>
      <c r="I496" s="827"/>
      <c r="J496" s="803">
        <v>6.5</v>
      </c>
      <c r="K496" s="804">
        <v>0.2</v>
      </c>
      <c r="L496" s="803">
        <v>0.8</v>
      </c>
      <c r="M496" s="888"/>
      <c r="N496" s="794"/>
      <c r="O496" s="794"/>
      <c r="P496" s="794"/>
      <c r="Q496" s="861"/>
      <c r="R496" s="1157"/>
      <c r="S496" s="805">
        <f t="shared" si="22"/>
        <v>7.5</v>
      </c>
    </row>
    <row r="497" spans="1:19" s="709" customFormat="1" ht="18">
      <c r="A497" s="838" t="s">
        <v>438</v>
      </c>
      <c r="B497" s="806"/>
      <c r="C497" s="806"/>
      <c r="D497" s="835"/>
      <c r="E497" s="898"/>
      <c r="F497" s="898"/>
      <c r="G497" s="899">
        <v>406</v>
      </c>
      <c r="H497" s="896"/>
      <c r="I497" s="827"/>
      <c r="J497" s="803">
        <v>0</v>
      </c>
      <c r="K497" s="804">
        <v>0.6</v>
      </c>
      <c r="L497" s="803">
        <v>0</v>
      </c>
      <c r="M497" s="888"/>
      <c r="N497" s="794"/>
      <c r="O497" s="794"/>
      <c r="P497" s="794"/>
      <c r="Q497" s="861"/>
      <c r="R497" s="834"/>
      <c r="S497" s="805">
        <f t="shared" si="22"/>
        <v>0.6</v>
      </c>
    </row>
    <row r="498" spans="1:20" s="709" customFormat="1" ht="18">
      <c r="A498" s="838" t="s">
        <v>439</v>
      </c>
      <c r="B498" s="806"/>
      <c r="C498" s="806"/>
      <c r="D498" s="835"/>
      <c r="E498" s="898"/>
      <c r="F498" s="898"/>
      <c r="G498" s="899">
        <v>398</v>
      </c>
      <c r="H498" s="896"/>
      <c r="I498" s="827"/>
      <c r="J498" s="803">
        <v>39.9</v>
      </c>
      <c r="K498" s="804">
        <v>19.8</v>
      </c>
      <c r="L498" s="803">
        <v>53.7</v>
      </c>
      <c r="M498" s="888"/>
      <c r="N498" s="794"/>
      <c r="O498" s="794"/>
      <c r="P498" s="794"/>
      <c r="Q498" s="861"/>
      <c r="R498" s="834"/>
      <c r="S498" s="805">
        <f t="shared" si="22"/>
        <v>113.4</v>
      </c>
      <c r="T498" s="900"/>
    </row>
    <row r="499" spans="1:19" s="823" customFormat="1" ht="18.75">
      <c r="A499" s="810" t="s">
        <v>31</v>
      </c>
      <c r="B499" s="811"/>
      <c r="C499" s="811"/>
      <c r="D499" s="812"/>
      <c r="E499" s="812"/>
      <c r="F499" s="812"/>
      <c r="G499" s="901"/>
      <c r="H499" s="902"/>
      <c r="I499" s="814"/>
      <c r="J499" s="815">
        <f>SUM(J496:J498)</f>
        <v>46.4</v>
      </c>
      <c r="K499" s="816">
        <f>SUM(K496:K498)</f>
        <v>20.6</v>
      </c>
      <c r="L499" s="815">
        <f>SUM(L496:L498)</f>
        <v>54.5</v>
      </c>
      <c r="M499" s="904"/>
      <c r="N499" s="818"/>
      <c r="O499" s="818"/>
      <c r="P499" s="818"/>
      <c r="Q499" s="905"/>
      <c r="R499" s="906">
        <f>(J499+K499+L499)/3</f>
        <v>40.5</v>
      </c>
      <c r="S499" s="1055">
        <f t="shared" si="22"/>
        <v>121.5</v>
      </c>
    </row>
    <row r="500" spans="1:19" s="709" customFormat="1" ht="18.75">
      <c r="A500" s="588" t="s">
        <v>798</v>
      </c>
      <c r="B500" s="907">
        <v>250</v>
      </c>
      <c r="C500" s="907">
        <v>360</v>
      </c>
      <c r="D500" s="945">
        <f>MAX(J504:K504:L504)/360*100</f>
        <v>37.111111111111114</v>
      </c>
      <c r="E500" s="908"/>
      <c r="F500" s="908"/>
      <c r="G500" s="909" t="s">
        <v>699</v>
      </c>
      <c r="H500" s="789">
        <f>(J500+K500+L500)/3</f>
        <v>218</v>
      </c>
      <c r="I500" s="910"/>
      <c r="J500" s="911">
        <v>222</v>
      </c>
      <c r="K500" s="912">
        <v>224</v>
      </c>
      <c r="L500" s="911">
        <v>208</v>
      </c>
      <c r="M500" s="913"/>
      <c r="N500" s="914"/>
      <c r="O500" s="914"/>
      <c r="P500" s="914"/>
      <c r="Q500" s="872"/>
      <c r="R500" s="834"/>
      <c r="S500" s="805"/>
    </row>
    <row r="501" spans="1:19" s="709" customFormat="1" ht="18">
      <c r="A501" s="838" t="s">
        <v>441</v>
      </c>
      <c r="B501" s="915"/>
      <c r="C501" s="915"/>
      <c r="D501" s="916"/>
      <c r="E501" s="917"/>
      <c r="F501" s="917"/>
      <c r="G501" s="918">
        <v>397</v>
      </c>
      <c r="H501" s="919"/>
      <c r="I501" s="910"/>
      <c r="J501" s="924">
        <v>55.9</v>
      </c>
      <c r="K501" s="914">
        <v>98.8</v>
      </c>
      <c r="L501" s="924">
        <v>90.3</v>
      </c>
      <c r="M501" s="913"/>
      <c r="N501" s="914"/>
      <c r="O501" s="914"/>
      <c r="P501" s="914"/>
      <c r="Q501" s="872"/>
      <c r="R501" s="1160"/>
      <c r="S501" s="805">
        <f t="shared" si="22"/>
        <v>245</v>
      </c>
    </row>
    <row r="502" spans="1:19" s="709" customFormat="1" ht="18">
      <c r="A502" s="838" t="s">
        <v>442</v>
      </c>
      <c r="B502" s="920"/>
      <c r="C502" s="920"/>
      <c r="D502" s="921"/>
      <c r="E502" s="922"/>
      <c r="F502" s="922"/>
      <c r="G502" s="923">
        <v>402</v>
      </c>
      <c r="H502" s="919"/>
      <c r="I502" s="910"/>
      <c r="J502" s="924">
        <v>5.1</v>
      </c>
      <c r="K502" s="914">
        <v>4.5</v>
      </c>
      <c r="L502" s="924">
        <v>6.9</v>
      </c>
      <c r="M502" s="913"/>
      <c r="N502" s="914"/>
      <c r="O502" s="914"/>
      <c r="P502" s="914"/>
      <c r="Q502" s="872"/>
      <c r="R502" s="873"/>
      <c r="S502" s="805">
        <f t="shared" si="22"/>
        <v>16.5</v>
      </c>
    </row>
    <row r="503" spans="1:20" s="709" customFormat="1" ht="18">
      <c r="A503" s="838" t="s">
        <v>443</v>
      </c>
      <c r="B503" s="920"/>
      <c r="C503" s="920"/>
      <c r="D503" s="921"/>
      <c r="E503" s="922"/>
      <c r="F503" s="922"/>
      <c r="G503" s="923">
        <v>403</v>
      </c>
      <c r="H503" s="919"/>
      <c r="I503" s="910"/>
      <c r="J503" s="924">
        <v>18.4</v>
      </c>
      <c r="K503" s="914">
        <v>30.3</v>
      </c>
      <c r="L503" s="924">
        <v>18.1</v>
      </c>
      <c r="M503" s="913"/>
      <c r="N503" s="914"/>
      <c r="O503" s="914"/>
      <c r="P503" s="914"/>
      <c r="Q503" s="872"/>
      <c r="R503" s="873"/>
      <c r="S503" s="805">
        <f t="shared" si="22"/>
        <v>66.80000000000001</v>
      </c>
      <c r="T503" s="900"/>
    </row>
    <row r="504" spans="1:19" s="823" customFormat="1" ht="18.75">
      <c r="A504" s="810" t="s">
        <v>31</v>
      </c>
      <c r="B504" s="927"/>
      <c r="C504" s="927"/>
      <c r="D504" s="928"/>
      <c r="E504" s="928"/>
      <c r="F504" s="928"/>
      <c r="G504" s="929"/>
      <c r="H504" s="930"/>
      <c r="I504" s="931"/>
      <c r="J504" s="932">
        <f>SUM(J501:J503)</f>
        <v>79.4</v>
      </c>
      <c r="K504" s="933">
        <f>SUM(K501:K503)</f>
        <v>133.6</v>
      </c>
      <c r="L504" s="932">
        <f>SUM(L501:L503)</f>
        <v>115.30000000000001</v>
      </c>
      <c r="M504" s="934"/>
      <c r="N504" s="931"/>
      <c r="O504" s="931"/>
      <c r="P504" s="931"/>
      <c r="Q504" s="935"/>
      <c r="R504" s="906">
        <f>(J504+K504+L504)/3</f>
        <v>109.43333333333334</v>
      </c>
      <c r="S504" s="1055">
        <f t="shared" si="22"/>
        <v>328.3</v>
      </c>
    </row>
    <row r="505" spans="1:19" s="709" customFormat="1" ht="18.75">
      <c r="A505" s="588" t="s">
        <v>797</v>
      </c>
      <c r="B505" s="907">
        <v>100</v>
      </c>
      <c r="C505" s="907">
        <v>144</v>
      </c>
      <c r="D505" s="945">
        <f>MAX(J509:K509:L509)/144*100</f>
        <v>65.34722222222223</v>
      </c>
      <c r="E505" s="908"/>
      <c r="F505" s="908"/>
      <c r="G505" s="909" t="s">
        <v>699</v>
      </c>
      <c r="H505" s="789">
        <f>(J505+K505+L505)/3</f>
        <v>233.33333333333334</v>
      </c>
      <c r="I505" s="910"/>
      <c r="J505" s="911">
        <v>234</v>
      </c>
      <c r="K505" s="912">
        <v>249</v>
      </c>
      <c r="L505" s="911">
        <v>217</v>
      </c>
      <c r="M505" s="913"/>
      <c r="N505" s="914"/>
      <c r="O505" s="914"/>
      <c r="P505" s="914"/>
      <c r="Q505" s="872"/>
      <c r="R505" s="873"/>
      <c r="S505" s="805"/>
    </row>
    <row r="506" spans="1:19" s="709" customFormat="1" ht="18">
      <c r="A506" s="838" t="s">
        <v>445</v>
      </c>
      <c r="B506" s="1162"/>
      <c r="C506" s="1162"/>
      <c r="D506" s="916"/>
      <c r="E506" s="917"/>
      <c r="F506" s="917"/>
      <c r="G506" s="918">
        <v>404</v>
      </c>
      <c r="H506" s="919"/>
      <c r="I506" s="910"/>
      <c r="J506" s="924">
        <v>13.9</v>
      </c>
      <c r="K506" s="914">
        <v>51.3</v>
      </c>
      <c r="L506" s="924">
        <v>35.7</v>
      </c>
      <c r="M506" s="913"/>
      <c r="N506" s="914"/>
      <c r="O506" s="914"/>
      <c r="P506" s="914"/>
      <c r="Q506" s="872"/>
      <c r="R506" s="889"/>
      <c r="S506" s="805">
        <f t="shared" si="22"/>
        <v>100.9</v>
      </c>
    </row>
    <row r="507" spans="1:20" s="709" customFormat="1" ht="18">
      <c r="A507" s="838" t="s">
        <v>446</v>
      </c>
      <c r="B507" s="1165"/>
      <c r="C507" s="1165"/>
      <c r="D507" s="921"/>
      <c r="E507" s="922"/>
      <c r="F507" s="922"/>
      <c r="G507" s="923">
        <v>411</v>
      </c>
      <c r="H507" s="919"/>
      <c r="I507" s="910"/>
      <c r="J507" s="924">
        <v>33</v>
      </c>
      <c r="K507" s="914">
        <v>22.9</v>
      </c>
      <c r="L507" s="924">
        <v>58.4</v>
      </c>
      <c r="M507" s="913"/>
      <c r="N507" s="914"/>
      <c r="O507" s="914"/>
      <c r="P507" s="914"/>
      <c r="Q507" s="872"/>
      <c r="R507" s="873"/>
      <c r="S507" s="805">
        <f t="shared" si="22"/>
        <v>114.3</v>
      </c>
      <c r="T507" s="900"/>
    </row>
    <row r="508" spans="1:20" s="709" customFormat="1" ht="18">
      <c r="A508" s="838"/>
      <c r="B508" s="1165"/>
      <c r="C508" s="1165"/>
      <c r="D508" s="921"/>
      <c r="E508" s="922"/>
      <c r="F508" s="922"/>
      <c r="G508" s="923">
        <v>410</v>
      </c>
      <c r="H508" s="919"/>
      <c r="I508" s="910"/>
      <c r="J508" s="924"/>
      <c r="K508" s="914"/>
      <c r="L508" s="924"/>
      <c r="M508" s="913"/>
      <c r="N508" s="914"/>
      <c r="O508" s="914"/>
      <c r="P508" s="914"/>
      <c r="Q508" s="872"/>
      <c r="R508" s="873"/>
      <c r="S508" s="805"/>
      <c r="T508" s="978"/>
    </row>
    <row r="509" spans="1:19" s="823" customFormat="1" ht="18.75">
      <c r="A509" s="810" t="s">
        <v>31</v>
      </c>
      <c r="B509" s="927"/>
      <c r="C509" s="927"/>
      <c r="D509" s="928"/>
      <c r="E509" s="928"/>
      <c r="F509" s="928"/>
      <c r="G509" s="929"/>
      <c r="H509" s="930"/>
      <c r="I509" s="931"/>
      <c r="J509" s="932">
        <f>SUM(J506:J507)</f>
        <v>46.9</v>
      </c>
      <c r="K509" s="933">
        <f>SUM(K506:K507)</f>
        <v>74.19999999999999</v>
      </c>
      <c r="L509" s="932">
        <f>SUM(L506:L507)</f>
        <v>94.1</v>
      </c>
      <c r="M509" s="934"/>
      <c r="N509" s="931"/>
      <c r="O509" s="931"/>
      <c r="P509" s="931"/>
      <c r="Q509" s="935"/>
      <c r="R509" s="906">
        <f>(J509+K509+L509)/3</f>
        <v>71.73333333333333</v>
      </c>
      <c r="S509" s="1055">
        <f t="shared" si="22"/>
        <v>215.2</v>
      </c>
    </row>
    <row r="510" spans="1:19" s="709" customFormat="1" ht="18.75">
      <c r="A510" s="588" t="s">
        <v>796</v>
      </c>
      <c r="B510" s="785">
        <v>180</v>
      </c>
      <c r="C510" s="785">
        <v>260</v>
      </c>
      <c r="D510" s="945">
        <f>MAX(J514:K514:L514)/260*100</f>
        <v>25.384615384615383</v>
      </c>
      <c r="E510" s="1220"/>
      <c r="F510" s="1220"/>
      <c r="G510" s="1221" t="s">
        <v>699</v>
      </c>
      <c r="H510" s="789">
        <f>(J510+K510+L510)/3</f>
        <v>229.33333333333334</v>
      </c>
      <c r="I510" s="827"/>
      <c r="J510" s="791">
        <v>226</v>
      </c>
      <c r="K510" s="792">
        <v>233</v>
      </c>
      <c r="L510" s="791">
        <v>229</v>
      </c>
      <c r="M510" s="888"/>
      <c r="N510" s="794"/>
      <c r="O510" s="794"/>
      <c r="P510" s="794"/>
      <c r="Q510" s="861"/>
      <c r="R510" s="873"/>
      <c r="S510" s="805"/>
    </row>
    <row r="511" spans="1:19" s="709" customFormat="1" ht="18">
      <c r="A511" s="838" t="s">
        <v>448</v>
      </c>
      <c r="B511" s="799"/>
      <c r="C511" s="799"/>
      <c r="D511" s="879"/>
      <c r="E511" s="894"/>
      <c r="F511" s="894"/>
      <c r="G511" s="895">
        <v>405</v>
      </c>
      <c r="H511" s="896"/>
      <c r="I511" s="827"/>
      <c r="J511" s="803">
        <v>0.2</v>
      </c>
      <c r="K511" s="804">
        <v>1.1</v>
      </c>
      <c r="L511" s="803">
        <v>7.7</v>
      </c>
      <c r="M511" s="888"/>
      <c r="N511" s="794"/>
      <c r="O511" s="794"/>
      <c r="P511" s="794"/>
      <c r="Q511" s="861"/>
      <c r="R511" s="889"/>
      <c r="S511" s="805">
        <f t="shared" si="22"/>
        <v>9</v>
      </c>
    </row>
    <row r="512" spans="1:20" s="709" customFormat="1" ht="18">
      <c r="A512" s="838" t="s">
        <v>449</v>
      </c>
      <c r="B512" s="806"/>
      <c r="C512" s="806"/>
      <c r="D512" s="881"/>
      <c r="E512" s="898"/>
      <c r="F512" s="898"/>
      <c r="G512" s="899">
        <v>398</v>
      </c>
      <c r="H512" s="896"/>
      <c r="I512" s="827"/>
      <c r="J512" s="803">
        <v>65.8</v>
      </c>
      <c r="K512" s="804">
        <v>30.1</v>
      </c>
      <c r="L512" s="803">
        <v>1.5</v>
      </c>
      <c r="M512" s="888"/>
      <c r="N512" s="794"/>
      <c r="O512" s="794"/>
      <c r="P512" s="794"/>
      <c r="Q512" s="861"/>
      <c r="R512" s="834"/>
      <c r="S512" s="805">
        <f t="shared" si="22"/>
        <v>97.4</v>
      </c>
      <c r="T512" s="900"/>
    </row>
    <row r="513" spans="1:20" s="709" customFormat="1" ht="18">
      <c r="A513" s="838"/>
      <c r="B513" s="806"/>
      <c r="C513" s="806"/>
      <c r="D513" s="881"/>
      <c r="E513" s="898"/>
      <c r="F513" s="898"/>
      <c r="G513" s="899">
        <v>404</v>
      </c>
      <c r="H513" s="896"/>
      <c r="I513" s="827"/>
      <c r="J513" s="803"/>
      <c r="K513" s="804"/>
      <c r="L513" s="803"/>
      <c r="M513" s="888"/>
      <c r="N513" s="794"/>
      <c r="O513" s="794"/>
      <c r="P513" s="794"/>
      <c r="Q513" s="861"/>
      <c r="R513" s="834"/>
      <c r="S513" s="805"/>
      <c r="T513" s="978"/>
    </row>
    <row r="514" spans="1:19" s="823" customFormat="1" ht="18.75">
      <c r="A514" s="810" t="s">
        <v>31</v>
      </c>
      <c r="B514" s="811"/>
      <c r="C514" s="811"/>
      <c r="D514" s="882"/>
      <c r="E514" s="812"/>
      <c r="F514" s="812"/>
      <c r="G514" s="901"/>
      <c r="H514" s="902"/>
      <c r="I514" s="814"/>
      <c r="J514" s="815">
        <f>SUM(J511:J512)</f>
        <v>66</v>
      </c>
      <c r="K514" s="816">
        <f>SUM(K511:K512)</f>
        <v>31.200000000000003</v>
      </c>
      <c r="L514" s="815">
        <f>SUM(L511:L512)</f>
        <v>9.2</v>
      </c>
      <c r="M514" s="904"/>
      <c r="N514" s="818"/>
      <c r="O514" s="818"/>
      <c r="P514" s="818"/>
      <c r="Q514" s="905"/>
      <c r="R514" s="906">
        <f>(J514+K514+L514)/3</f>
        <v>35.46666666666667</v>
      </c>
      <c r="S514" s="1055">
        <f t="shared" si="22"/>
        <v>106.4</v>
      </c>
    </row>
    <row r="515" spans="1:19" s="709" customFormat="1" ht="18.75">
      <c r="A515" s="588" t="s">
        <v>795</v>
      </c>
      <c r="B515" s="785">
        <v>400</v>
      </c>
      <c r="C515" s="785">
        <v>570</v>
      </c>
      <c r="D515" s="945">
        <f>MAX(J519:K519:L519)/570*100</f>
        <v>31.59649122807017</v>
      </c>
      <c r="E515" s="1220"/>
      <c r="F515" s="1220"/>
      <c r="G515" s="1221" t="s">
        <v>699</v>
      </c>
      <c r="H515" s="789">
        <f>(J515+K515+L515)/3</f>
        <v>227.33333333333334</v>
      </c>
      <c r="I515" s="827"/>
      <c r="J515" s="791">
        <v>233</v>
      </c>
      <c r="K515" s="792">
        <v>226</v>
      </c>
      <c r="L515" s="791">
        <v>223</v>
      </c>
      <c r="M515" s="888"/>
      <c r="N515" s="794"/>
      <c r="O515" s="794"/>
      <c r="P515" s="794"/>
      <c r="Q515" s="861"/>
      <c r="R515" s="834"/>
      <c r="S515" s="805"/>
    </row>
    <row r="516" spans="1:19" s="709" customFormat="1" ht="18">
      <c r="A516" s="838" t="s">
        <v>451</v>
      </c>
      <c r="B516" s="915"/>
      <c r="C516" s="915"/>
      <c r="D516" s="916"/>
      <c r="E516" s="917"/>
      <c r="F516" s="917"/>
      <c r="G516" s="918">
        <v>397</v>
      </c>
      <c r="H516" s="896"/>
      <c r="I516" s="827"/>
      <c r="J516" s="924">
        <v>68.6</v>
      </c>
      <c r="K516" s="914">
        <v>76.3</v>
      </c>
      <c r="L516" s="924">
        <v>29.8</v>
      </c>
      <c r="M516" s="913"/>
      <c r="N516" s="914"/>
      <c r="O516" s="914"/>
      <c r="P516" s="914"/>
      <c r="Q516" s="872"/>
      <c r="R516" s="710"/>
      <c r="S516" s="805">
        <f t="shared" si="22"/>
        <v>174.7</v>
      </c>
    </row>
    <row r="517" spans="1:19" s="709" customFormat="1" ht="18">
      <c r="A517" s="838" t="s">
        <v>452</v>
      </c>
      <c r="B517" s="920"/>
      <c r="C517" s="920"/>
      <c r="D517" s="921"/>
      <c r="E517" s="922"/>
      <c r="F517" s="922"/>
      <c r="G517" s="923">
        <v>393</v>
      </c>
      <c r="H517" s="896"/>
      <c r="I517" s="827"/>
      <c r="J517" s="924">
        <v>17.6</v>
      </c>
      <c r="K517" s="914">
        <v>103.8</v>
      </c>
      <c r="L517" s="924">
        <v>81.7</v>
      </c>
      <c r="M517" s="913"/>
      <c r="N517" s="914"/>
      <c r="O517" s="914"/>
      <c r="P517" s="914"/>
      <c r="Q517" s="872"/>
      <c r="R517" s="834"/>
      <c r="S517" s="805">
        <f t="shared" si="22"/>
        <v>203.10000000000002</v>
      </c>
    </row>
    <row r="518" spans="1:20" s="709" customFormat="1" ht="18">
      <c r="A518" s="838" t="s">
        <v>453</v>
      </c>
      <c r="B518" s="920"/>
      <c r="C518" s="920"/>
      <c r="D518" s="921"/>
      <c r="E518" s="922"/>
      <c r="F518" s="922"/>
      <c r="G518" s="923">
        <v>392</v>
      </c>
      <c r="H518" s="896"/>
      <c r="I518" s="827"/>
      <c r="J518" s="1294">
        <v>16.4</v>
      </c>
      <c r="K518" s="914">
        <v>0</v>
      </c>
      <c r="L518" s="1294">
        <v>0</v>
      </c>
      <c r="M518" s="913"/>
      <c r="N518" s="914"/>
      <c r="O518" s="914"/>
      <c r="P518" s="914"/>
      <c r="Q518" s="872"/>
      <c r="R518" s="873"/>
      <c r="S518" s="805">
        <f t="shared" si="22"/>
        <v>16.4</v>
      </c>
      <c r="T518" s="900"/>
    </row>
    <row r="519" spans="1:19" s="823" customFormat="1" ht="18.75">
      <c r="A519" s="810" t="s">
        <v>31</v>
      </c>
      <c r="B519" s="927"/>
      <c r="C519" s="927"/>
      <c r="D519" s="928"/>
      <c r="E519" s="928"/>
      <c r="F519" s="928"/>
      <c r="G519" s="929"/>
      <c r="H519" s="902"/>
      <c r="I519" s="814"/>
      <c r="J519" s="932">
        <f>SUM(J516:J518)</f>
        <v>102.6</v>
      </c>
      <c r="K519" s="933">
        <f>SUM(K516:K518)</f>
        <v>180.1</v>
      </c>
      <c r="L519" s="932">
        <f>SUM(L516:L518)</f>
        <v>111.5</v>
      </c>
      <c r="M519" s="934"/>
      <c r="N519" s="931"/>
      <c r="O519" s="931"/>
      <c r="P519" s="931"/>
      <c r="Q519" s="935"/>
      <c r="R519" s="906">
        <f>(J519+K519+L519)/3</f>
        <v>131.4</v>
      </c>
      <c r="S519" s="1055">
        <f t="shared" si="22"/>
        <v>394.2</v>
      </c>
    </row>
    <row r="520" spans="1:19" s="709" customFormat="1" ht="18.75">
      <c r="A520" s="588" t="s">
        <v>557</v>
      </c>
      <c r="B520" s="907">
        <v>630</v>
      </c>
      <c r="C520" s="907">
        <v>910</v>
      </c>
      <c r="D520" s="786">
        <f>MAX(J527:K527:L527)/910*100</f>
        <v>0</v>
      </c>
      <c r="E520" s="908"/>
      <c r="F520" s="908"/>
      <c r="G520" s="909"/>
      <c r="H520" s="789">
        <f>(J520+K520+L520)/3</f>
        <v>223.33333333333334</v>
      </c>
      <c r="I520" s="910"/>
      <c r="J520" s="911">
        <v>222</v>
      </c>
      <c r="K520" s="912">
        <v>233</v>
      </c>
      <c r="L520" s="911">
        <v>215</v>
      </c>
      <c r="M520" s="913"/>
      <c r="N520" s="914"/>
      <c r="O520" s="914"/>
      <c r="P520" s="914"/>
      <c r="Q520" s="872"/>
      <c r="R520" s="873"/>
      <c r="S520" s="805"/>
    </row>
    <row r="521" spans="1:19" s="709" customFormat="1" ht="18">
      <c r="A521" s="838" t="s">
        <v>458</v>
      </c>
      <c r="B521" s="915"/>
      <c r="C521" s="915"/>
      <c r="D521" s="916"/>
      <c r="E521" s="917"/>
      <c r="F521" s="917"/>
      <c r="G521" s="918">
        <v>403</v>
      </c>
      <c r="H521" s="919"/>
      <c r="I521" s="910"/>
      <c r="J521" s="803"/>
      <c r="K521" s="914"/>
      <c r="L521" s="924"/>
      <c r="M521" s="913"/>
      <c r="N521" s="914"/>
      <c r="O521" s="914"/>
      <c r="P521" s="914"/>
      <c r="Q521" s="872"/>
      <c r="R521" s="873"/>
      <c r="S521" s="805">
        <f t="shared" si="22"/>
        <v>0</v>
      </c>
    </row>
    <row r="522" spans="1:19" s="709" customFormat="1" ht="18">
      <c r="A522" s="838" t="s">
        <v>123</v>
      </c>
      <c r="B522" s="920"/>
      <c r="C522" s="920"/>
      <c r="D522" s="921"/>
      <c r="E522" s="922"/>
      <c r="F522" s="922"/>
      <c r="G522" s="923">
        <v>395</v>
      </c>
      <c r="H522" s="919"/>
      <c r="I522" s="910"/>
      <c r="J522" s="924"/>
      <c r="K522" s="914"/>
      <c r="L522" s="924"/>
      <c r="M522" s="913"/>
      <c r="N522" s="914"/>
      <c r="O522" s="914"/>
      <c r="P522" s="914"/>
      <c r="Q522" s="872"/>
      <c r="R522" s="873"/>
      <c r="S522" s="805">
        <f t="shared" si="22"/>
        <v>0</v>
      </c>
    </row>
    <row r="523" spans="1:19" s="709" customFormat="1" ht="18">
      <c r="A523" s="838" t="s">
        <v>124</v>
      </c>
      <c r="B523" s="920"/>
      <c r="C523" s="920"/>
      <c r="D523" s="921"/>
      <c r="E523" s="922"/>
      <c r="F523" s="922"/>
      <c r="G523" s="923">
        <v>394</v>
      </c>
      <c r="H523" s="919"/>
      <c r="I523" s="910"/>
      <c r="J523" s="924"/>
      <c r="K523" s="914"/>
      <c r="L523" s="924"/>
      <c r="M523" s="913"/>
      <c r="N523" s="914"/>
      <c r="O523" s="914"/>
      <c r="P523" s="914"/>
      <c r="Q523" s="872"/>
      <c r="R523" s="873"/>
      <c r="S523" s="805">
        <f t="shared" si="22"/>
        <v>0</v>
      </c>
    </row>
    <row r="524" spans="1:19" s="709" customFormat="1" ht="18">
      <c r="A524" s="838" t="s">
        <v>125</v>
      </c>
      <c r="B524" s="920"/>
      <c r="C524" s="920"/>
      <c r="D524" s="921"/>
      <c r="E524" s="922"/>
      <c r="F524" s="922"/>
      <c r="G524" s="923"/>
      <c r="H524" s="919"/>
      <c r="I524" s="910"/>
      <c r="J524" s="924"/>
      <c r="K524" s="914"/>
      <c r="L524" s="924"/>
      <c r="M524" s="913"/>
      <c r="N524" s="914"/>
      <c r="O524" s="914"/>
      <c r="P524" s="914"/>
      <c r="Q524" s="872"/>
      <c r="R524" s="873"/>
      <c r="S524" s="805">
        <f t="shared" si="22"/>
        <v>0</v>
      </c>
    </row>
    <row r="525" spans="1:19" s="709" customFormat="1" ht="18">
      <c r="A525" s="838" t="s">
        <v>126</v>
      </c>
      <c r="B525" s="920"/>
      <c r="C525" s="920"/>
      <c r="D525" s="921"/>
      <c r="E525" s="922"/>
      <c r="F525" s="922"/>
      <c r="G525" s="923"/>
      <c r="H525" s="919"/>
      <c r="I525" s="910"/>
      <c r="J525" s="924"/>
      <c r="K525" s="914"/>
      <c r="L525" s="924"/>
      <c r="M525" s="913"/>
      <c r="N525" s="914"/>
      <c r="O525" s="914"/>
      <c r="P525" s="914"/>
      <c r="Q525" s="872"/>
      <c r="R525" s="873"/>
      <c r="S525" s="805">
        <f t="shared" si="22"/>
        <v>0</v>
      </c>
    </row>
    <row r="526" spans="1:20" s="709" customFormat="1" ht="18">
      <c r="A526" s="838" t="s">
        <v>127</v>
      </c>
      <c r="B526" s="920"/>
      <c r="C526" s="920"/>
      <c r="D526" s="921"/>
      <c r="E526" s="922"/>
      <c r="F526" s="922"/>
      <c r="G526" s="923"/>
      <c r="H526" s="919"/>
      <c r="I526" s="910"/>
      <c r="J526" s="924"/>
      <c r="K526" s="925"/>
      <c r="L526" s="924"/>
      <c r="M526" s="926"/>
      <c r="N526" s="914"/>
      <c r="O526" s="914"/>
      <c r="P526" s="914"/>
      <c r="Q526" s="872"/>
      <c r="R526" s="873"/>
      <c r="S526" s="805">
        <f t="shared" si="22"/>
        <v>0</v>
      </c>
      <c r="T526" s="900"/>
    </row>
    <row r="527" spans="1:19" s="823" customFormat="1" ht="18.75">
      <c r="A527" s="810" t="s">
        <v>31</v>
      </c>
      <c r="B527" s="927"/>
      <c r="C527" s="927"/>
      <c r="D527" s="928"/>
      <c r="E527" s="928"/>
      <c r="F527" s="928"/>
      <c r="G527" s="929"/>
      <c r="H527" s="930"/>
      <c r="I527" s="931"/>
      <c r="J527" s="932">
        <f>SUM(J521:J526)</f>
        <v>0</v>
      </c>
      <c r="K527" s="933">
        <f>SUM(K521:K526)</f>
        <v>0</v>
      </c>
      <c r="L527" s="932">
        <f>SUM(L521:L526)</f>
        <v>0</v>
      </c>
      <c r="M527" s="934"/>
      <c r="N527" s="931"/>
      <c r="O527" s="931"/>
      <c r="P527" s="931"/>
      <c r="Q527" s="935"/>
      <c r="R527" s="936">
        <f>(J527+K527+L527)/3</f>
        <v>0</v>
      </c>
      <c r="S527" s="1055">
        <f t="shared" si="22"/>
        <v>0</v>
      </c>
    </row>
    <row r="528" spans="1:19" s="709" customFormat="1" ht="18.75">
      <c r="A528" s="588" t="s">
        <v>460</v>
      </c>
      <c r="B528" s="907">
        <v>630</v>
      </c>
      <c r="C528" s="907">
        <v>910</v>
      </c>
      <c r="D528" s="1020">
        <f>MAX(J534:K534:L534)/910*100</f>
        <v>37.31868131868132</v>
      </c>
      <c r="E528" s="977"/>
      <c r="F528" s="977"/>
      <c r="G528" s="1020">
        <f>(N534+O534+P534)/3/570*100</f>
        <v>0</v>
      </c>
      <c r="H528" s="789">
        <f>(J528+K528+L528)/3</f>
        <v>232.66666666666666</v>
      </c>
      <c r="I528" s="910"/>
      <c r="J528" s="911">
        <v>229</v>
      </c>
      <c r="K528" s="912">
        <v>235</v>
      </c>
      <c r="L528" s="911">
        <v>234</v>
      </c>
      <c r="M528" s="913"/>
      <c r="N528" s="914"/>
      <c r="O528" s="914"/>
      <c r="P528" s="914"/>
      <c r="Q528" s="872" t="s">
        <v>699</v>
      </c>
      <c r="R528" s="873"/>
      <c r="S528" s="805"/>
    </row>
    <row r="529" spans="1:19" s="709" customFormat="1" ht="18">
      <c r="A529" s="838" t="s">
        <v>691</v>
      </c>
      <c r="B529" s="915"/>
      <c r="C529" s="915"/>
      <c r="D529" s="916"/>
      <c r="E529" s="917" t="s">
        <v>715</v>
      </c>
      <c r="F529" s="917"/>
      <c r="G529" s="918">
        <v>407</v>
      </c>
      <c r="H529" s="919"/>
      <c r="I529" s="910"/>
      <c r="J529" s="924">
        <v>76.3</v>
      </c>
      <c r="K529" s="914">
        <v>69.6</v>
      </c>
      <c r="L529" s="924">
        <v>91.5</v>
      </c>
      <c r="M529" s="913"/>
      <c r="N529" s="914"/>
      <c r="O529" s="914"/>
      <c r="P529" s="914"/>
      <c r="Q529" s="872"/>
      <c r="R529" s="873"/>
      <c r="S529" s="805">
        <f>J529+K529+L529+N529+O529+P529</f>
        <v>237.39999999999998</v>
      </c>
    </row>
    <row r="530" spans="1:19" s="709" customFormat="1" ht="18">
      <c r="A530" s="838" t="s">
        <v>462</v>
      </c>
      <c r="B530" s="920"/>
      <c r="C530" s="920"/>
      <c r="D530" s="921"/>
      <c r="E530" s="922"/>
      <c r="F530" s="922"/>
      <c r="G530" s="923">
        <v>404</v>
      </c>
      <c r="H530" s="919"/>
      <c r="I530" s="910"/>
      <c r="J530" s="924">
        <v>121.9</v>
      </c>
      <c r="K530" s="914">
        <v>74.5</v>
      </c>
      <c r="L530" s="924">
        <v>55.3</v>
      </c>
      <c r="M530" s="913"/>
      <c r="N530" s="914"/>
      <c r="O530" s="914"/>
      <c r="P530" s="914"/>
      <c r="Q530" s="872"/>
      <c r="R530" s="873"/>
      <c r="S530" s="805">
        <f>J530+K530+L530+N530+O530+P530</f>
        <v>251.7</v>
      </c>
    </row>
    <row r="531" spans="1:19" s="709" customFormat="1" ht="18">
      <c r="A531" s="838" t="s">
        <v>690</v>
      </c>
      <c r="B531" s="920"/>
      <c r="C531" s="920"/>
      <c r="D531" s="921"/>
      <c r="E531" s="922"/>
      <c r="F531" s="922"/>
      <c r="G531" s="923">
        <v>401</v>
      </c>
      <c r="H531" s="919"/>
      <c r="I531" s="910"/>
      <c r="J531" s="924">
        <v>72</v>
      </c>
      <c r="K531" s="914">
        <v>93.9</v>
      </c>
      <c r="L531" s="924">
        <v>37.6</v>
      </c>
      <c r="M531" s="913"/>
      <c r="N531" s="914"/>
      <c r="O531" s="914"/>
      <c r="P531" s="914"/>
      <c r="Q531" s="872"/>
      <c r="R531" s="873"/>
      <c r="S531" s="805">
        <f>J531+K531+L531+N531+O531+P531</f>
        <v>203.5</v>
      </c>
    </row>
    <row r="532" spans="1:43" s="709" customFormat="1" ht="18">
      <c r="A532" s="838" t="s">
        <v>464</v>
      </c>
      <c r="B532" s="920"/>
      <c r="C532" s="920"/>
      <c r="D532" s="921"/>
      <c r="E532" s="922"/>
      <c r="F532" s="922"/>
      <c r="G532" s="923"/>
      <c r="H532" s="919"/>
      <c r="I532" s="910"/>
      <c r="J532" s="924">
        <v>69.4</v>
      </c>
      <c r="K532" s="914">
        <v>24.3</v>
      </c>
      <c r="L532" s="924">
        <v>131.2</v>
      </c>
      <c r="M532" s="913"/>
      <c r="N532" s="914"/>
      <c r="O532" s="914"/>
      <c r="P532" s="914"/>
      <c r="Q532" s="872"/>
      <c r="R532" s="873"/>
      <c r="S532" s="805">
        <f>J532+K532+L532+N532+O532+P532</f>
        <v>224.89999999999998</v>
      </c>
      <c r="T532" s="1223"/>
      <c r="U532" s="1223"/>
      <c r="V532" s="1223"/>
      <c r="W532" s="1223"/>
      <c r="X532" s="1223"/>
      <c r="Y532" s="1223"/>
      <c r="Z532" s="1223"/>
      <c r="AA532" s="1223"/>
      <c r="AB532" s="1223"/>
      <c r="AC532" s="1223"/>
      <c r="AD532" s="1223"/>
      <c r="AE532" s="1223"/>
      <c r="AF532" s="1223"/>
      <c r="AG532" s="1223"/>
      <c r="AH532" s="1223"/>
      <c r="AI532" s="1223"/>
      <c r="AJ532" s="1223"/>
      <c r="AK532" s="1223"/>
      <c r="AL532" s="1223"/>
      <c r="AM532" s="1223"/>
      <c r="AN532" s="1223"/>
      <c r="AO532" s="1223"/>
      <c r="AP532" s="1223"/>
      <c r="AQ532" s="1223"/>
    </row>
    <row r="533" spans="1:43" s="1223" customFormat="1" ht="17.25" customHeight="1">
      <c r="A533" s="1224" t="s">
        <v>566</v>
      </c>
      <c r="B533" s="1225"/>
      <c r="C533" s="1225"/>
      <c r="D533" s="1226"/>
      <c r="E533" s="1227"/>
      <c r="F533" s="1227"/>
      <c r="G533" s="1228"/>
      <c r="H533" s="1229"/>
      <c r="I533" s="1230"/>
      <c r="J533" s="1231">
        <v>0</v>
      </c>
      <c r="K533" s="1232">
        <v>0</v>
      </c>
      <c r="L533" s="1231">
        <v>0</v>
      </c>
      <c r="M533" s="1233"/>
      <c r="N533" s="1232"/>
      <c r="O533" s="1232"/>
      <c r="P533" s="1232"/>
      <c r="Q533" s="1234"/>
      <c r="R533" s="1235"/>
      <c r="S533" s="805">
        <f>J533+K533+L533+N533+O533+P533</f>
        <v>0</v>
      </c>
      <c r="T533" s="900"/>
      <c r="U533" s="709"/>
      <c r="V533" s="709"/>
      <c r="W533" s="709"/>
      <c r="X533" s="709"/>
      <c r="Y533" s="709"/>
      <c r="Z533" s="709"/>
      <c r="AA533" s="709"/>
      <c r="AB533" s="709"/>
      <c r="AC533" s="709"/>
      <c r="AD533" s="709"/>
      <c r="AE533" s="709"/>
      <c r="AF533" s="709"/>
      <c r="AG533" s="709"/>
      <c r="AH533" s="709"/>
      <c r="AI533" s="709"/>
      <c r="AJ533" s="709"/>
      <c r="AK533" s="709"/>
      <c r="AL533" s="709"/>
      <c r="AM533" s="709"/>
      <c r="AN533" s="709"/>
      <c r="AO533" s="709"/>
      <c r="AP533" s="709"/>
      <c r="AQ533" s="709"/>
    </row>
    <row r="534" spans="1:20" s="823" customFormat="1" ht="18.75">
      <c r="A534" s="810" t="s">
        <v>31</v>
      </c>
      <c r="B534" s="927"/>
      <c r="C534" s="927"/>
      <c r="D534" s="928"/>
      <c r="E534" s="928"/>
      <c r="F534" s="928"/>
      <c r="G534" s="929"/>
      <c r="H534" s="930"/>
      <c r="I534" s="931"/>
      <c r="J534" s="932">
        <f>SUM(J529:J533)</f>
        <v>339.6</v>
      </c>
      <c r="K534" s="933">
        <f>SUM(K529:K533)</f>
        <v>262.3</v>
      </c>
      <c r="L534" s="932">
        <f>SUM(L529:L533)</f>
        <v>315.6</v>
      </c>
      <c r="M534" s="934"/>
      <c r="N534" s="933"/>
      <c r="O534" s="933"/>
      <c r="P534" s="933"/>
      <c r="Q534" s="935"/>
      <c r="R534" s="1236">
        <f>(J534+K534+L534)/3</f>
        <v>305.83333333333337</v>
      </c>
      <c r="S534" s="1055">
        <f t="shared" si="22"/>
        <v>917.5000000000001</v>
      </c>
      <c r="T534" s="822"/>
    </row>
    <row r="535" spans="1:20" s="709" customFormat="1" ht="18">
      <c r="A535" s="855" t="s">
        <v>97</v>
      </c>
      <c r="B535" s="1237">
        <f>B495+B500+B505+B510+B515+B520+B528</f>
        <v>2440</v>
      </c>
      <c r="C535" s="1237">
        <f>C495+C500+C505+C510+C515+C520+C528</f>
        <v>3514</v>
      </c>
      <c r="D535" s="982"/>
      <c r="E535" s="1237">
        <f>E495+E500+E505+E510+E515+E520+E528</f>
        <v>0</v>
      </c>
      <c r="F535" s="1237">
        <f>F495+F500+F505+F510+F515+F520+F528</f>
        <v>0</v>
      </c>
      <c r="G535" s="939"/>
      <c r="H535" s="940"/>
      <c r="I535" s="910"/>
      <c r="J535" s="924"/>
      <c r="K535" s="925"/>
      <c r="L535" s="924"/>
      <c r="M535" s="926"/>
      <c r="N535" s="914"/>
      <c r="O535" s="914"/>
      <c r="P535" s="914"/>
      <c r="Q535" s="1059"/>
      <c r="R535" s="1238"/>
      <c r="S535" s="805">
        <f t="shared" si="22"/>
        <v>0</v>
      </c>
      <c r="T535" s="1239"/>
    </row>
    <row r="536" spans="1:19" s="709" customFormat="1" ht="24.75" customHeight="1">
      <c r="A536" s="1362" t="s">
        <v>465</v>
      </c>
      <c r="B536" s="1362"/>
      <c r="C536" s="1362"/>
      <c r="D536" s="1362"/>
      <c r="E536" s="1362"/>
      <c r="F536" s="1362"/>
      <c r="G536" s="1362"/>
      <c r="H536" s="1362"/>
      <c r="I536" s="1362"/>
      <c r="J536" s="1362"/>
      <c r="K536" s="1362"/>
      <c r="L536" s="1362"/>
      <c r="M536" s="1362"/>
      <c r="N536" s="1240"/>
      <c r="O536" s="1240"/>
      <c r="P536" s="1240"/>
      <c r="Q536" s="1241"/>
      <c r="R536" s="1242"/>
      <c r="S536" s="805">
        <f aca="true" t="shared" si="24" ref="S536:S577">J536+K536+L536</f>
        <v>0</v>
      </c>
    </row>
    <row r="537" spans="1:19" s="709" customFormat="1" ht="18.75">
      <c r="A537" s="588" t="s">
        <v>558</v>
      </c>
      <c r="B537" s="987">
        <v>100</v>
      </c>
      <c r="C537" s="987">
        <v>144</v>
      </c>
      <c r="D537" s="945">
        <f>MAX(J539:K539:L539)/144*100</f>
        <v>18.26388888888889</v>
      </c>
      <c r="E537" s="963"/>
      <c r="F537" s="963"/>
      <c r="G537" s="788" t="s">
        <v>629</v>
      </c>
      <c r="H537" s="789">
        <f>(J537+K537+L537)/3</f>
        <v>219.66666666666666</v>
      </c>
      <c r="I537" s="867"/>
      <c r="J537" s="1243">
        <v>226</v>
      </c>
      <c r="K537" s="912">
        <v>217</v>
      </c>
      <c r="L537" s="911">
        <v>216</v>
      </c>
      <c r="M537" s="839"/>
      <c r="N537" s="792">
        <v>381</v>
      </c>
      <c r="O537" s="792">
        <v>386</v>
      </c>
      <c r="P537" s="792">
        <v>381</v>
      </c>
      <c r="Q537" s="990"/>
      <c r="R537" s="1155"/>
      <c r="S537" s="805"/>
    </row>
    <row r="538" spans="1:20" s="709" customFormat="1" ht="17.25" customHeight="1">
      <c r="A538" s="838" t="s">
        <v>575</v>
      </c>
      <c r="B538" s="987"/>
      <c r="C538" s="987"/>
      <c r="D538" s="786"/>
      <c r="E538" s="963"/>
      <c r="F538" s="963"/>
      <c r="G538" s="866"/>
      <c r="H538" s="871"/>
      <c r="I538" s="867"/>
      <c r="J538" s="1186">
        <v>26.3</v>
      </c>
      <c r="K538" s="804">
        <v>2.1</v>
      </c>
      <c r="L538" s="803">
        <v>10.9</v>
      </c>
      <c r="M538" s="839"/>
      <c r="N538" s="804"/>
      <c r="O538" s="804"/>
      <c r="P538" s="804"/>
      <c r="Q538" s="990"/>
      <c r="R538" s="1155"/>
      <c r="S538" s="805">
        <f t="shared" si="24"/>
        <v>39.300000000000004</v>
      </c>
      <c r="T538" s="1209"/>
    </row>
    <row r="539" spans="1:19" s="823" customFormat="1" ht="18.75">
      <c r="A539" s="810" t="s">
        <v>31</v>
      </c>
      <c r="B539" s="877"/>
      <c r="C539" s="877"/>
      <c r="D539" s="972"/>
      <c r="E539" s="877"/>
      <c r="F539" s="877"/>
      <c r="G539" s="876"/>
      <c r="H539" s="883"/>
      <c r="I539" s="814"/>
      <c r="J539" s="1191">
        <f>SUM(J538)</f>
        <v>26.3</v>
      </c>
      <c r="K539" s="816">
        <f>SUM(K538)</f>
        <v>2.1</v>
      </c>
      <c r="L539" s="815">
        <f>SUM(L538)</f>
        <v>10.9</v>
      </c>
      <c r="M539" s="1040"/>
      <c r="N539" s="877"/>
      <c r="O539" s="877"/>
      <c r="P539" s="877"/>
      <c r="Q539" s="935"/>
      <c r="R539" s="1196">
        <f>(J539+K539+L539)/3</f>
        <v>13.100000000000001</v>
      </c>
      <c r="S539" s="1055">
        <f t="shared" si="24"/>
        <v>39.300000000000004</v>
      </c>
    </row>
    <row r="540" spans="1:19" s="709" customFormat="1" ht="21" customHeight="1">
      <c r="A540" s="588" t="s">
        <v>468</v>
      </c>
      <c r="B540" s="785">
        <v>160</v>
      </c>
      <c r="C540" s="785">
        <v>230</v>
      </c>
      <c r="D540" s="945">
        <f>MAX(J542:K542:L542)/230*100</f>
        <v>29.60869565217391</v>
      </c>
      <c r="E540" s="841"/>
      <c r="F540" s="841"/>
      <c r="G540" s="866"/>
      <c r="H540" s="789">
        <f>(J540+K540+L540)/3</f>
        <v>230.33333333333334</v>
      </c>
      <c r="I540" s="867"/>
      <c r="J540" s="1243">
        <v>230</v>
      </c>
      <c r="K540" s="912">
        <v>228</v>
      </c>
      <c r="L540" s="911">
        <v>233</v>
      </c>
      <c r="M540" s="1073"/>
      <c r="N540" s="1244"/>
      <c r="O540" s="1244"/>
      <c r="P540" s="1244"/>
      <c r="Q540" s="870"/>
      <c r="R540" s="834"/>
      <c r="S540" s="805"/>
    </row>
    <row r="541" spans="1:20" s="709" customFormat="1" ht="18">
      <c r="A541" s="838" t="s">
        <v>469</v>
      </c>
      <c r="B541" s="799"/>
      <c r="C541" s="799"/>
      <c r="D541" s="800"/>
      <c r="E541" s="1245"/>
      <c r="F541" s="1245"/>
      <c r="G541" s="1246"/>
      <c r="H541" s="871"/>
      <c r="I541" s="867"/>
      <c r="J541" s="1186">
        <v>60.6</v>
      </c>
      <c r="K541" s="803">
        <v>68.1</v>
      </c>
      <c r="L541" s="803">
        <v>59.5</v>
      </c>
      <c r="M541" s="868"/>
      <c r="N541" s="869"/>
      <c r="O541" s="869"/>
      <c r="P541" s="869"/>
      <c r="Q541" s="870"/>
      <c r="R541" s="834"/>
      <c r="S541" s="805">
        <f t="shared" si="24"/>
        <v>188.2</v>
      </c>
      <c r="T541" s="1209"/>
    </row>
    <row r="542" spans="1:19" s="823" customFormat="1" ht="18.75">
      <c r="A542" s="810" t="s">
        <v>31</v>
      </c>
      <c r="B542" s="811"/>
      <c r="C542" s="811"/>
      <c r="D542" s="812"/>
      <c r="E542" s="811"/>
      <c r="F542" s="811"/>
      <c r="G542" s="813"/>
      <c r="H542" s="876"/>
      <c r="I542" s="877"/>
      <c r="J542" s="1191">
        <f>SUM(J541)</f>
        <v>60.6</v>
      </c>
      <c r="K542" s="1097">
        <f>SUM(K541)</f>
        <v>68.1</v>
      </c>
      <c r="L542" s="815">
        <f>SUM(L541)</f>
        <v>59.5</v>
      </c>
      <c r="M542" s="817"/>
      <c r="N542" s="818"/>
      <c r="O542" s="818"/>
      <c r="P542" s="818"/>
      <c r="Q542" s="935"/>
      <c r="R542" s="1196">
        <f>(J542+K542+L542)/3</f>
        <v>62.73333333333333</v>
      </c>
      <c r="S542" s="1055">
        <f t="shared" si="24"/>
        <v>188.2</v>
      </c>
    </row>
    <row r="543" spans="1:19" s="709" customFormat="1" ht="18.75">
      <c r="A543" s="588" t="s">
        <v>773</v>
      </c>
      <c r="B543" s="907">
        <v>250</v>
      </c>
      <c r="C543" s="907">
        <v>360</v>
      </c>
      <c r="D543" s="945">
        <f>MAX(J547:K547:L547)/360*250</f>
        <v>45.76388888888889</v>
      </c>
      <c r="E543" s="1057"/>
      <c r="F543" s="1057"/>
      <c r="G543" s="1247" t="s">
        <v>629</v>
      </c>
      <c r="H543" s="789">
        <f>(J543+K543+L543)/3</f>
        <v>226.33333333333334</v>
      </c>
      <c r="I543" s="910"/>
      <c r="J543" s="1248">
        <v>229</v>
      </c>
      <c r="K543" s="1244">
        <v>224</v>
      </c>
      <c r="L543" s="1249">
        <v>226</v>
      </c>
      <c r="M543" s="1073"/>
      <c r="N543" s="1244"/>
      <c r="O543" s="1244"/>
      <c r="P543" s="1244"/>
      <c r="Q543" s="870"/>
      <c r="R543" s="834"/>
      <c r="S543" s="805"/>
    </row>
    <row r="544" spans="1:19" s="709" customFormat="1" ht="18">
      <c r="A544" s="838" t="s">
        <v>471</v>
      </c>
      <c r="B544" s="799"/>
      <c r="C544" s="799"/>
      <c r="D544" s="800"/>
      <c r="E544" s="1245"/>
      <c r="F544" s="1245"/>
      <c r="G544" s="1246">
        <v>398</v>
      </c>
      <c r="H544" s="940"/>
      <c r="I544" s="910"/>
      <c r="J544" s="1250">
        <v>0</v>
      </c>
      <c r="K544" s="1014">
        <v>0</v>
      </c>
      <c r="L544" s="1013">
        <v>0</v>
      </c>
      <c r="M544" s="1042"/>
      <c r="N544" s="968"/>
      <c r="O544" s="968"/>
      <c r="P544" s="968"/>
      <c r="Q544" s="870"/>
      <c r="R544" s="1160"/>
      <c r="S544" s="805">
        <f t="shared" si="24"/>
        <v>0</v>
      </c>
    </row>
    <row r="545" spans="1:20" s="709" customFormat="1" ht="18">
      <c r="A545" s="838" t="s">
        <v>772</v>
      </c>
      <c r="B545" s="806"/>
      <c r="C545" s="806"/>
      <c r="D545" s="807"/>
      <c r="E545" s="1251"/>
      <c r="F545" s="1251"/>
      <c r="G545" s="1038">
        <v>394</v>
      </c>
      <c r="H545" s="940"/>
      <c r="I545" s="910"/>
      <c r="J545" s="1250">
        <v>60.8</v>
      </c>
      <c r="K545" s="1014">
        <v>65.9</v>
      </c>
      <c r="L545" s="1013">
        <v>52.7</v>
      </c>
      <c r="M545" s="1042"/>
      <c r="N545" s="968"/>
      <c r="O545" s="968"/>
      <c r="P545" s="968"/>
      <c r="Q545" s="870"/>
      <c r="R545" s="873"/>
      <c r="S545" s="805">
        <f t="shared" si="24"/>
        <v>179.4</v>
      </c>
      <c r="T545" s="1209"/>
    </row>
    <row r="546" spans="1:20" s="709" customFormat="1" ht="18">
      <c r="A546" s="838"/>
      <c r="B546" s="806"/>
      <c r="C546" s="806"/>
      <c r="D546" s="807"/>
      <c r="E546" s="1251"/>
      <c r="F546" s="1251"/>
      <c r="G546" s="1038">
        <v>393</v>
      </c>
      <c r="H546" s="940"/>
      <c r="I546" s="910"/>
      <c r="J546" s="1250"/>
      <c r="K546" s="1014"/>
      <c r="L546" s="1013"/>
      <c r="M546" s="1042"/>
      <c r="N546" s="968"/>
      <c r="O546" s="968"/>
      <c r="P546" s="968"/>
      <c r="Q546" s="870"/>
      <c r="R546" s="873"/>
      <c r="S546" s="805"/>
      <c r="T546" s="1209"/>
    </row>
    <row r="547" spans="1:19" s="823" customFormat="1" ht="18.75">
      <c r="A547" s="810" t="s">
        <v>31</v>
      </c>
      <c r="B547" s="811"/>
      <c r="C547" s="811"/>
      <c r="D547" s="812"/>
      <c r="E547" s="811"/>
      <c r="F547" s="811"/>
      <c r="G547" s="813"/>
      <c r="H547" s="959"/>
      <c r="I547" s="931"/>
      <c r="J547" s="1210">
        <f>SUM(J544:J545)</f>
        <v>60.8</v>
      </c>
      <c r="K547" s="933">
        <f>SUM(K544:K545)</f>
        <v>65.9</v>
      </c>
      <c r="L547" s="932">
        <f>SUM(L544:L545)</f>
        <v>52.7</v>
      </c>
      <c r="M547" s="1019"/>
      <c r="N547" s="931"/>
      <c r="O547" s="931"/>
      <c r="P547" s="931"/>
      <c r="Q547" s="935"/>
      <c r="R547" s="1196">
        <f>(J547+K547+L547)/3</f>
        <v>59.800000000000004</v>
      </c>
      <c r="S547" s="1055">
        <f t="shared" si="24"/>
        <v>179.4</v>
      </c>
    </row>
    <row r="548" spans="1:19" s="709" customFormat="1" ht="18.75">
      <c r="A548" s="588" t="s">
        <v>771</v>
      </c>
      <c r="B548" s="907">
        <v>250</v>
      </c>
      <c r="C548" s="907">
        <v>360</v>
      </c>
      <c r="D548" s="945">
        <f>MAX(J552:K552:L552)/360*100</f>
        <v>40.61111111111111</v>
      </c>
      <c r="E548" s="1057"/>
      <c r="F548" s="1057"/>
      <c r="G548" s="945">
        <f>MAX(M552:N552:O552)/232*100</f>
        <v>0</v>
      </c>
      <c r="H548" s="789">
        <f>(J548+K548+L548)/3</f>
        <v>218.66666666666666</v>
      </c>
      <c r="I548" s="910"/>
      <c r="J548" s="1243">
        <v>213</v>
      </c>
      <c r="K548" s="912">
        <v>221</v>
      </c>
      <c r="L548" s="911">
        <v>222</v>
      </c>
      <c r="M548" s="1073"/>
      <c r="N548" s="1244"/>
      <c r="O548" s="1244"/>
      <c r="P548" s="1244"/>
      <c r="Q548" s="870"/>
      <c r="R548" s="873"/>
      <c r="S548" s="805"/>
    </row>
    <row r="549" spans="1:19" s="709" customFormat="1" ht="18">
      <c r="A549" s="838" t="s">
        <v>474</v>
      </c>
      <c r="B549" s="915"/>
      <c r="C549" s="915"/>
      <c r="D549" s="1043"/>
      <c r="E549" s="1044"/>
      <c r="F549" s="1044"/>
      <c r="G549" s="1045">
        <v>384</v>
      </c>
      <c r="H549" s="940"/>
      <c r="I549" s="910"/>
      <c r="J549" s="1252">
        <v>0</v>
      </c>
      <c r="K549" s="914">
        <v>0</v>
      </c>
      <c r="L549" s="924">
        <v>0</v>
      </c>
      <c r="M549" s="1042"/>
      <c r="N549" s="968"/>
      <c r="O549" s="968"/>
      <c r="P549" s="968"/>
      <c r="Q549" s="870"/>
      <c r="R549" s="889"/>
      <c r="S549" s="805">
        <f>J549+K549+L549+N549+O549+P549</f>
        <v>0</v>
      </c>
    </row>
    <row r="550" spans="1:20" s="709" customFormat="1" ht="18">
      <c r="A550" s="838" t="s">
        <v>475</v>
      </c>
      <c r="B550" s="920"/>
      <c r="C550" s="920"/>
      <c r="D550" s="1046"/>
      <c r="E550" s="1047"/>
      <c r="F550" s="1047"/>
      <c r="G550" s="1048">
        <v>379</v>
      </c>
      <c r="H550" s="940"/>
      <c r="I550" s="910"/>
      <c r="J550" s="1252">
        <v>146.2</v>
      </c>
      <c r="K550" s="914">
        <v>146.1</v>
      </c>
      <c r="L550" s="924">
        <v>116.1</v>
      </c>
      <c r="M550" s="1042"/>
      <c r="N550" s="968"/>
      <c r="O550" s="968"/>
      <c r="P550" s="968"/>
      <c r="Q550" s="870"/>
      <c r="R550" s="873"/>
      <c r="S550" s="805">
        <f>J550+K550+L550+N550+O550+P550</f>
        <v>408.4</v>
      </c>
      <c r="T550" s="1209"/>
    </row>
    <row r="551" spans="1:20" s="709" customFormat="1" ht="18">
      <c r="A551" s="838"/>
      <c r="B551" s="920"/>
      <c r="C551" s="920"/>
      <c r="D551" s="1046"/>
      <c r="E551" s="1047"/>
      <c r="F551" s="1047"/>
      <c r="G551" s="1048">
        <v>379</v>
      </c>
      <c r="H551" s="940"/>
      <c r="I551" s="910"/>
      <c r="J551" s="1252"/>
      <c r="K551" s="914"/>
      <c r="L551" s="924"/>
      <c r="M551" s="1042"/>
      <c r="N551" s="968"/>
      <c r="O551" s="968"/>
      <c r="P551" s="968"/>
      <c r="Q551" s="870"/>
      <c r="R551" s="873"/>
      <c r="S551" s="805"/>
      <c r="T551" s="1209"/>
    </row>
    <row r="552" spans="1:19" s="823" customFormat="1" ht="18.75">
      <c r="A552" s="810" t="s">
        <v>31</v>
      </c>
      <c r="B552" s="927"/>
      <c r="C552" s="927"/>
      <c r="D552" s="928"/>
      <c r="E552" s="927"/>
      <c r="F552" s="927"/>
      <c r="G552" s="958"/>
      <c r="H552" s="959"/>
      <c r="I552" s="931"/>
      <c r="J552" s="1210">
        <f>SUM(J549:J550)</f>
        <v>146.2</v>
      </c>
      <c r="K552" s="933">
        <f>SUM(K549:K550)</f>
        <v>146.1</v>
      </c>
      <c r="L552" s="932">
        <f>SUM(L549:L550)</f>
        <v>116.1</v>
      </c>
      <c r="M552" s="1019"/>
      <c r="N552" s="931"/>
      <c r="O552" s="931"/>
      <c r="P552" s="931"/>
      <c r="Q552" s="935"/>
      <c r="R552" s="1211">
        <f>(J552+K552+L552)/3</f>
        <v>136.13333333333333</v>
      </c>
      <c r="S552" s="1055">
        <f t="shared" si="24"/>
        <v>408.4</v>
      </c>
    </row>
    <row r="553" spans="1:19" s="709" customFormat="1" ht="18.75">
      <c r="A553" s="588" t="s">
        <v>721</v>
      </c>
      <c r="B553" s="824">
        <v>250</v>
      </c>
      <c r="C553" s="785">
        <v>360</v>
      </c>
      <c r="D553" s="945">
        <f>MAX(J557:K557:L557)/360*100</f>
        <v>6.805555555555555</v>
      </c>
      <c r="E553" s="844"/>
      <c r="F553" s="844"/>
      <c r="G553" s="788" t="s">
        <v>629</v>
      </c>
      <c r="H553" s="789">
        <f>(J553+K553+L553)/3</f>
        <v>221</v>
      </c>
      <c r="I553" s="827"/>
      <c r="J553" s="1243">
        <v>219</v>
      </c>
      <c r="K553" s="912">
        <v>228</v>
      </c>
      <c r="L553" s="911">
        <v>216</v>
      </c>
      <c r="M553" s="1026"/>
      <c r="N553" s="912"/>
      <c r="O553" s="912"/>
      <c r="P553" s="911"/>
      <c r="Q553" s="846"/>
      <c r="R553" s="834"/>
      <c r="S553" s="805"/>
    </row>
    <row r="554" spans="1:19" s="709" customFormat="1" ht="18">
      <c r="A554" s="838" t="s">
        <v>722</v>
      </c>
      <c r="B554" s="799"/>
      <c r="C554" s="799"/>
      <c r="D554" s="833"/>
      <c r="E554" s="801"/>
      <c r="F554" s="801"/>
      <c r="G554" s="802"/>
      <c r="H554" s="880"/>
      <c r="I554" s="827"/>
      <c r="J554" s="1252">
        <v>24.5</v>
      </c>
      <c r="K554" s="914">
        <v>1.1</v>
      </c>
      <c r="L554" s="924">
        <v>16</v>
      </c>
      <c r="M554" s="793"/>
      <c r="N554" s="794"/>
      <c r="O554" s="794"/>
      <c r="P554" s="830"/>
      <c r="Q554" s="846"/>
      <c r="R554" s="834"/>
      <c r="S554" s="805">
        <f t="shared" si="24"/>
        <v>41.6</v>
      </c>
    </row>
    <row r="555" spans="1:19" s="709" customFormat="1" ht="18">
      <c r="A555" s="838"/>
      <c r="B555" s="806"/>
      <c r="C555" s="806"/>
      <c r="D555" s="835"/>
      <c r="E555" s="808"/>
      <c r="F555" s="808"/>
      <c r="G555" s="809"/>
      <c r="H555" s="880"/>
      <c r="I555" s="827"/>
      <c r="J555" s="1252"/>
      <c r="K555" s="914"/>
      <c r="L555" s="924"/>
      <c r="M555" s="793"/>
      <c r="N555" s="794"/>
      <c r="O555" s="794"/>
      <c r="P555" s="830"/>
      <c r="Q555" s="846"/>
      <c r="R555" s="834"/>
      <c r="S555" s="805">
        <f t="shared" si="24"/>
        <v>0</v>
      </c>
    </row>
    <row r="556" spans="1:20" s="709" customFormat="1" ht="18">
      <c r="A556" s="1156"/>
      <c r="B556" s="806"/>
      <c r="C556" s="806"/>
      <c r="D556" s="835"/>
      <c r="E556" s="808"/>
      <c r="F556" s="808"/>
      <c r="G556" s="809"/>
      <c r="H556" s="940"/>
      <c r="I556" s="910"/>
      <c r="J556" s="1186"/>
      <c r="K556" s="804"/>
      <c r="L556" s="803"/>
      <c r="M556" s="793"/>
      <c r="N556" s="794"/>
      <c r="O556" s="794"/>
      <c r="P556" s="830"/>
      <c r="Q556" s="846"/>
      <c r="R556" s="834"/>
      <c r="S556" s="805">
        <f t="shared" si="24"/>
        <v>0</v>
      </c>
      <c r="T556" s="1209"/>
    </row>
    <row r="557" spans="1:19" s="823" customFormat="1" ht="18.75">
      <c r="A557" s="1253" t="s">
        <v>31</v>
      </c>
      <c r="B557" s="811"/>
      <c r="C557" s="811"/>
      <c r="D557" s="812"/>
      <c r="E557" s="811"/>
      <c r="F557" s="811"/>
      <c r="G557" s="813"/>
      <c r="H557" s="959"/>
      <c r="I557" s="931"/>
      <c r="J557" s="1191">
        <f>SUM(J554:J556)</f>
        <v>24.5</v>
      </c>
      <c r="K557" s="816">
        <f>SUM(K554:K556)</f>
        <v>1.1</v>
      </c>
      <c r="L557" s="815">
        <f>SUM(L554:L556)</f>
        <v>16</v>
      </c>
      <c r="M557" s="817"/>
      <c r="N557" s="818"/>
      <c r="O557" s="818"/>
      <c r="P557" s="836"/>
      <c r="Q557" s="1183"/>
      <c r="R557" s="1196">
        <f>(J557+K557+L557)/3</f>
        <v>13.866666666666667</v>
      </c>
      <c r="S557" s="1055">
        <f t="shared" si="24"/>
        <v>41.6</v>
      </c>
    </row>
    <row r="558" spans="1:19" s="709" customFormat="1" ht="18.75">
      <c r="A558" s="588" t="s">
        <v>476</v>
      </c>
      <c r="B558" s="824">
        <v>100</v>
      </c>
      <c r="C558" s="785">
        <v>144</v>
      </c>
      <c r="D558" s="945">
        <f>MAX(J562:K562:L562)/360*100</f>
        <v>2.7777777777777777</v>
      </c>
      <c r="E558" s="844"/>
      <c r="F558" s="844"/>
      <c r="G558" s="788" t="s">
        <v>629</v>
      </c>
      <c r="H558" s="789">
        <f>(J558+K558+L558)/3</f>
        <v>234.33333333333334</v>
      </c>
      <c r="I558" s="827"/>
      <c r="J558" s="1243">
        <v>234</v>
      </c>
      <c r="K558" s="912">
        <v>235</v>
      </c>
      <c r="L558" s="911">
        <v>234</v>
      </c>
      <c r="M558" s="1026"/>
      <c r="N558" s="912"/>
      <c r="O558" s="912"/>
      <c r="P558" s="911"/>
      <c r="Q558" s="846"/>
      <c r="R558" s="834"/>
      <c r="S558" s="805"/>
    </row>
    <row r="559" spans="1:19" s="709" customFormat="1" ht="18">
      <c r="A559" s="838" t="s">
        <v>723</v>
      </c>
      <c r="B559" s="799"/>
      <c r="C559" s="799"/>
      <c r="D559" s="833"/>
      <c r="E559" s="801"/>
      <c r="F559" s="801"/>
      <c r="G559" s="802"/>
      <c r="H559" s="880"/>
      <c r="I559" s="827"/>
      <c r="J559" s="1252">
        <v>9</v>
      </c>
      <c r="K559" s="914">
        <v>7.8</v>
      </c>
      <c r="L559" s="924">
        <v>7</v>
      </c>
      <c r="M559" s="793"/>
      <c r="N559" s="794"/>
      <c r="O559" s="794"/>
      <c r="P559" s="830"/>
      <c r="Q559" s="846"/>
      <c r="R559" s="834"/>
      <c r="S559" s="805">
        <f>J559+K559+L559</f>
        <v>23.8</v>
      </c>
    </row>
    <row r="560" spans="1:19" s="709" customFormat="1" ht="18">
      <c r="A560" s="838" t="s">
        <v>724</v>
      </c>
      <c r="B560" s="806"/>
      <c r="C560" s="806"/>
      <c r="D560" s="835"/>
      <c r="E560" s="808"/>
      <c r="F560" s="808"/>
      <c r="G560" s="809"/>
      <c r="H560" s="880"/>
      <c r="I560" s="827"/>
      <c r="J560" s="1252">
        <v>0.6</v>
      </c>
      <c r="K560" s="914">
        <v>2.2</v>
      </c>
      <c r="L560" s="924">
        <v>0</v>
      </c>
      <c r="M560" s="793"/>
      <c r="N560" s="794"/>
      <c r="O560" s="794"/>
      <c r="P560" s="830"/>
      <c r="Q560" s="846"/>
      <c r="R560" s="834"/>
      <c r="S560" s="805">
        <f>J560+K560+L560</f>
        <v>2.8000000000000003</v>
      </c>
    </row>
    <row r="561" spans="1:20" s="709" customFormat="1" ht="18">
      <c r="A561" s="1156"/>
      <c r="B561" s="806"/>
      <c r="C561" s="806"/>
      <c r="D561" s="835"/>
      <c r="E561" s="808"/>
      <c r="F561" s="808"/>
      <c r="G561" s="809"/>
      <c r="H561" s="940"/>
      <c r="I561" s="910"/>
      <c r="J561" s="1186"/>
      <c r="K561" s="804"/>
      <c r="L561" s="803"/>
      <c r="M561" s="793"/>
      <c r="N561" s="794"/>
      <c r="O561" s="794"/>
      <c r="P561" s="830"/>
      <c r="Q561" s="846"/>
      <c r="R561" s="834"/>
      <c r="S561" s="805">
        <f>J561+K561+L561</f>
        <v>0</v>
      </c>
      <c r="T561" s="1209"/>
    </row>
    <row r="562" spans="1:19" s="823" customFormat="1" ht="18.75">
      <c r="A562" s="1253" t="s">
        <v>31</v>
      </c>
      <c r="B562" s="811"/>
      <c r="C562" s="811"/>
      <c r="D562" s="812"/>
      <c r="E562" s="811"/>
      <c r="F562" s="811"/>
      <c r="G562" s="813"/>
      <c r="H562" s="959"/>
      <c r="I562" s="931"/>
      <c r="J562" s="1191">
        <f>SUM(J559:J561)</f>
        <v>9.6</v>
      </c>
      <c r="K562" s="816">
        <f>SUM(K559:K561)</f>
        <v>10</v>
      </c>
      <c r="L562" s="815">
        <f>SUM(L559:L561)</f>
        <v>7</v>
      </c>
      <c r="M562" s="817"/>
      <c r="N562" s="818"/>
      <c r="O562" s="818"/>
      <c r="P562" s="836"/>
      <c r="Q562" s="1183"/>
      <c r="R562" s="1196">
        <f>(J562+K562+L562)/3</f>
        <v>8.866666666666667</v>
      </c>
      <c r="S562" s="1055">
        <f>J562+K562+L562</f>
        <v>26.6</v>
      </c>
    </row>
    <row r="563" spans="1:19" s="709" customFormat="1" ht="18.75">
      <c r="A563" s="589" t="s">
        <v>726</v>
      </c>
      <c r="B563" s="907">
        <v>630</v>
      </c>
      <c r="C563" s="907">
        <v>910</v>
      </c>
      <c r="D563" s="945">
        <f>MAX(J567:K567:L567)/910*100</f>
        <v>3.428571428571429</v>
      </c>
      <c r="E563" s="1072"/>
      <c r="F563" s="1072"/>
      <c r="G563" s="939" t="s">
        <v>629</v>
      </c>
      <c r="H563" s="1254">
        <v>226</v>
      </c>
      <c r="I563" s="1255"/>
      <c r="J563" s="1252">
        <v>224</v>
      </c>
      <c r="K563" s="914">
        <v>226</v>
      </c>
      <c r="L563" s="924">
        <v>230</v>
      </c>
      <c r="M563" s="926"/>
      <c r="N563" s="914"/>
      <c r="O563" s="914"/>
      <c r="P563" s="914"/>
      <c r="Q563" s="872"/>
      <c r="R563" s="873"/>
      <c r="S563" s="805"/>
    </row>
    <row r="564" spans="1:20" s="709" customFormat="1" ht="15.75" customHeight="1">
      <c r="A564" s="611" t="s">
        <v>727</v>
      </c>
      <c r="B564" s="1162"/>
      <c r="C564" s="1162"/>
      <c r="D564" s="916"/>
      <c r="E564" s="951"/>
      <c r="F564" s="951"/>
      <c r="G564" s="952">
        <v>411</v>
      </c>
      <c r="H564" s="880"/>
      <c r="I564" s="827"/>
      <c r="J564" s="1252">
        <v>1.1</v>
      </c>
      <c r="K564" s="914">
        <v>1.7</v>
      </c>
      <c r="L564" s="924">
        <v>2.3</v>
      </c>
      <c r="M564" s="926"/>
      <c r="N564" s="914"/>
      <c r="O564" s="914"/>
      <c r="P564" s="914"/>
      <c r="Q564" s="872"/>
      <c r="R564" s="889"/>
      <c r="S564" s="805">
        <f t="shared" si="24"/>
        <v>5.1</v>
      </c>
      <c r="T564" s="1052"/>
    </row>
    <row r="565" spans="1:20" s="709" customFormat="1" ht="15.75" customHeight="1">
      <c r="A565" s="611"/>
      <c r="B565" s="1162"/>
      <c r="C565" s="1162"/>
      <c r="D565" s="916"/>
      <c r="E565" s="951"/>
      <c r="F565" s="951"/>
      <c r="G565" s="952">
        <v>416</v>
      </c>
      <c r="H565" s="880"/>
      <c r="I565" s="827"/>
      <c r="J565" s="1252"/>
      <c r="K565" s="914"/>
      <c r="L565" s="924"/>
      <c r="M565" s="926"/>
      <c r="N565" s="914"/>
      <c r="O565" s="914"/>
      <c r="P565" s="914"/>
      <c r="Q565" s="872"/>
      <c r="R565" s="889"/>
      <c r="S565" s="805"/>
      <c r="T565" s="1052"/>
    </row>
    <row r="566" spans="1:20" s="709" customFormat="1" ht="15.75" customHeight="1">
      <c r="A566" s="611"/>
      <c r="B566" s="1162"/>
      <c r="C566" s="1162"/>
      <c r="D566" s="916"/>
      <c r="E566" s="951"/>
      <c r="F566" s="951"/>
      <c r="G566" s="952">
        <v>418</v>
      </c>
      <c r="H566" s="880"/>
      <c r="I566" s="827"/>
      <c r="J566" s="1252"/>
      <c r="K566" s="914"/>
      <c r="L566" s="924"/>
      <c r="M566" s="926"/>
      <c r="N566" s="914"/>
      <c r="O566" s="914"/>
      <c r="P566" s="914"/>
      <c r="Q566" s="872"/>
      <c r="R566" s="889"/>
      <c r="S566" s="805"/>
      <c r="T566" s="1052"/>
    </row>
    <row r="567" spans="1:19" s="823" customFormat="1" ht="18.75">
      <c r="A567" s="810" t="s">
        <v>31</v>
      </c>
      <c r="B567" s="927"/>
      <c r="C567" s="927"/>
      <c r="D567" s="928"/>
      <c r="E567" s="927"/>
      <c r="F567" s="927"/>
      <c r="G567" s="958"/>
      <c r="H567" s="883"/>
      <c r="I567" s="814"/>
      <c r="J567" s="1210">
        <v>8.2</v>
      </c>
      <c r="K567" s="933">
        <v>31.2</v>
      </c>
      <c r="L567" s="932">
        <v>5.7</v>
      </c>
      <c r="M567" s="1019"/>
      <c r="N567" s="931"/>
      <c r="O567" s="931"/>
      <c r="P567" s="931"/>
      <c r="Q567" s="878"/>
      <c r="R567" s="935">
        <v>1.7</v>
      </c>
      <c r="S567" s="1055">
        <f t="shared" si="24"/>
        <v>45.1</v>
      </c>
    </row>
    <row r="568" spans="1:19" s="709" customFormat="1" ht="18.75">
      <c r="A568" s="588" t="s">
        <v>559</v>
      </c>
      <c r="B568" s="907">
        <v>160</v>
      </c>
      <c r="C568" s="907">
        <v>230</v>
      </c>
      <c r="D568" s="945">
        <f>MAX(J571:K571:L571)/230*100</f>
        <v>0</v>
      </c>
      <c r="E568" s="1072"/>
      <c r="F568" s="1072"/>
      <c r="G568" s="939"/>
      <c r="H568" s="919"/>
      <c r="I568" s="910"/>
      <c r="J568" s="1252"/>
      <c r="K568" s="914"/>
      <c r="L568" s="924"/>
      <c r="M568" s="926"/>
      <c r="N568" s="914"/>
      <c r="O568" s="914"/>
      <c r="P568" s="914"/>
      <c r="Q568" s="872"/>
      <c r="R568" s="834"/>
      <c r="S568" s="805"/>
    </row>
    <row r="569" spans="1:19" s="709" customFormat="1" ht="18">
      <c r="A569" s="838" t="s">
        <v>495</v>
      </c>
      <c r="B569" s="915"/>
      <c r="C569" s="1363" t="s">
        <v>591</v>
      </c>
      <c r="D569" s="916"/>
      <c r="E569" s="915"/>
      <c r="F569" s="951"/>
      <c r="G569" s="952"/>
      <c r="H569" s="940"/>
      <c r="I569" s="910"/>
      <c r="J569" s="1250"/>
      <c r="K569" s="1014"/>
      <c r="L569" s="1013"/>
      <c r="M569" s="926"/>
      <c r="N569" s="914"/>
      <c r="O569" s="914"/>
      <c r="P569" s="914"/>
      <c r="Q569" s="872"/>
      <c r="R569" s="834"/>
      <c r="S569" s="805">
        <f t="shared" si="24"/>
        <v>0</v>
      </c>
    </row>
    <row r="570" spans="1:20" s="709" customFormat="1" ht="17.25" customHeight="1">
      <c r="A570" s="838" t="s">
        <v>496</v>
      </c>
      <c r="B570" s="920"/>
      <c r="C570" s="1364"/>
      <c r="D570" s="921"/>
      <c r="E570" s="920"/>
      <c r="F570" s="955"/>
      <c r="G570" s="956"/>
      <c r="H570" s="1099"/>
      <c r="I570" s="827"/>
      <c r="J570" s="1250"/>
      <c r="K570" s="1014"/>
      <c r="L570" s="1013"/>
      <c r="M570" s="926"/>
      <c r="N570" s="914"/>
      <c r="O570" s="914"/>
      <c r="P570" s="914"/>
      <c r="Q570" s="872"/>
      <c r="R570" s="873"/>
      <c r="S570" s="805">
        <f t="shared" si="24"/>
        <v>0</v>
      </c>
      <c r="T570" s="1052"/>
    </row>
    <row r="571" spans="1:19" s="823" customFormat="1" ht="16.5" customHeight="1">
      <c r="A571" s="810" t="s">
        <v>31</v>
      </c>
      <c r="B571" s="927"/>
      <c r="C571" s="927"/>
      <c r="D571" s="928"/>
      <c r="E571" s="927"/>
      <c r="F571" s="927"/>
      <c r="G571" s="958"/>
      <c r="H571" s="883"/>
      <c r="I571" s="814"/>
      <c r="J571" s="1210"/>
      <c r="K571" s="933"/>
      <c r="L571" s="932"/>
      <c r="M571" s="1019"/>
      <c r="N571" s="931"/>
      <c r="O571" s="931"/>
      <c r="P571" s="931"/>
      <c r="Q571" s="878"/>
      <c r="R571" s="1196">
        <f>(J571+K571+L571)/3</f>
        <v>0</v>
      </c>
      <c r="S571" s="1055">
        <f t="shared" si="24"/>
        <v>0</v>
      </c>
    </row>
    <row r="572" spans="1:19" s="709" customFormat="1" ht="18.75" customHeight="1">
      <c r="A572" s="589" t="s">
        <v>560</v>
      </c>
      <c r="B572" s="785">
        <v>100</v>
      </c>
      <c r="C572" s="785">
        <v>144</v>
      </c>
      <c r="D572" s="945">
        <f>MAX(J576:K576:L576)/144*100</f>
        <v>27.84722222222222</v>
      </c>
      <c r="E572" s="844"/>
      <c r="F572" s="844"/>
      <c r="G572" s="788" t="s">
        <v>699</v>
      </c>
      <c r="H572" s="789">
        <f>(J572+K572+L572)/3</f>
        <v>231.33333333333334</v>
      </c>
      <c r="I572" s="1255"/>
      <c r="J572" s="1256">
        <v>235</v>
      </c>
      <c r="K572" s="792">
        <v>230</v>
      </c>
      <c r="L572" s="791">
        <v>229</v>
      </c>
      <c r="M572" s="793"/>
      <c r="N572" s="794"/>
      <c r="O572" s="794"/>
      <c r="P572" s="794"/>
      <c r="Q572" s="861"/>
      <c r="R572" s="873"/>
      <c r="S572" s="805"/>
    </row>
    <row r="573" spans="1:20" s="709" customFormat="1" ht="17.25" customHeight="1">
      <c r="A573" s="798" t="s">
        <v>588</v>
      </c>
      <c r="B573" s="785"/>
      <c r="C573" s="785"/>
      <c r="D573" s="786"/>
      <c r="E573" s="844"/>
      <c r="F573" s="844"/>
      <c r="G573" s="788">
        <v>406</v>
      </c>
      <c r="H573" s="880"/>
      <c r="I573" s="827"/>
      <c r="J573" s="1186">
        <v>40.1</v>
      </c>
      <c r="K573" s="804">
        <v>37.1</v>
      </c>
      <c r="L573" s="803">
        <v>14.8</v>
      </c>
      <c r="M573" s="793"/>
      <c r="N573" s="794"/>
      <c r="O573" s="794"/>
      <c r="P573" s="794"/>
      <c r="Q573" s="861"/>
      <c r="R573" s="873"/>
      <c r="S573" s="805">
        <f t="shared" si="24"/>
        <v>92</v>
      </c>
      <c r="T573" s="1209"/>
    </row>
    <row r="574" spans="1:20" s="709" customFormat="1" ht="17.25" customHeight="1">
      <c r="A574" s="798"/>
      <c r="B574" s="785"/>
      <c r="C574" s="785"/>
      <c r="D574" s="786"/>
      <c r="E574" s="844"/>
      <c r="F574" s="844"/>
      <c r="G574" s="788">
        <v>402</v>
      </c>
      <c r="H574" s="880"/>
      <c r="I574" s="827"/>
      <c r="J574" s="1186"/>
      <c r="K574" s="804"/>
      <c r="L574" s="803"/>
      <c r="M574" s="793"/>
      <c r="N574" s="794"/>
      <c r="O574" s="794"/>
      <c r="P574" s="794"/>
      <c r="Q574" s="861"/>
      <c r="R574" s="873"/>
      <c r="S574" s="805"/>
      <c r="T574" s="1209"/>
    </row>
    <row r="575" spans="1:20" s="709" customFormat="1" ht="17.25" customHeight="1">
      <c r="A575" s="798"/>
      <c r="B575" s="785"/>
      <c r="C575" s="785"/>
      <c r="D575" s="786"/>
      <c r="E575" s="844"/>
      <c r="F575" s="844"/>
      <c r="G575" s="788">
        <v>404</v>
      </c>
      <c r="H575" s="880"/>
      <c r="I575" s="827"/>
      <c r="J575" s="1186"/>
      <c r="K575" s="804"/>
      <c r="L575" s="803"/>
      <c r="M575" s="793"/>
      <c r="N575" s="794"/>
      <c r="O575" s="794"/>
      <c r="P575" s="794"/>
      <c r="Q575" s="861"/>
      <c r="R575" s="873"/>
      <c r="S575" s="805"/>
      <c r="T575" s="1209"/>
    </row>
    <row r="576" spans="1:19" s="1092" customFormat="1" ht="20.25" customHeight="1">
      <c r="A576" s="1088" t="s">
        <v>31</v>
      </c>
      <c r="B576" s="1257"/>
      <c r="C576" s="1257"/>
      <c r="D576" s="1258"/>
      <c r="E576" s="1257"/>
      <c r="F576" s="1257"/>
      <c r="G576" s="1259"/>
      <c r="H576" s="1085"/>
      <c r="I576" s="1088"/>
      <c r="J576" s="1260">
        <f>SUM(J573)</f>
        <v>40.1</v>
      </c>
      <c r="K576" s="1261">
        <f>SUM(K573)</f>
        <v>37.1</v>
      </c>
      <c r="L576" s="1262">
        <f>SUM(L573)</f>
        <v>14.8</v>
      </c>
      <c r="M576" s="1192"/>
      <c r="N576" s="1193"/>
      <c r="O576" s="1193"/>
      <c r="P576" s="1193"/>
      <c r="Q576" s="1263"/>
      <c r="R576" s="1196">
        <f>(J576+K576+L576)/3</f>
        <v>30.666666666666668</v>
      </c>
      <c r="S576" s="1091">
        <f t="shared" si="24"/>
        <v>92</v>
      </c>
    </row>
    <row r="577" spans="1:19" s="709" customFormat="1" ht="18.75">
      <c r="A577" s="838" t="s">
        <v>97</v>
      </c>
      <c r="B577" s="824">
        <f>B537+B540+B543+B548+B553+B558+B563+B568+B572</f>
        <v>2000</v>
      </c>
      <c r="C577" s="824">
        <f>C537+C540+C543+C548+C553+C558+C563+C568+C572</f>
        <v>2882</v>
      </c>
      <c r="D577" s="856"/>
      <c r="E577" s="824">
        <f>E537+E540+E543+E548+E553+E558+E563+E568+E572</f>
        <v>0</v>
      </c>
      <c r="F577" s="824">
        <f>F537+F540+F543+F548+F553+F558+F563+F568+F572</f>
        <v>0</v>
      </c>
      <c r="G577" s="788"/>
      <c r="H577" s="940"/>
      <c r="I577" s="1264"/>
      <c r="J577" s="1265"/>
      <c r="K577" s="1266"/>
      <c r="L577" s="1265"/>
      <c r="M577" s="793"/>
      <c r="N577" s="794"/>
      <c r="O577" s="794"/>
      <c r="P577" s="794"/>
      <c r="Q577" s="861"/>
      <c r="R577" s="1267">
        <f>MAX(J577:K577:L577)</f>
        <v>0</v>
      </c>
      <c r="S577" s="805">
        <f t="shared" si="24"/>
        <v>0</v>
      </c>
    </row>
  </sheetData>
  <sheetProtection/>
  <mergeCells count="17">
    <mergeCell ref="A494:M494"/>
    <mergeCell ref="A536:M536"/>
    <mergeCell ref="C569:C570"/>
    <mergeCell ref="A13:Q13"/>
    <mergeCell ref="A53:P53"/>
    <mergeCell ref="A89:Q89"/>
    <mergeCell ref="A159:Q159"/>
    <mergeCell ref="A280:P280"/>
    <mergeCell ref="A401:M401"/>
    <mergeCell ref="N3:Q3"/>
    <mergeCell ref="N4:Q4"/>
    <mergeCell ref="B9:D10"/>
    <mergeCell ref="E9:G10"/>
    <mergeCell ref="J9:M9"/>
    <mergeCell ref="A10:A11"/>
    <mergeCell ref="J10:M10"/>
    <mergeCell ref="N10:Q1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2017-02-20T04:47:51Z</cp:lastPrinted>
  <dcterms:created xsi:type="dcterms:W3CDTF">1996-10-08T23:32:33Z</dcterms:created>
  <dcterms:modified xsi:type="dcterms:W3CDTF">2018-08-28T22:02:07Z</dcterms:modified>
  <cp:category/>
  <cp:version/>
  <cp:contentType/>
  <cp:contentStatus/>
</cp:coreProperties>
</file>