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orol\Desktop\"/>
    </mc:Choice>
  </mc:AlternateContent>
  <xr:revisionPtr revIDLastSave="0" documentId="8_{777FC794-7C2F-40C0-A619-3ACCDC3677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юнь 2022" sheetId="12" r:id="rId1"/>
  </sheets>
  <calcPr calcId="191029"/>
</workbook>
</file>

<file path=xl/calcChain.xml><?xml version="1.0" encoding="utf-8"?>
<calcChain xmlns="http://schemas.openxmlformats.org/spreadsheetml/2006/main">
  <c r="L1265" i="12" l="1"/>
  <c r="L1266" i="12" s="1"/>
  <c r="M1265" i="12"/>
  <c r="K1265" i="12"/>
  <c r="L1273" i="12"/>
  <c r="L1274" i="12" s="1"/>
  <c r="M1273" i="12"/>
  <c r="M1274" i="12" s="1"/>
  <c r="K1273" i="12"/>
  <c r="K1274" i="12" s="1"/>
  <c r="M1279" i="12"/>
  <c r="M1280" i="12" s="1"/>
  <c r="L1279" i="12"/>
  <c r="K1279" i="12"/>
  <c r="K1280" i="12" s="1"/>
  <c r="L1285" i="12"/>
  <c r="M1285" i="12"/>
  <c r="M1286" i="12" s="1"/>
  <c r="K1285" i="12"/>
  <c r="M1292" i="12"/>
  <c r="L1292" i="12"/>
  <c r="L1293" i="12" s="1"/>
  <c r="K1292" i="12"/>
  <c r="K1293" i="12" s="1"/>
  <c r="L1299" i="12"/>
  <c r="L1300" i="12" s="1"/>
  <c r="M1299" i="12"/>
  <c r="K1299" i="12"/>
  <c r="L1232" i="12"/>
  <c r="M1232" i="12"/>
  <c r="M1233" i="12" s="1"/>
  <c r="K1232" i="12"/>
  <c r="K1208" i="12"/>
  <c r="K1209" i="12" s="1"/>
  <c r="M1190" i="12"/>
  <c r="M1191" i="12" s="1"/>
  <c r="L1190" i="12"/>
  <c r="L1191" i="12" s="1"/>
  <c r="K1190" i="12"/>
  <c r="K1191" i="12" s="1"/>
  <c r="L1182" i="12"/>
  <c r="L1183" i="12" s="1"/>
  <c r="M1182" i="12"/>
  <c r="M1183" i="12" s="1"/>
  <c r="K1182" i="12"/>
  <c r="M1174" i="12"/>
  <c r="M1175" i="12" s="1"/>
  <c r="L1174" i="12"/>
  <c r="L1175" i="12" s="1"/>
  <c r="K1174" i="12"/>
  <c r="K1175" i="12" s="1"/>
  <c r="L1166" i="12"/>
  <c r="L1167" i="12" s="1"/>
  <c r="M1166" i="12"/>
  <c r="K1166" i="12"/>
  <c r="K1167" i="12" s="1"/>
  <c r="M1146" i="12"/>
  <c r="M1147" i="12" s="1"/>
  <c r="L1146" i="12"/>
  <c r="L1147" i="12" s="1"/>
  <c r="K1146" i="12"/>
  <c r="L1140" i="12"/>
  <c r="M1140" i="12"/>
  <c r="M1141" i="12" s="1"/>
  <c r="K1140" i="12"/>
  <c r="K1141" i="12" s="1"/>
  <c r="M1134" i="12"/>
  <c r="L1134" i="12"/>
  <c r="K1134" i="12"/>
  <c r="K1135" i="12" s="1"/>
  <c r="L1128" i="12"/>
  <c r="M1128" i="12"/>
  <c r="M1129" i="12" s="1"/>
  <c r="K1128" i="12"/>
  <c r="K1129" i="12" s="1"/>
  <c r="M1122" i="12"/>
  <c r="M1123" i="12" s="1"/>
  <c r="L1122" i="12"/>
  <c r="D1116" i="12" s="1"/>
  <c r="K1122" i="12"/>
  <c r="K1123" i="12" s="1"/>
  <c r="L1114" i="12"/>
  <c r="M1114" i="12"/>
  <c r="K1114" i="12"/>
  <c r="D1108" i="12" s="1"/>
  <c r="R1019" i="12"/>
  <c r="Q1019" i="12"/>
  <c r="P1019" i="12"/>
  <c r="P1020" i="12" s="1"/>
  <c r="Q1028" i="12"/>
  <c r="T1028" i="12" s="1"/>
  <c r="R1028" i="12"/>
  <c r="P1028" i="12"/>
  <c r="R1039" i="12"/>
  <c r="R1040" i="12" s="1"/>
  <c r="Q1039" i="12"/>
  <c r="Q1040" i="12" s="1"/>
  <c r="P1039" i="12"/>
  <c r="P1040" i="12" s="1"/>
  <c r="Q1050" i="12"/>
  <c r="R1050" i="12"/>
  <c r="R1051" i="12" s="1"/>
  <c r="P1050" i="12"/>
  <c r="P1051" i="12" s="1"/>
  <c r="Q1060" i="12"/>
  <c r="R1060" i="12"/>
  <c r="R1061" i="12" s="1"/>
  <c r="P1060" i="12"/>
  <c r="Q1070" i="12"/>
  <c r="Q1071" i="12" s="1"/>
  <c r="R1070" i="12"/>
  <c r="P1070" i="12"/>
  <c r="M1098" i="12"/>
  <c r="M1099" i="12" s="1"/>
  <c r="L1098" i="12"/>
  <c r="K1098" i="12"/>
  <c r="L1092" i="12"/>
  <c r="L1093" i="12" s="1"/>
  <c r="M1092" i="12"/>
  <c r="M1093" i="12" s="1"/>
  <c r="K1092" i="12"/>
  <c r="K1093" i="12" s="1"/>
  <c r="M1086" i="12"/>
  <c r="L1086" i="12"/>
  <c r="K1086" i="12"/>
  <c r="K1087" i="12" s="1"/>
  <c r="L1078" i="12"/>
  <c r="M1078" i="12"/>
  <c r="K1078" i="12"/>
  <c r="L1070" i="12"/>
  <c r="M1070" i="12"/>
  <c r="M1071" i="12" s="1"/>
  <c r="K1070" i="12"/>
  <c r="K1071" i="12" s="1"/>
  <c r="L1060" i="12"/>
  <c r="L1061" i="12" s="1"/>
  <c r="M1060" i="12"/>
  <c r="M1061" i="12" s="1"/>
  <c r="K1060" i="12"/>
  <c r="K1061" i="12" s="1"/>
  <c r="M1050" i="12"/>
  <c r="L1050" i="12"/>
  <c r="K1050" i="12"/>
  <c r="K1051" i="12" s="1"/>
  <c r="L1039" i="12"/>
  <c r="M1039" i="12"/>
  <c r="K1039" i="12"/>
  <c r="K1040" i="12" s="1"/>
  <c r="M1028" i="12"/>
  <c r="M1029" i="12" s="1"/>
  <c r="L1028" i="12"/>
  <c r="D1021" i="12" s="1"/>
  <c r="K1028" i="12"/>
  <c r="L1019" i="12"/>
  <c r="L1020" i="12" s="1"/>
  <c r="M1019" i="12"/>
  <c r="M1020" i="12" s="1"/>
  <c r="K1019" i="12"/>
  <c r="K1020" i="12" s="1"/>
  <c r="M990" i="12"/>
  <c r="L990" i="12"/>
  <c r="K990" i="12"/>
  <c r="L982" i="12"/>
  <c r="L983" i="12" s="1"/>
  <c r="M982" i="12"/>
  <c r="M983" i="12" s="1"/>
  <c r="K982" i="12"/>
  <c r="K983" i="12" s="1"/>
  <c r="K946" i="12"/>
  <c r="K947" i="12" s="1"/>
  <c r="M924" i="12"/>
  <c r="L924" i="12"/>
  <c r="K924" i="12"/>
  <c r="K925" i="12" s="1"/>
  <c r="L914" i="12"/>
  <c r="L915" i="12" s="1"/>
  <c r="M914" i="12"/>
  <c r="M915" i="12" s="1"/>
  <c r="K914" i="12"/>
  <c r="K915" i="12" s="1"/>
  <c r="L904" i="12"/>
  <c r="L905" i="12" s="1"/>
  <c r="M904" i="12"/>
  <c r="K904" i="12"/>
  <c r="D900" i="12" s="1"/>
  <c r="R667" i="12"/>
  <c r="Q667" i="12"/>
  <c r="Q668" i="12" s="1"/>
  <c r="P667" i="12"/>
  <c r="Q676" i="12"/>
  <c r="Q677" i="12" s="1"/>
  <c r="R676" i="12"/>
  <c r="P676" i="12"/>
  <c r="R743" i="12"/>
  <c r="R744" i="12" s="1"/>
  <c r="Q743" i="12"/>
  <c r="Q744" i="12" s="1"/>
  <c r="P743" i="12"/>
  <c r="Q762" i="12"/>
  <c r="R762" i="12"/>
  <c r="R763" i="12" s="1"/>
  <c r="P762" i="12"/>
  <c r="R851" i="12"/>
  <c r="R852" i="12" s="1"/>
  <c r="Q851" i="12"/>
  <c r="Q852" i="12" s="1"/>
  <c r="P851" i="12"/>
  <c r="Q862" i="12"/>
  <c r="Q863" i="12" s="1"/>
  <c r="R862" i="12"/>
  <c r="P862" i="12"/>
  <c r="L890" i="12"/>
  <c r="L891" i="12" s="1"/>
  <c r="M890" i="12"/>
  <c r="D886" i="12" s="1"/>
  <c r="K890" i="12"/>
  <c r="L884" i="12"/>
  <c r="M884" i="12"/>
  <c r="K884" i="12"/>
  <c r="N884" i="12" s="1"/>
  <c r="L862" i="12"/>
  <c r="M862" i="12"/>
  <c r="M863" i="12" s="1"/>
  <c r="K862" i="12"/>
  <c r="L851" i="12"/>
  <c r="N851" i="12" s="1"/>
  <c r="M851" i="12"/>
  <c r="K851" i="12"/>
  <c r="K852" i="12" s="1"/>
  <c r="L840" i="12"/>
  <c r="L841" i="12" s="1"/>
  <c r="M840" i="12"/>
  <c r="M841" i="12" s="1"/>
  <c r="K840" i="12"/>
  <c r="L833" i="12"/>
  <c r="M833" i="12"/>
  <c r="M834" i="12" s="1"/>
  <c r="K833" i="12"/>
  <c r="K834" i="12" s="1"/>
  <c r="L826" i="12"/>
  <c r="M826" i="12"/>
  <c r="K826" i="12"/>
  <c r="L820" i="12"/>
  <c r="D816" i="12" s="1"/>
  <c r="M820" i="12"/>
  <c r="K820" i="12"/>
  <c r="L814" i="12"/>
  <c r="L815" i="12" s="1"/>
  <c r="M814" i="12"/>
  <c r="D810" i="12" s="1"/>
  <c r="K814" i="12"/>
  <c r="L796" i="12"/>
  <c r="M796" i="12"/>
  <c r="K796" i="12"/>
  <c r="L786" i="12"/>
  <c r="M786" i="12"/>
  <c r="M787" i="12" s="1"/>
  <c r="K786" i="12"/>
  <c r="K787" i="12" s="1"/>
  <c r="L776" i="12"/>
  <c r="M776" i="12"/>
  <c r="M777" i="12" s="1"/>
  <c r="K776" i="12"/>
  <c r="L769" i="12"/>
  <c r="M769" i="12"/>
  <c r="M770" i="12" s="1"/>
  <c r="K769" i="12"/>
  <c r="L724" i="12"/>
  <c r="M724" i="12"/>
  <c r="M725" i="12" s="1"/>
  <c r="K724" i="12"/>
  <c r="K725" i="12" s="1"/>
  <c r="L716" i="12"/>
  <c r="M716" i="12"/>
  <c r="K716" i="12"/>
  <c r="K717" i="12" s="1"/>
  <c r="M696" i="12"/>
  <c r="N696" i="12" s="1"/>
  <c r="L696" i="12"/>
  <c r="K696" i="12"/>
  <c r="K697" i="12" s="1"/>
  <c r="L686" i="12"/>
  <c r="M686" i="12"/>
  <c r="M687" i="12" s="1"/>
  <c r="K686" i="12"/>
  <c r="L676" i="12"/>
  <c r="L677" i="12" s="1"/>
  <c r="M676" i="12"/>
  <c r="M677" i="12" s="1"/>
  <c r="K676" i="12"/>
  <c r="D669" i="12" s="1"/>
  <c r="L667" i="12"/>
  <c r="L668" i="12" s="1"/>
  <c r="M667" i="12"/>
  <c r="K667" i="12"/>
  <c r="L652" i="12"/>
  <c r="L653" i="12" s="1"/>
  <c r="M652" i="12"/>
  <c r="K652" i="12"/>
  <c r="L644" i="12"/>
  <c r="M644" i="12"/>
  <c r="M645" i="12" s="1"/>
  <c r="K644" i="12"/>
  <c r="Q356" i="12"/>
  <c r="R356" i="12"/>
  <c r="P356" i="12"/>
  <c r="P357" i="12" s="1"/>
  <c r="Q368" i="12"/>
  <c r="R368" i="12"/>
  <c r="P368" i="12"/>
  <c r="R380" i="12"/>
  <c r="R381" i="12" s="1"/>
  <c r="Q380" i="12"/>
  <c r="Q381" i="12" s="1"/>
  <c r="P380" i="12"/>
  <c r="Q392" i="12"/>
  <c r="R392" i="12"/>
  <c r="R393" i="12" s="1"/>
  <c r="P392" i="12"/>
  <c r="P393" i="12" s="1"/>
  <c r="Q402" i="12"/>
  <c r="R402" i="12"/>
  <c r="R403" i="12" s="1"/>
  <c r="P402" i="12"/>
  <c r="H394" i="12" s="1"/>
  <c r="Q412" i="12"/>
  <c r="Q413" i="12" s="1"/>
  <c r="R412" i="12"/>
  <c r="P412" i="12"/>
  <c r="P413" i="12" s="1"/>
  <c r="Q502" i="12"/>
  <c r="Q503" i="12" s="1"/>
  <c r="R502" i="12"/>
  <c r="P502" i="12"/>
  <c r="Q516" i="12"/>
  <c r="Q517" i="12" s="1"/>
  <c r="R516" i="12"/>
  <c r="R517" i="12" s="1"/>
  <c r="P516" i="12"/>
  <c r="R529" i="12"/>
  <c r="R530" i="12" s="1"/>
  <c r="Q529" i="12"/>
  <c r="P529" i="12"/>
  <c r="P530" i="12" s="1"/>
  <c r="Q542" i="12"/>
  <c r="Q543" i="12" s="1"/>
  <c r="R542" i="12"/>
  <c r="P542" i="12"/>
  <c r="P543" i="12" s="1"/>
  <c r="R554" i="12"/>
  <c r="R555" i="12" s="1"/>
  <c r="Q554" i="12"/>
  <c r="P554" i="12"/>
  <c r="Q566" i="12"/>
  <c r="Q567" i="12" s="1"/>
  <c r="R566" i="12"/>
  <c r="R567" i="12" s="1"/>
  <c r="P566" i="12"/>
  <c r="L600" i="12"/>
  <c r="L601" i="12" s="1"/>
  <c r="M600" i="12"/>
  <c r="K600" i="12"/>
  <c r="D594" i="12" s="1"/>
  <c r="L592" i="12"/>
  <c r="M592" i="12"/>
  <c r="K592" i="12"/>
  <c r="L566" i="12"/>
  <c r="L567" i="12" s="1"/>
  <c r="M566" i="12"/>
  <c r="K566" i="12"/>
  <c r="L554" i="12"/>
  <c r="M554" i="12"/>
  <c r="M555" i="12" s="1"/>
  <c r="K554" i="12"/>
  <c r="K555" i="12" s="1"/>
  <c r="L542" i="12"/>
  <c r="M542" i="12"/>
  <c r="K542" i="12"/>
  <c r="D531" i="12" s="1"/>
  <c r="L529" i="12"/>
  <c r="M529" i="12"/>
  <c r="M530" i="12" s="1"/>
  <c r="K529" i="12"/>
  <c r="K530" i="12" s="1"/>
  <c r="L516" i="12"/>
  <c r="D504" i="12" s="1"/>
  <c r="M516" i="12"/>
  <c r="K516" i="12"/>
  <c r="L502" i="12"/>
  <c r="L503" i="12" s="1"/>
  <c r="M502" i="12"/>
  <c r="M503" i="12" s="1"/>
  <c r="K502" i="12"/>
  <c r="K503" i="12" s="1"/>
  <c r="L488" i="12"/>
  <c r="M488" i="12"/>
  <c r="M489" i="12" s="1"/>
  <c r="K488" i="12"/>
  <c r="K489" i="12" s="1"/>
  <c r="K482" i="12"/>
  <c r="K483" i="12" s="1"/>
  <c r="L476" i="12"/>
  <c r="M476" i="12"/>
  <c r="M477" i="12" s="1"/>
  <c r="K476" i="12"/>
  <c r="K477" i="12" s="1"/>
  <c r="L468" i="12"/>
  <c r="M468" i="12"/>
  <c r="K468" i="12"/>
  <c r="K469" i="12" s="1"/>
  <c r="L460" i="12"/>
  <c r="L461" i="12" s="1"/>
  <c r="M460" i="12"/>
  <c r="K460" i="12"/>
  <c r="L452" i="12"/>
  <c r="L453" i="12" s="1"/>
  <c r="M452" i="12"/>
  <c r="M453" i="12" s="1"/>
  <c r="K452" i="12"/>
  <c r="K453" i="12" s="1"/>
  <c r="L437" i="12"/>
  <c r="M437" i="12"/>
  <c r="K437" i="12"/>
  <c r="K438" i="12" s="1"/>
  <c r="L430" i="12"/>
  <c r="M430" i="12"/>
  <c r="M431" i="12" s="1"/>
  <c r="K430" i="12"/>
  <c r="K431" i="12" s="1"/>
  <c r="L421" i="12"/>
  <c r="L422" i="12" s="1"/>
  <c r="M421" i="12"/>
  <c r="K421" i="12"/>
  <c r="L412" i="12"/>
  <c r="M412" i="12"/>
  <c r="M413" i="12" s="1"/>
  <c r="K412" i="12"/>
  <c r="K413" i="12" s="1"/>
  <c r="L402" i="12"/>
  <c r="M402" i="12"/>
  <c r="K402" i="12"/>
  <c r="K403" i="12" s="1"/>
  <c r="L392" i="12"/>
  <c r="L393" i="12" s="1"/>
  <c r="M392" i="12"/>
  <c r="K392" i="12"/>
  <c r="L380" i="12"/>
  <c r="N380" i="12" s="1"/>
  <c r="M380" i="12"/>
  <c r="K380" i="12"/>
  <c r="L368" i="12"/>
  <c r="M368" i="12"/>
  <c r="M369" i="12" s="1"/>
  <c r="K368" i="12"/>
  <c r="K369" i="12" s="1"/>
  <c r="L356" i="12"/>
  <c r="M356" i="12"/>
  <c r="M357" i="12" s="1"/>
  <c r="K356" i="12"/>
  <c r="K357" i="12" s="1"/>
  <c r="L344" i="12"/>
  <c r="M344" i="12"/>
  <c r="K344" i="12"/>
  <c r="K345" i="12" s="1"/>
  <c r="L335" i="12"/>
  <c r="L336" i="12" s="1"/>
  <c r="M335" i="12"/>
  <c r="K335" i="12"/>
  <c r="L324" i="12"/>
  <c r="L325" i="12" s="1"/>
  <c r="M324" i="12"/>
  <c r="M325" i="12" s="1"/>
  <c r="K324" i="12"/>
  <c r="L318" i="12"/>
  <c r="L319" i="12" s="1"/>
  <c r="M318" i="12"/>
  <c r="M319" i="12" s="1"/>
  <c r="K318" i="12"/>
  <c r="K319" i="12" s="1"/>
  <c r="L312" i="12"/>
  <c r="L313" i="12" s="1"/>
  <c r="M312" i="12"/>
  <c r="K312" i="12"/>
  <c r="L306" i="12"/>
  <c r="L307" i="12" s="1"/>
  <c r="M306" i="12"/>
  <c r="K306" i="12"/>
  <c r="K307" i="12" s="1"/>
  <c r="L288" i="12"/>
  <c r="L289" i="12" s="1"/>
  <c r="M288" i="12"/>
  <c r="M289" i="12" s="1"/>
  <c r="K288" i="12"/>
  <c r="L249" i="12"/>
  <c r="M249" i="12"/>
  <c r="K249" i="12"/>
  <c r="K250" i="12" s="1"/>
  <c r="L243" i="12"/>
  <c r="M243" i="12"/>
  <c r="M244" i="12" s="1"/>
  <c r="K243" i="12"/>
  <c r="K244" i="12" s="1"/>
  <c r="L197" i="12"/>
  <c r="L198" i="12" s="1"/>
  <c r="M197" i="12"/>
  <c r="K197" i="12"/>
  <c r="K198" i="12" s="1"/>
  <c r="L185" i="12"/>
  <c r="L186" i="12" s="1"/>
  <c r="M185" i="12"/>
  <c r="N185" i="12" s="1"/>
  <c r="K185" i="12"/>
  <c r="L141" i="12"/>
  <c r="M141" i="12"/>
  <c r="M142" i="12" s="1"/>
  <c r="L117" i="12"/>
  <c r="L118" i="12" s="1"/>
  <c r="M117" i="12"/>
  <c r="K117" i="12"/>
  <c r="L106" i="12"/>
  <c r="M106" i="12"/>
  <c r="M107" i="12" s="1"/>
  <c r="K106" i="12"/>
  <c r="K107" i="12" s="1"/>
  <c r="L51" i="12"/>
  <c r="M51" i="12"/>
  <c r="K51" i="12"/>
  <c r="D44" i="12" s="1"/>
  <c r="L42" i="12"/>
  <c r="L43" i="12" s="1"/>
  <c r="M42" i="12"/>
  <c r="K42" i="12"/>
  <c r="K43" i="12" s="1"/>
  <c r="M1323" i="12"/>
  <c r="L1323" i="12"/>
  <c r="L1324" i="12" s="1"/>
  <c r="K1323" i="12"/>
  <c r="K1324" i="12" s="1"/>
  <c r="N1320" i="12"/>
  <c r="J1319" i="12"/>
  <c r="M1317" i="12"/>
  <c r="M1318" i="12" s="1"/>
  <c r="L1317" i="12"/>
  <c r="L1318" i="12" s="1"/>
  <c r="K1317" i="12"/>
  <c r="K1318" i="12" s="1"/>
  <c r="N1314" i="12"/>
  <c r="J1313" i="12"/>
  <c r="M1311" i="12"/>
  <c r="M1312" i="12" s="1"/>
  <c r="L1311" i="12"/>
  <c r="L1312" i="12" s="1"/>
  <c r="K1311" i="12"/>
  <c r="K1312" i="12" s="1"/>
  <c r="N1308" i="12"/>
  <c r="J1307" i="12"/>
  <c r="M1305" i="12"/>
  <c r="L1305" i="12"/>
  <c r="L1306" i="12" s="1"/>
  <c r="K1305" i="12"/>
  <c r="K1306" i="12" s="1"/>
  <c r="N1303" i="12"/>
  <c r="N1302" i="12"/>
  <c r="J1301" i="12"/>
  <c r="M1300" i="12"/>
  <c r="K1300" i="12"/>
  <c r="N1298" i="12"/>
  <c r="N1297" i="12"/>
  <c r="N1296" i="12"/>
  <c r="N1295" i="12"/>
  <c r="J1294" i="12"/>
  <c r="M1293" i="12"/>
  <c r="N1291" i="12"/>
  <c r="N1290" i="12"/>
  <c r="N1289" i="12"/>
  <c r="N1288" i="12"/>
  <c r="J1287" i="12"/>
  <c r="L1286" i="12"/>
  <c r="N1283" i="12"/>
  <c r="N1282" i="12"/>
  <c r="J1281" i="12"/>
  <c r="N1277" i="12"/>
  <c r="N1276" i="12"/>
  <c r="J1275" i="12"/>
  <c r="N1272" i="12"/>
  <c r="N1271" i="12"/>
  <c r="N1270" i="12"/>
  <c r="N1269" i="12"/>
  <c r="N1268" i="12"/>
  <c r="J1267" i="12"/>
  <c r="M1266" i="12"/>
  <c r="N1264" i="12"/>
  <c r="N1263" i="12"/>
  <c r="N1262" i="12"/>
  <c r="N1261" i="12"/>
  <c r="N1260" i="12"/>
  <c r="J1259" i="12"/>
  <c r="C1257" i="12"/>
  <c r="B1257" i="12"/>
  <c r="M1255" i="12"/>
  <c r="L1255" i="12"/>
  <c r="L1256" i="12" s="1"/>
  <c r="K1255" i="12"/>
  <c r="K1256" i="12" s="1"/>
  <c r="N1252" i="12"/>
  <c r="J1251" i="12"/>
  <c r="M1249" i="12"/>
  <c r="M1250" i="12" s="1"/>
  <c r="L1249" i="12"/>
  <c r="K1249" i="12"/>
  <c r="K1250" i="12" s="1"/>
  <c r="N1246" i="12"/>
  <c r="J1245" i="12"/>
  <c r="M1243" i="12"/>
  <c r="M1244" i="12" s="1"/>
  <c r="L1243" i="12"/>
  <c r="K1243" i="12"/>
  <c r="K1244" i="12" s="1"/>
  <c r="J1240" i="12"/>
  <c r="M1238" i="12"/>
  <c r="M1239" i="12" s="1"/>
  <c r="L1238" i="12"/>
  <c r="L1239" i="12" s="1"/>
  <c r="K1238" i="12"/>
  <c r="K1239" i="12" s="1"/>
  <c r="N1237" i="12"/>
  <c r="N1236" i="12"/>
  <c r="N1235" i="12"/>
  <c r="J1234" i="12"/>
  <c r="K1233" i="12"/>
  <c r="N1230" i="12"/>
  <c r="N1229" i="12"/>
  <c r="N1228" i="12"/>
  <c r="J1228" i="12"/>
  <c r="M1226" i="12"/>
  <c r="M1227" i="12" s="1"/>
  <c r="L1226" i="12"/>
  <c r="K1226" i="12"/>
  <c r="K1227" i="12" s="1"/>
  <c r="N1224" i="12"/>
  <c r="N1223" i="12"/>
  <c r="J1222" i="12"/>
  <c r="M1220" i="12"/>
  <c r="L1220" i="12"/>
  <c r="L1221" i="12" s="1"/>
  <c r="K1220" i="12"/>
  <c r="K1221" i="12" s="1"/>
  <c r="N1218" i="12"/>
  <c r="N1217" i="12"/>
  <c r="J1216" i="12"/>
  <c r="M1214" i="12"/>
  <c r="M1215" i="12" s="1"/>
  <c r="L1214" i="12"/>
  <c r="L1215" i="12" s="1"/>
  <c r="K1214" i="12"/>
  <c r="N1211" i="12"/>
  <c r="J1210" i="12"/>
  <c r="M1208" i="12"/>
  <c r="M1209" i="12" s="1"/>
  <c r="L1208" i="12"/>
  <c r="L1209" i="12" s="1"/>
  <c r="N1205" i="12"/>
  <c r="J1204" i="12"/>
  <c r="M1202" i="12"/>
  <c r="M1203" i="12" s="1"/>
  <c r="L1202" i="12"/>
  <c r="L1203" i="12" s="1"/>
  <c r="K1202" i="12"/>
  <c r="J1200" i="12"/>
  <c r="M1198" i="12"/>
  <c r="M1199" i="12" s="1"/>
  <c r="L1198" i="12"/>
  <c r="K1198" i="12"/>
  <c r="K1199" i="12" s="1"/>
  <c r="N1195" i="12"/>
  <c r="J1194" i="12"/>
  <c r="F1192" i="12"/>
  <c r="B1192" i="12"/>
  <c r="N1189" i="12"/>
  <c r="N1188" i="12"/>
  <c r="N1187" i="12"/>
  <c r="N1186" i="12"/>
  <c r="N1185" i="12"/>
  <c r="J1184" i="12"/>
  <c r="H1184" i="12"/>
  <c r="N1181" i="12"/>
  <c r="N1180" i="12"/>
  <c r="N1179" i="12"/>
  <c r="N1178" i="12"/>
  <c r="N1177" i="12"/>
  <c r="J1176" i="12"/>
  <c r="H1176" i="12"/>
  <c r="N1173" i="12"/>
  <c r="N1172" i="12"/>
  <c r="N1171" i="12"/>
  <c r="N1170" i="12"/>
  <c r="N1169" i="12"/>
  <c r="J1168" i="12"/>
  <c r="N1165" i="12"/>
  <c r="N1164" i="12"/>
  <c r="N1163" i="12"/>
  <c r="N1162" i="12"/>
  <c r="N1161" i="12"/>
  <c r="J1160" i="12"/>
  <c r="L1159" i="12"/>
  <c r="M1158" i="12"/>
  <c r="M1159" i="12" s="1"/>
  <c r="K1158" i="12"/>
  <c r="N1156" i="12"/>
  <c r="N1155" i="12"/>
  <c r="J1154" i="12"/>
  <c r="L1153" i="12"/>
  <c r="M1152" i="12"/>
  <c r="M1153" i="12" s="1"/>
  <c r="K1152" i="12"/>
  <c r="N1150" i="12"/>
  <c r="N1149" i="12"/>
  <c r="J1148" i="12"/>
  <c r="N1144" i="12"/>
  <c r="N1143" i="12"/>
  <c r="J1142" i="12"/>
  <c r="N1138" i="12"/>
  <c r="N1137" i="12"/>
  <c r="J1136" i="12"/>
  <c r="M1135" i="12"/>
  <c r="L1135" i="12"/>
  <c r="N1133" i="12"/>
  <c r="N1132" i="12"/>
  <c r="N1131" i="12"/>
  <c r="J1130" i="12"/>
  <c r="N1127" i="12"/>
  <c r="N1126" i="12"/>
  <c r="N1125" i="12"/>
  <c r="J1124" i="12"/>
  <c r="N1121" i="12"/>
  <c r="N1120" i="12"/>
  <c r="N1119" i="12"/>
  <c r="N1118" i="12"/>
  <c r="N1117" i="12"/>
  <c r="J1116" i="12"/>
  <c r="M1115" i="12"/>
  <c r="N1113" i="12"/>
  <c r="N1112" i="12"/>
  <c r="N1111" i="12"/>
  <c r="N1110" i="12"/>
  <c r="N1109" i="12"/>
  <c r="J1108" i="12"/>
  <c r="F1106" i="12"/>
  <c r="B1106" i="12"/>
  <c r="R1105" i="12"/>
  <c r="Q1105" i="12"/>
  <c r="P1105" i="12"/>
  <c r="T1104" i="12"/>
  <c r="S1104" i="12"/>
  <c r="M1104" i="12"/>
  <c r="M1105" i="12" s="1"/>
  <c r="L1104" i="12"/>
  <c r="L1105" i="12" s="1"/>
  <c r="K1104" i="12"/>
  <c r="K1105" i="12" s="1"/>
  <c r="S1101" i="12"/>
  <c r="N1101" i="12"/>
  <c r="J1100" i="12"/>
  <c r="H1100" i="12"/>
  <c r="K1099" i="12"/>
  <c r="N1097" i="12"/>
  <c r="N1096" i="12"/>
  <c r="N1095" i="12"/>
  <c r="J1094" i="12"/>
  <c r="N1091" i="12"/>
  <c r="N1090" i="12"/>
  <c r="N1089" i="12"/>
  <c r="J1088" i="12"/>
  <c r="R1087" i="12"/>
  <c r="M1087" i="12"/>
  <c r="L1087" i="12"/>
  <c r="R1086" i="12"/>
  <c r="Q1086" i="12"/>
  <c r="Q1087" i="12" s="1"/>
  <c r="P1086" i="12"/>
  <c r="S1084" i="12"/>
  <c r="S1083" i="12"/>
  <c r="J1080" i="12"/>
  <c r="M1079" i="12"/>
  <c r="K1079" i="12"/>
  <c r="R1078" i="12"/>
  <c r="R1079" i="12" s="1"/>
  <c r="Q1078" i="12"/>
  <c r="Q1079" i="12" s="1"/>
  <c r="P1078" i="12"/>
  <c r="P1079" i="12" s="1"/>
  <c r="S1076" i="12"/>
  <c r="S1075" i="12"/>
  <c r="J1072" i="12"/>
  <c r="R1071" i="12"/>
  <c r="P1071" i="12"/>
  <c r="S1069" i="12"/>
  <c r="N1068" i="12"/>
  <c r="N1067" i="12"/>
  <c r="N1064" i="12"/>
  <c r="N1063" i="12"/>
  <c r="J1062" i="12"/>
  <c r="Q1061" i="12"/>
  <c r="S1059" i="12"/>
  <c r="N1058" i="12"/>
  <c r="N1057" i="12"/>
  <c r="S1056" i="12"/>
  <c r="S1055" i="12"/>
  <c r="N1054" i="12"/>
  <c r="N1053" i="12"/>
  <c r="O1052" i="12"/>
  <c r="J1052" i="12"/>
  <c r="Q1051" i="12"/>
  <c r="M1051" i="12"/>
  <c r="L1051" i="12"/>
  <c r="N1049" i="12"/>
  <c r="N1048" i="12"/>
  <c r="N1047" i="12"/>
  <c r="S1046" i="12"/>
  <c r="S1045" i="12"/>
  <c r="S1044" i="12"/>
  <c r="S1043" i="12"/>
  <c r="N1042" i="12"/>
  <c r="J1041" i="12"/>
  <c r="M1040" i="12"/>
  <c r="N1038" i="12"/>
  <c r="N1037" i="12"/>
  <c r="N1036" i="12"/>
  <c r="S1035" i="12"/>
  <c r="S1034" i="12"/>
  <c r="S1033" i="12"/>
  <c r="S1032" i="12"/>
  <c r="N1031" i="12"/>
  <c r="J1030" i="12"/>
  <c r="R1029" i="12"/>
  <c r="P1029" i="12"/>
  <c r="K1029" i="12"/>
  <c r="N1027" i="12"/>
  <c r="S1026" i="12"/>
  <c r="N1025" i="12"/>
  <c r="S1024" i="12"/>
  <c r="N1023" i="12"/>
  <c r="S1022" i="12"/>
  <c r="J1021" i="12"/>
  <c r="R1020" i="12"/>
  <c r="Q1020" i="12"/>
  <c r="T1019" i="12"/>
  <c r="N1018" i="12"/>
  <c r="S1017" i="12"/>
  <c r="N1016" i="12"/>
  <c r="S1015" i="12"/>
  <c r="N1014" i="12"/>
  <c r="N1019" i="12" s="1"/>
  <c r="S1013" i="12"/>
  <c r="J1012" i="12"/>
  <c r="H1012" i="12"/>
  <c r="M1010" i="12"/>
  <c r="M1011" i="12" s="1"/>
  <c r="L1010" i="12"/>
  <c r="K1010" i="12"/>
  <c r="K1011" i="12" s="1"/>
  <c r="N1009" i="12"/>
  <c r="N1008" i="12"/>
  <c r="N1007" i="12"/>
  <c r="N1006" i="12"/>
  <c r="N1005" i="12"/>
  <c r="N1004" i="12"/>
  <c r="N1003" i="12"/>
  <c r="J1002" i="12"/>
  <c r="M1000" i="12"/>
  <c r="M1001" i="12" s="1"/>
  <c r="L1000" i="12"/>
  <c r="L1001" i="12" s="1"/>
  <c r="K1000" i="12"/>
  <c r="K1001" i="12" s="1"/>
  <c r="N999" i="12"/>
  <c r="N998" i="12"/>
  <c r="N997" i="12"/>
  <c r="N996" i="12"/>
  <c r="N995" i="12"/>
  <c r="N994" i="12"/>
  <c r="N993" i="12"/>
  <c r="J992" i="12"/>
  <c r="M991" i="12"/>
  <c r="L991" i="12"/>
  <c r="N989" i="12"/>
  <c r="N988" i="12"/>
  <c r="N987" i="12"/>
  <c r="N986" i="12"/>
  <c r="N985" i="12"/>
  <c r="J984" i="12"/>
  <c r="N981" i="12"/>
  <c r="N980" i="12"/>
  <c r="N979" i="12"/>
  <c r="N978" i="12"/>
  <c r="N977" i="12"/>
  <c r="J976" i="12"/>
  <c r="M974" i="12"/>
  <c r="M975" i="12" s="1"/>
  <c r="L974" i="12"/>
  <c r="L975" i="12" s="1"/>
  <c r="K974" i="12"/>
  <c r="K975" i="12" s="1"/>
  <c r="N973" i="12"/>
  <c r="N972" i="12"/>
  <c r="N971" i="12"/>
  <c r="J970" i="12"/>
  <c r="M968" i="12"/>
  <c r="M969" i="12" s="1"/>
  <c r="L968" i="12"/>
  <c r="K968" i="12"/>
  <c r="K969" i="12" s="1"/>
  <c r="N967" i="12"/>
  <c r="N966" i="12"/>
  <c r="N965" i="12"/>
  <c r="J964" i="12"/>
  <c r="M962" i="12"/>
  <c r="M963" i="12" s="1"/>
  <c r="L962" i="12"/>
  <c r="K962" i="12"/>
  <c r="N959" i="12"/>
  <c r="J958" i="12"/>
  <c r="M956" i="12"/>
  <c r="M957" i="12" s="1"/>
  <c r="L956" i="12"/>
  <c r="L957" i="12" s="1"/>
  <c r="K956" i="12"/>
  <c r="N955" i="12"/>
  <c r="J954" i="12"/>
  <c r="M952" i="12"/>
  <c r="M953" i="12" s="1"/>
  <c r="L952" i="12"/>
  <c r="L953" i="12" s="1"/>
  <c r="K952" i="12"/>
  <c r="N949" i="12"/>
  <c r="J948" i="12"/>
  <c r="M946" i="12"/>
  <c r="M947" i="12" s="1"/>
  <c r="L946" i="12"/>
  <c r="N944" i="12"/>
  <c r="N943" i="12"/>
  <c r="J942" i="12"/>
  <c r="H942" i="12"/>
  <c r="M940" i="12"/>
  <c r="M941" i="12" s="1"/>
  <c r="L940" i="12"/>
  <c r="K940" i="12"/>
  <c r="K941" i="12" s="1"/>
  <c r="N939" i="12"/>
  <c r="N938" i="12"/>
  <c r="N937" i="12"/>
  <c r="N936" i="12"/>
  <c r="N935" i="12"/>
  <c r="J934" i="12"/>
  <c r="M932" i="12"/>
  <c r="M933" i="12" s="1"/>
  <c r="L932" i="12"/>
  <c r="L933" i="12" s="1"/>
  <c r="K932" i="12"/>
  <c r="K933" i="12" s="1"/>
  <c r="N931" i="12"/>
  <c r="N930" i="12"/>
  <c r="N929" i="12"/>
  <c r="N928" i="12"/>
  <c r="N927" i="12"/>
  <c r="J926" i="12"/>
  <c r="L925" i="12"/>
  <c r="N923" i="12"/>
  <c r="N922" i="12"/>
  <c r="N921" i="12"/>
  <c r="N920" i="12"/>
  <c r="N919" i="12"/>
  <c r="N918" i="12"/>
  <c r="N917" i="12"/>
  <c r="J916" i="12"/>
  <c r="N913" i="12"/>
  <c r="N912" i="12"/>
  <c r="N911" i="12"/>
  <c r="N910" i="12"/>
  <c r="N909" i="12"/>
  <c r="N908" i="12"/>
  <c r="N907" i="12"/>
  <c r="J906" i="12"/>
  <c r="N902" i="12"/>
  <c r="N901" i="12"/>
  <c r="J900" i="12"/>
  <c r="M899" i="12"/>
  <c r="L899" i="12"/>
  <c r="K898" i="12"/>
  <c r="K899" i="12" s="1"/>
  <c r="N896" i="12"/>
  <c r="N895" i="12"/>
  <c r="J894" i="12"/>
  <c r="D894" i="12"/>
  <c r="F892" i="12"/>
  <c r="B892" i="12"/>
  <c r="K891" i="12"/>
  <c r="N889" i="12"/>
  <c r="N888" i="12"/>
  <c r="N887" i="12"/>
  <c r="J886" i="12"/>
  <c r="M885" i="12"/>
  <c r="L885" i="12"/>
  <c r="N883" i="12"/>
  <c r="N882" i="12"/>
  <c r="N881" i="12"/>
  <c r="J880" i="12"/>
  <c r="M878" i="12"/>
  <c r="M879" i="12" s="1"/>
  <c r="L878" i="12"/>
  <c r="L879" i="12" s="1"/>
  <c r="K878" i="12"/>
  <c r="N877" i="12"/>
  <c r="N876" i="12"/>
  <c r="N875" i="12"/>
  <c r="N874" i="12"/>
  <c r="N873" i="12"/>
  <c r="J872" i="12"/>
  <c r="M870" i="12"/>
  <c r="M871" i="12" s="1"/>
  <c r="L870" i="12"/>
  <c r="L871" i="12" s="1"/>
  <c r="K870" i="12"/>
  <c r="N869" i="12"/>
  <c r="N868" i="12"/>
  <c r="N867" i="12"/>
  <c r="N866" i="12"/>
  <c r="N865" i="12"/>
  <c r="J864" i="12"/>
  <c r="R863" i="12"/>
  <c r="P863" i="12"/>
  <c r="L863" i="12"/>
  <c r="S861" i="12"/>
  <c r="N861" i="12"/>
  <c r="N860" i="12"/>
  <c r="N859" i="12"/>
  <c r="N858" i="12"/>
  <c r="N857" i="12"/>
  <c r="N856" i="12"/>
  <c r="S855" i="12"/>
  <c r="S854" i="12"/>
  <c r="J853" i="12"/>
  <c r="M852" i="12"/>
  <c r="S850" i="12"/>
  <c r="N850" i="12"/>
  <c r="N849" i="12"/>
  <c r="N848" i="12"/>
  <c r="N847" i="12"/>
  <c r="N846" i="12"/>
  <c r="N845" i="12"/>
  <c r="S844" i="12"/>
  <c r="S843" i="12"/>
  <c r="J842" i="12"/>
  <c r="R841" i="12"/>
  <c r="K841" i="12"/>
  <c r="Q840" i="12"/>
  <c r="Q841" i="12" s="1"/>
  <c r="P840" i="12"/>
  <c r="P841" i="12" s="1"/>
  <c r="S839" i="12"/>
  <c r="S838" i="12"/>
  <c r="N837" i="12"/>
  <c r="N836" i="12"/>
  <c r="J835" i="12"/>
  <c r="Q834" i="12"/>
  <c r="L834" i="12"/>
  <c r="R833" i="12"/>
  <c r="P833" i="12"/>
  <c r="S832" i="12"/>
  <c r="S831" i="12"/>
  <c r="N830" i="12"/>
  <c r="N829" i="12"/>
  <c r="J828" i="12"/>
  <c r="M827" i="12"/>
  <c r="K827" i="12"/>
  <c r="N824" i="12"/>
  <c r="N823" i="12"/>
  <c r="J822" i="12"/>
  <c r="M821" i="12"/>
  <c r="K821" i="12"/>
  <c r="N819" i="12"/>
  <c r="N818" i="12"/>
  <c r="N817" i="12"/>
  <c r="J816" i="12"/>
  <c r="K815" i="12"/>
  <c r="N813" i="12"/>
  <c r="N812" i="12"/>
  <c r="N811" i="12"/>
  <c r="J810" i="12"/>
  <c r="M808" i="12"/>
  <c r="L808" i="12"/>
  <c r="L809" i="12" s="1"/>
  <c r="K808" i="12"/>
  <c r="K809" i="12" s="1"/>
  <c r="N806" i="12"/>
  <c r="N805" i="12"/>
  <c r="J804" i="12"/>
  <c r="M802" i="12"/>
  <c r="L802" i="12"/>
  <c r="L803" i="12" s="1"/>
  <c r="K802" i="12"/>
  <c r="K803" i="12" s="1"/>
  <c r="N800" i="12"/>
  <c r="N799" i="12"/>
  <c r="J798" i="12"/>
  <c r="L797" i="12"/>
  <c r="N795" i="12"/>
  <c r="N794" i="12"/>
  <c r="N793" i="12"/>
  <c r="N792" i="12"/>
  <c r="N791" i="12"/>
  <c r="N790" i="12"/>
  <c r="N789" i="12"/>
  <c r="J788" i="12"/>
  <c r="H788" i="12"/>
  <c r="L787" i="12"/>
  <c r="N785" i="12"/>
  <c r="N784" i="12"/>
  <c r="N783" i="12"/>
  <c r="N782" i="12"/>
  <c r="N781" i="12"/>
  <c r="N780" i="12"/>
  <c r="N779" i="12"/>
  <c r="J778" i="12"/>
  <c r="H778" i="12"/>
  <c r="K777" i="12"/>
  <c r="N775" i="12"/>
  <c r="N774" i="12"/>
  <c r="N773" i="12"/>
  <c r="N772" i="12"/>
  <c r="J771" i="12"/>
  <c r="K770" i="12"/>
  <c r="N768" i="12"/>
  <c r="N767" i="12"/>
  <c r="N766" i="12"/>
  <c r="N765" i="12"/>
  <c r="J764" i="12"/>
  <c r="Q763" i="12"/>
  <c r="M762" i="12"/>
  <c r="M763" i="12" s="1"/>
  <c r="L762" i="12"/>
  <c r="K762" i="12"/>
  <c r="K763" i="12" s="1"/>
  <c r="S761" i="12"/>
  <c r="S754" i="12"/>
  <c r="S753" i="12"/>
  <c r="S752" i="12"/>
  <c r="S751" i="12"/>
  <c r="S750" i="12"/>
  <c r="S749" i="12"/>
  <c r="S748" i="12"/>
  <c r="S747" i="12"/>
  <c r="S746" i="12"/>
  <c r="J745" i="12"/>
  <c r="D745" i="12"/>
  <c r="P744" i="12"/>
  <c r="M743" i="12"/>
  <c r="M744" i="12" s="1"/>
  <c r="L743" i="12"/>
  <c r="K743" i="12"/>
  <c r="K744" i="12" s="1"/>
  <c r="S742" i="12"/>
  <c r="S741" i="12"/>
  <c r="S740" i="12"/>
  <c r="S739" i="12"/>
  <c r="S738" i="12"/>
  <c r="S737" i="12"/>
  <c r="S736" i="12"/>
  <c r="S735" i="12"/>
  <c r="S734" i="12"/>
  <c r="S733" i="12"/>
  <c r="S732" i="12"/>
  <c r="S731" i="12"/>
  <c r="S730" i="12"/>
  <c r="S729" i="12"/>
  <c r="S728" i="12"/>
  <c r="S727" i="12"/>
  <c r="J726" i="12"/>
  <c r="D726" i="12"/>
  <c r="L725" i="12"/>
  <c r="N723" i="12"/>
  <c r="N722" i="12"/>
  <c r="N721" i="12"/>
  <c r="N720" i="12"/>
  <c r="J718" i="12"/>
  <c r="M717" i="12"/>
  <c r="L717" i="12"/>
  <c r="N715" i="12"/>
  <c r="N714" i="12"/>
  <c r="N713" i="12"/>
  <c r="N712" i="12"/>
  <c r="N711" i="12"/>
  <c r="J710" i="12"/>
  <c r="M708" i="12"/>
  <c r="M709" i="12" s="1"/>
  <c r="L708" i="12"/>
  <c r="K708" i="12"/>
  <c r="K709" i="12" s="1"/>
  <c r="N706" i="12"/>
  <c r="N705" i="12"/>
  <c r="J704" i="12"/>
  <c r="M702" i="12"/>
  <c r="M703" i="12" s="1"/>
  <c r="L702" i="12"/>
  <c r="K702" i="12"/>
  <c r="K703" i="12" s="1"/>
  <c r="N700" i="12"/>
  <c r="N699" i="12"/>
  <c r="J698" i="12"/>
  <c r="L697" i="12"/>
  <c r="N695" i="12"/>
  <c r="N694" i="12"/>
  <c r="N693" i="12"/>
  <c r="N692" i="12"/>
  <c r="N691" i="12"/>
  <c r="N690" i="12"/>
  <c r="N689" i="12"/>
  <c r="J688" i="12"/>
  <c r="K687" i="12"/>
  <c r="N685" i="12"/>
  <c r="N684" i="12"/>
  <c r="N683" i="12"/>
  <c r="N682" i="12"/>
  <c r="N681" i="12"/>
  <c r="N680" i="12"/>
  <c r="N679" i="12"/>
  <c r="J678" i="12"/>
  <c r="R677" i="12"/>
  <c r="P677" i="12"/>
  <c r="S675" i="12"/>
  <c r="N675" i="12"/>
  <c r="S674" i="12"/>
  <c r="N674" i="12"/>
  <c r="S673" i="12"/>
  <c r="N673" i="12"/>
  <c r="S672" i="12"/>
  <c r="N672" i="12"/>
  <c r="S671" i="12"/>
  <c r="N671" i="12"/>
  <c r="S670" i="12"/>
  <c r="N670" i="12"/>
  <c r="J669" i="12"/>
  <c r="R668" i="12"/>
  <c r="M668" i="12"/>
  <c r="K668" i="12"/>
  <c r="S666" i="12"/>
  <c r="N666" i="12"/>
  <c r="S665" i="12"/>
  <c r="N665" i="12"/>
  <c r="S664" i="12"/>
  <c r="N664" i="12"/>
  <c r="S663" i="12"/>
  <c r="N663" i="12"/>
  <c r="S662" i="12"/>
  <c r="N662" i="12"/>
  <c r="S661" i="12"/>
  <c r="N661" i="12"/>
  <c r="J660" i="12"/>
  <c r="M658" i="12"/>
  <c r="M659" i="12" s="1"/>
  <c r="L658" i="12"/>
  <c r="L659" i="12" s="1"/>
  <c r="K658" i="12"/>
  <c r="N655" i="12"/>
  <c r="M653" i="12"/>
  <c r="K653" i="12"/>
  <c r="N651" i="12"/>
  <c r="N650" i="12"/>
  <c r="N649" i="12"/>
  <c r="N648" i="12"/>
  <c r="N647" i="12"/>
  <c r="J646" i="12"/>
  <c r="L645" i="12"/>
  <c r="K645" i="12"/>
  <c r="N643" i="12"/>
  <c r="N642" i="12"/>
  <c r="N641" i="12"/>
  <c r="N640" i="12"/>
  <c r="N639" i="12"/>
  <c r="J638" i="12"/>
  <c r="M636" i="12"/>
  <c r="M637" i="12" s="1"/>
  <c r="L636" i="12"/>
  <c r="L637" i="12" s="1"/>
  <c r="K636" i="12"/>
  <c r="N635" i="12"/>
  <c r="N634" i="12"/>
  <c r="N633" i="12"/>
  <c r="N632" i="12"/>
  <c r="N631" i="12"/>
  <c r="J630" i="12"/>
  <c r="M628" i="12"/>
  <c r="L628" i="12"/>
  <c r="L629" i="12" s="1"/>
  <c r="K628" i="12"/>
  <c r="N627" i="12"/>
  <c r="N626" i="12"/>
  <c r="N625" i="12"/>
  <c r="N624" i="12"/>
  <c r="N623" i="12"/>
  <c r="J622" i="12"/>
  <c r="F620" i="12"/>
  <c r="B620" i="12"/>
  <c r="R618" i="12"/>
  <c r="Q618" i="12"/>
  <c r="Q619" i="12" s="1"/>
  <c r="P618" i="12"/>
  <c r="M618" i="12"/>
  <c r="L618" i="12"/>
  <c r="L619" i="12" s="1"/>
  <c r="K618" i="12"/>
  <c r="K619" i="12" s="1"/>
  <c r="N617" i="12"/>
  <c r="S616" i="12"/>
  <c r="S615" i="12"/>
  <c r="S614" i="12"/>
  <c r="N613" i="12"/>
  <c r="N612" i="12"/>
  <c r="R609" i="12"/>
  <c r="R610" i="12" s="1"/>
  <c r="Q609" i="12"/>
  <c r="Q610" i="12" s="1"/>
  <c r="P609" i="12"/>
  <c r="P610" i="12" s="1"/>
  <c r="M609" i="12"/>
  <c r="M610" i="12" s="1"/>
  <c r="L609" i="12"/>
  <c r="L610" i="12" s="1"/>
  <c r="K609" i="12"/>
  <c r="K610" i="12" s="1"/>
  <c r="N608" i="12"/>
  <c r="S607" i="12"/>
  <c r="S606" i="12"/>
  <c r="S605" i="12"/>
  <c r="N604" i="12"/>
  <c r="N603" i="12"/>
  <c r="T601" i="12"/>
  <c r="N599" i="12"/>
  <c r="N598" i="12"/>
  <c r="N597" i="12"/>
  <c r="N596" i="12"/>
  <c r="N595" i="12"/>
  <c r="J594" i="12"/>
  <c r="T593" i="12"/>
  <c r="L593" i="12"/>
  <c r="K593" i="12"/>
  <c r="N591" i="12"/>
  <c r="N590" i="12"/>
  <c r="N589" i="12"/>
  <c r="N588" i="12"/>
  <c r="N587" i="12"/>
  <c r="J586" i="12"/>
  <c r="T585" i="12"/>
  <c r="M584" i="12"/>
  <c r="M585" i="12" s="1"/>
  <c r="L584" i="12"/>
  <c r="K584" i="12"/>
  <c r="K585" i="12" s="1"/>
  <c r="N583" i="12"/>
  <c r="N581" i="12"/>
  <c r="N580" i="12"/>
  <c r="N579" i="12"/>
  <c r="N578" i="12"/>
  <c r="T577" i="12"/>
  <c r="J577" i="12"/>
  <c r="T576" i="12"/>
  <c r="M575" i="12"/>
  <c r="M576" i="12" s="1"/>
  <c r="L575" i="12"/>
  <c r="L576" i="12" s="1"/>
  <c r="K575" i="12"/>
  <c r="N574" i="12"/>
  <c r="N572" i="12"/>
  <c r="N570" i="12"/>
  <c r="N569" i="12"/>
  <c r="J568" i="12"/>
  <c r="P567" i="12"/>
  <c r="M567" i="12"/>
  <c r="K567" i="12"/>
  <c r="S565" i="12"/>
  <c r="N564" i="12"/>
  <c r="S563" i="12"/>
  <c r="N562" i="12"/>
  <c r="N561" i="12"/>
  <c r="S560" i="12"/>
  <c r="N559" i="12"/>
  <c r="S558" i="12"/>
  <c r="N557" i="12"/>
  <c r="J556" i="12"/>
  <c r="Q555" i="12"/>
  <c r="P555" i="12"/>
  <c r="L555" i="12"/>
  <c r="S553" i="12"/>
  <c r="N552" i="12"/>
  <c r="S551" i="12"/>
  <c r="N550" i="12"/>
  <c r="N549" i="12"/>
  <c r="S548" i="12"/>
  <c r="N547" i="12"/>
  <c r="S546" i="12"/>
  <c r="N545" i="12"/>
  <c r="J544" i="12"/>
  <c r="R543" i="12"/>
  <c r="L543" i="12"/>
  <c r="N541" i="12"/>
  <c r="N540" i="12"/>
  <c r="S539" i="12"/>
  <c r="N538" i="12"/>
  <c r="S537" i="12"/>
  <c r="S536" i="12"/>
  <c r="S535" i="12"/>
  <c r="S534" i="12"/>
  <c r="S533" i="12"/>
  <c r="N533" i="12"/>
  <c r="S532" i="12"/>
  <c r="N532" i="12"/>
  <c r="J531" i="12"/>
  <c r="Q530" i="12"/>
  <c r="L530" i="12"/>
  <c r="N528" i="12"/>
  <c r="N527" i="12"/>
  <c r="N525" i="12"/>
  <c r="S524" i="12"/>
  <c r="S523" i="12"/>
  <c r="S522" i="12"/>
  <c r="S521" i="12"/>
  <c r="N520" i="12"/>
  <c r="N519" i="12"/>
  <c r="J518" i="12"/>
  <c r="D518" i="12"/>
  <c r="K517" i="12"/>
  <c r="N515" i="12"/>
  <c r="N514" i="12"/>
  <c r="N513" i="12"/>
  <c r="N512" i="12"/>
  <c r="N511" i="12"/>
  <c r="N510" i="12"/>
  <c r="N509" i="12"/>
  <c r="S508" i="12"/>
  <c r="N508" i="12"/>
  <c r="S507" i="12"/>
  <c r="S506" i="12"/>
  <c r="S505" i="12"/>
  <c r="J504" i="12"/>
  <c r="P503" i="12"/>
  <c r="N501" i="12"/>
  <c r="N500" i="12"/>
  <c r="N499" i="12"/>
  <c r="N498" i="12"/>
  <c r="N497" i="12"/>
  <c r="N496" i="12"/>
  <c r="N495" i="12"/>
  <c r="N494" i="12"/>
  <c r="S493" i="12"/>
  <c r="S492" i="12"/>
  <c r="S491" i="12"/>
  <c r="J490" i="12"/>
  <c r="T489" i="12"/>
  <c r="L489" i="12"/>
  <c r="N486" i="12"/>
  <c r="N485" i="12"/>
  <c r="T483" i="12"/>
  <c r="M483" i="12"/>
  <c r="L483" i="12"/>
  <c r="N480" i="12"/>
  <c r="N479" i="12"/>
  <c r="R477" i="12"/>
  <c r="Q477" i="12"/>
  <c r="P477" i="12"/>
  <c r="L477" i="12"/>
  <c r="S476" i="12"/>
  <c r="S475" i="12"/>
  <c r="S474" i="12"/>
  <c r="N474" i="12"/>
  <c r="N473" i="12"/>
  <c r="N472" i="12"/>
  <c r="N471" i="12"/>
  <c r="J470" i="12"/>
  <c r="H470" i="12"/>
  <c r="R469" i="12"/>
  <c r="Q469" i="12"/>
  <c r="P469" i="12"/>
  <c r="M469" i="12"/>
  <c r="L469" i="12"/>
  <c r="S468" i="12"/>
  <c r="S467" i="12"/>
  <c r="N467" i="12"/>
  <c r="S466" i="12"/>
  <c r="N466" i="12"/>
  <c r="N465" i="12"/>
  <c r="N464" i="12"/>
  <c r="N463" i="12"/>
  <c r="J462" i="12"/>
  <c r="H462" i="12"/>
  <c r="T461" i="12"/>
  <c r="M461" i="12"/>
  <c r="K461" i="12"/>
  <c r="N459" i="12"/>
  <c r="N458" i="12"/>
  <c r="N457" i="12"/>
  <c r="N456" i="12"/>
  <c r="N455" i="12"/>
  <c r="J454" i="12"/>
  <c r="T453" i="12"/>
  <c r="N451" i="12"/>
  <c r="N450" i="12"/>
  <c r="N449" i="12"/>
  <c r="N448" i="12"/>
  <c r="N447" i="12"/>
  <c r="J446" i="12"/>
  <c r="T445" i="12"/>
  <c r="M444" i="12"/>
  <c r="L444" i="12"/>
  <c r="L445" i="12" s="1"/>
  <c r="K444" i="12"/>
  <c r="K445" i="12" s="1"/>
  <c r="N443" i="12"/>
  <c r="N442" i="12"/>
  <c r="N441" i="12"/>
  <c r="N440" i="12"/>
  <c r="J439" i="12"/>
  <c r="T438" i="12"/>
  <c r="M438" i="12"/>
  <c r="L438" i="12"/>
  <c r="N436" i="12"/>
  <c r="N435" i="12"/>
  <c r="N434" i="12"/>
  <c r="N433" i="12"/>
  <c r="J432" i="12"/>
  <c r="T431" i="12"/>
  <c r="L431" i="12"/>
  <c r="N429" i="12"/>
  <c r="N428" i="12"/>
  <c r="N427" i="12"/>
  <c r="N426" i="12"/>
  <c r="N425" i="12"/>
  <c r="N424" i="12"/>
  <c r="J423" i="12"/>
  <c r="T422" i="12"/>
  <c r="M422" i="12"/>
  <c r="K422" i="12"/>
  <c r="N420" i="12"/>
  <c r="N419" i="12"/>
  <c r="N418" i="12"/>
  <c r="N417" i="12"/>
  <c r="N416" i="12"/>
  <c r="N415" i="12"/>
  <c r="J414" i="12"/>
  <c r="R413" i="12"/>
  <c r="L413" i="12"/>
  <c r="N411" i="12"/>
  <c r="N410" i="12"/>
  <c r="N409" i="12"/>
  <c r="N408" i="12"/>
  <c r="N407" i="12"/>
  <c r="S406" i="12"/>
  <c r="S405" i="12"/>
  <c r="J404" i="12"/>
  <c r="Q403" i="12"/>
  <c r="M403" i="12"/>
  <c r="L403" i="12"/>
  <c r="N401" i="12"/>
  <c r="S400" i="12"/>
  <c r="N400" i="12"/>
  <c r="S399" i="12"/>
  <c r="N399" i="12"/>
  <c r="S398" i="12"/>
  <c r="N398" i="12"/>
  <c r="S397" i="12"/>
  <c r="N397" i="12"/>
  <c r="S396" i="12"/>
  <c r="S395" i="12"/>
  <c r="J394" i="12"/>
  <c r="M393" i="12"/>
  <c r="K393" i="12"/>
  <c r="S391" i="12"/>
  <c r="N391" i="12"/>
  <c r="N390" i="12"/>
  <c r="N389" i="12"/>
  <c r="N388" i="12"/>
  <c r="N387" i="12"/>
  <c r="N386" i="12"/>
  <c r="S384" i="12"/>
  <c r="S383" i="12"/>
  <c r="S382" i="12"/>
  <c r="J382" i="12"/>
  <c r="P381" i="12"/>
  <c r="M381" i="12"/>
  <c r="K381" i="12"/>
  <c r="S379" i="12"/>
  <c r="N379" i="12"/>
  <c r="N378" i="12"/>
  <c r="N377" i="12"/>
  <c r="N376" i="12"/>
  <c r="N375" i="12"/>
  <c r="N374" i="12"/>
  <c r="S372" i="12"/>
  <c r="S371" i="12"/>
  <c r="J370" i="12"/>
  <c r="R369" i="12"/>
  <c r="P369" i="12"/>
  <c r="L369" i="12"/>
  <c r="S367" i="12"/>
  <c r="S366" i="12"/>
  <c r="S365" i="12"/>
  <c r="S364" i="12"/>
  <c r="S363" i="12"/>
  <c r="S362" i="12"/>
  <c r="N361" i="12"/>
  <c r="S360" i="12"/>
  <c r="N359" i="12"/>
  <c r="J358" i="12"/>
  <c r="H358" i="12"/>
  <c r="R357" i="12"/>
  <c r="Q357" i="12"/>
  <c r="L357" i="12"/>
  <c r="S355" i="12"/>
  <c r="S354" i="12"/>
  <c r="S353" i="12"/>
  <c r="S352" i="12"/>
  <c r="S351" i="12"/>
  <c r="S350" i="12"/>
  <c r="N349" i="12"/>
  <c r="S348" i="12"/>
  <c r="N347" i="12"/>
  <c r="J346" i="12"/>
  <c r="T345" i="12"/>
  <c r="M345" i="12"/>
  <c r="N343" i="12"/>
  <c r="N342" i="12"/>
  <c r="N341" i="12"/>
  <c r="N340" i="12"/>
  <c r="N339" i="12"/>
  <c r="N338" i="12"/>
  <c r="J337" i="12"/>
  <c r="T336" i="12"/>
  <c r="K336" i="12"/>
  <c r="N334" i="12"/>
  <c r="N333" i="12"/>
  <c r="N332" i="12"/>
  <c r="N331" i="12"/>
  <c r="N330" i="12"/>
  <c r="N329" i="12"/>
  <c r="J328" i="12"/>
  <c r="F326" i="12"/>
  <c r="B326" i="12"/>
  <c r="R325" i="12"/>
  <c r="Q325" i="12"/>
  <c r="P325" i="12"/>
  <c r="K325" i="12"/>
  <c r="N322" i="12"/>
  <c r="N321" i="12"/>
  <c r="J320" i="12"/>
  <c r="R319" i="12"/>
  <c r="Q319" i="12"/>
  <c r="P319" i="12"/>
  <c r="N316" i="12"/>
  <c r="N315" i="12"/>
  <c r="J314" i="12"/>
  <c r="M313" i="12"/>
  <c r="R312" i="12"/>
  <c r="Q312" i="12"/>
  <c r="Q313" i="12" s="1"/>
  <c r="P312" i="12"/>
  <c r="P313" i="12" s="1"/>
  <c r="N310" i="12"/>
  <c r="N309" i="12"/>
  <c r="J308" i="12"/>
  <c r="M307" i="12"/>
  <c r="R306" i="12"/>
  <c r="R307" i="12" s="1"/>
  <c r="Q306" i="12"/>
  <c r="P306" i="12"/>
  <c r="P307" i="12" s="1"/>
  <c r="N304" i="12"/>
  <c r="N303" i="12"/>
  <c r="J302" i="12"/>
  <c r="R301" i="12"/>
  <c r="Q301" i="12"/>
  <c r="P301" i="12"/>
  <c r="M300" i="12"/>
  <c r="M301" i="12" s="1"/>
  <c r="L300" i="12"/>
  <c r="K300" i="12"/>
  <c r="K301" i="12" s="1"/>
  <c r="N298" i="12"/>
  <c r="N297" i="12"/>
  <c r="J296" i="12"/>
  <c r="R295" i="12"/>
  <c r="Q295" i="12"/>
  <c r="P295" i="12"/>
  <c r="M294" i="12"/>
  <c r="M295" i="12" s="1"/>
  <c r="L294" i="12"/>
  <c r="L295" i="12" s="1"/>
  <c r="K294" i="12"/>
  <c r="N292" i="12"/>
  <c r="N291" i="12"/>
  <c r="N290" i="12"/>
  <c r="J290" i="12"/>
  <c r="R289" i="12"/>
  <c r="Q289" i="12"/>
  <c r="P289" i="12"/>
  <c r="K289" i="12"/>
  <c r="N286" i="12"/>
  <c r="N285" i="12"/>
  <c r="J284" i="12"/>
  <c r="R283" i="12"/>
  <c r="Q283" i="12"/>
  <c r="P283" i="12"/>
  <c r="M282" i="12"/>
  <c r="M283" i="12" s="1"/>
  <c r="L282" i="12"/>
  <c r="L283" i="12" s="1"/>
  <c r="K282" i="12"/>
  <c r="K283" i="12" s="1"/>
  <c r="S281" i="12"/>
  <c r="N281" i="12"/>
  <c r="S280" i="12"/>
  <c r="N280" i="12"/>
  <c r="S279" i="12"/>
  <c r="N279" i="12"/>
  <c r="S278" i="12"/>
  <c r="N278" i="12"/>
  <c r="S277" i="12"/>
  <c r="N277" i="12"/>
  <c r="S276" i="12"/>
  <c r="N276" i="12"/>
  <c r="S275" i="12"/>
  <c r="N275" i="12"/>
  <c r="J274" i="12"/>
  <c r="H274" i="12"/>
  <c r="R273" i="12"/>
  <c r="Q273" i="12"/>
  <c r="P273" i="12"/>
  <c r="M272" i="12"/>
  <c r="M273" i="12" s="1"/>
  <c r="L272" i="12"/>
  <c r="L273" i="12" s="1"/>
  <c r="K272" i="12"/>
  <c r="S271" i="12"/>
  <c r="N271" i="12"/>
  <c r="S270" i="12"/>
  <c r="N270" i="12"/>
  <c r="S269" i="12"/>
  <c r="N269" i="12"/>
  <c r="S268" i="12"/>
  <c r="N268" i="12"/>
  <c r="S267" i="12"/>
  <c r="N267" i="12"/>
  <c r="S266" i="12"/>
  <c r="N266" i="12"/>
  <c r="S265" i="12"/>
  <c r="N265" i="12"/>
  <c r="J264" i="12"/>
  <c r="H264" i="12"/>
  <c r="R263" i="12"/>
  <c r="Q263" i="12"/>
  <c r="P263" i="12"/>
  <c r="M262" i="12"/>
  <c r="L262" i="12"/>
  <c r="L263" i="12" s="1"/>
  <c r="K262" i="12"/>
  <c r="K263" i="12" s="1"/>
  <c r="N261" i="12"/>
  <c r="N260" i="12"/>
  <c r="N259" i="12"/>
  <c r="J258" i="12"/>
  <c r="R256" i="12"/>
  <c r="R257" i="12" s="1"/>
  <c r="Q256" i="12"/>
  <c r="P256" i="12"/>
  <c r="P257" i="12" s="1"/>
  <c r="M256" i="12"/>
  <c r="M257" i="12" s="1"/>
  <c r="L256" i="12"/>
  <c r="L257" i="12" s="1"/>
  <c r="K256" i="12"/>
  <c r="K257" i="12" s="1"/>
  <c r="S255" i="12"/>
  <c r="N255" i="12"/>
  <c r="N254" i="12"/>
  <c r="N253" i="12"/>
  <c r="N252" i="12"/>
  <c r="J251" i="12"/>
  <c r="R250" i="12"/>
  <c r="Q250" i="12"/>
  <c r="P250" i="12"/>
  <c r="M250" i="12"/>
  <c r="N248" i="12"/>
  <c r="N247" i="12"/>
  <c r="N246" i="12"/>
  <c r="J245" i="12"/>
  <c r="R244" i="12"/>
  <c r="Q244" i="12"/>
  <c r="P244" i="12"/>
  <c r="L244" i="12"/>
  <c r="N243" i="12"/>
  <c r="N242" i="12"/>
  <c r="N241" i="12"/>
  <c r="N240" i="12"/>
  <c r="N239" i="12"/>
  <c r="J239" i="12"/>
  <c r="R238" i="12"/>
  <c r="Q238" i="12"/>
  <c r="P238" i="12"/>
  <c r="M237" i="12"/>
  <c r="M238" i="12" s="1"/>
  <c r="L237" i="12"/>
  <c r="K237" i="12"/>
  <c r="N236" i="12"/>
  <c r="N235" i="12"/>
  <c r="N234" i="12"/>
  <c r="N233" i="12"/>
  <c r="N232" i="12"/>
  <c r="J231" i="12"/>
  <c r="R230" i="12"/>
  <c r="Q230" i="12"/>
  <c r="P230" i="12"/>
  <c r="M229" i="12"/>
  <c r="M230" i="12" s="1"/>
  <c r="L229" i="12"/>
  <c r="L230" i="12" s="1"/>
  <c r="K229" i="12"/>
  <c r="N228" i="12"/>
  <c r="N227" i="12"/>
  <c r="N226" i="12"/>
  <c r="N225" i="12"/>
  <c r="N224" i="12"/>
  <c r="J223" i="12"/>
  <c r="R222" i="12"/>
  <c r="Q222" i="12"/>
  <c r="P222" i="12"/>
  <c r="M221" i="12"/>
  <c r="M222" i="12" s="1"/>
  <c r="L221" i="12"/>
  <c r="L222" i="12" s="1"/>
  <c r="K221" i="12"/>
  <c r="J217" i="12"/>
  <c r="R216" i="12"/>
  <c r="Q216" i="12"/>
  <c r="P216" i="12"/>
  <c r="M215" i="12"/>
  <c r="M216" i="12" s="1"/>
  <c r="L215" i="12"/>
  <c r="K215" i="12"/>
  <c r="J211" i="12"/>
  <c r="R210" i="12"/>
  <c r="Q210" i="12"/>
  <c r="P210" i="12"/>
  <c r="M209" i="12"/>
  <c r="M210" i="12" s="1"/>
  <c r="L209" i="12"/>
  <c r="L210" i="12" s="1"/>
  <c r="K209" i="12"/>
  <c r="K210" i="12" s="1"/>
  <c r="N206" i="12"/>
  <c r="R204" i="12"/>
  <c r="Q204" i="12"/>
  <c r="P204" i="12"/>
  <c r="M203" i="12"/>
  <c r="M204" i="12" s="1"/>
  <c r="L203" i="12"/>
  <c r="K203" i="12"/>
  <c r="K204" i="12" s="1"/>
  <c r="N200" i="12"/>
  <c r="R198" i="12"/>
  <c r="Q198" i="12"/>
  <c r="P198" i="12"/>
  <c r="M198" i="12"/>
  <c r="N196" i="12"/>
  <c r="N195" i="12"/>
  <c r="N194" i="12"/>
  <c r="N193" i="12"/>
  <c r="N192" i="12"/>
  <c r="N191" i="12"/>
  <c r="N190" i="12"/>
  <c r="N189" i="12"/>
  <c r="N188" i="12"/>
  <c r="J187" i="12"/>
  <c r="R186" i="12"/>
  <c r="Q186" i="12"/>
  <c r="P186" i="12"/>
  <c r="K186" i="12"/>
  <c r="N184" i="12"/>
  <c r="N183" i="12"/>
  <c r="N182" i="12"/>
  <c r="N181" i="12"/>
  <c r="N180" i="12"/>
  <c r="N179" i="12"/>
  <c r="N178" i="12"/>
  <c r="N177" i="12"/>
  <c r="N176" i="12"/>
  <c r="J175" i="12"/>
  <c r="F173" i="12"/>
  <c r="B173" i="12"/>
  <c r="R172" i="12"/>
  <c r="Q172" i="12"/>
  <c r="P172" i="12"/>
  <c r="M171" i="12"/>
  <c r="L171" i="12"/>
  <c r="L172" i="12" s="1"/>
  <c r="K171" i="12"/>
  <c r="S170" i="12"/>
  <c r="N170" i="12"/>
  <c r="S169" i="12"/>
  <c r="N169" i="12"/>
  <c r="S168" i="12"/>
  <c r="N168" i="12"/>
  <c r="S167" i="12"/>
  <c r="N167" i="12"/>
  <c r="S166" i="12"/>
  <c r="N166" i="12"/>
  <c r="S165" i="12"/>
  <c r="N165" i="12"/>
  <c r="J164" i="12"/>
  <c r="H164" i="12"/>
  <c r="R163" i="12"/>
  <c r="Q163" i="12"/>
  <c r="P163" i="12"/>
  <c r="M162" i="12"/>
  <c r="M163" i="12" s="1"/>
  <c r="L162" i="12"/>
  <c r="L163" i="12" s="1"/>
  <c r="K162" i="12"/>
  <c r="S161" i="12"/>
  <c r="N161" i="12"/>
  <c r="S160" i="12"/>
  <c r="N160" i="12"/>
  <c r="S159" i="12"/>
  <c r="N159" i="12"/>
  <c r="S158" i="12"/>
  <c r="N158" i="12"/>
  <c r="S157" i="12"/>
  <c r="N157" i="12"/>
  <c r="S156" i="12"/>
  <c r="N156" i="12"/>
  <c r="J155" i="12"/>
  <c r="H155" i="12"/>
  <c r="R153" i="12"/>
  <c r="R154" i="12" s="1"/>
  <c r="Q153" i="12"/>
  <c r="Q154" i="12" s="1"/>
  <c r="P153" i="12"/>
  <c r="P154" i="12" s="1"/>
  <c r="M153" i="12"/>
  <c r="L153" i="12"/>
  <c r="L154" i="12" s="1"/>
  <c r="K153" i="12"/>
  <c r="K154" i="12" s="1"/>
  <c r="S152" i="12"/>
  <c r="S151" i="12"/>
  <c r="N150" i="12"/>
  <c r="S149" i="12"/>
  <c r="S148" i="12"/>
  <c r="S147" i="12"/>
  <c r="N145" i="12"/>
  <c r="N144" i="12"/>
  <c r="J143" i="12"/>
  <c r="R141" i="12"/>
  <c r="Q141" i="12"/>
  <c r="Q142" i="12" s="1"/>
  <c r="P141" i="12"/>
  <c r="P142" i="12" s="1"/>
  <c r="L142" i="12"/>
  <c r="K141" i="12"/>
  <c r="K142" i="12" s="1"/>
  <c r="S140" i="12"/>
  <c r="N140" i="12"/>
  <c r="S139" i="12"/>
  <c r="N139" i="12"/>
  <c r="S138" i="12"/>
  <c r="N138" i="12"/>
  <c r="S137" i="12"/>
  <c r="N137" i="12"/>
  <c r="S136" i="12"/>
  <c r="N136" i="12"/>
  <c r="S135" i="12"/>
  <c r="N135" i="12"/>
  <c r="S134" i="12"/>
  <c r="N134" i="12"/>
  <c r="S133" i="12"/>
  <c r="N133" i="12"/>
  <c r="S132" i="12"/>
  <c r="N132" i="12"/>
  <c r="J131" i="12"/>
  <c r="T130" i="12"/>
  <c r="M129" i="12"/>
  <c r="M130" i="12" s="1"/>
  <c r="L129" i="12"/>
  <c r="L130" i="12" s="1"/>
  <c r="K129" i="12"/>
  <c r="N128" i="12"/>
  <c r="N127" i="12"/>
  <c r="N126" i="12"/>
  <c r="J125" i="12"/>
  <c r="T124" i="12"/>
  <c r="M123" i="12"/>
  <c r="M124" i="12" s="1"/>
  <c r="L123" i="12"/>
  <c r="K123" i="12"/>
  <c r="N122" i="12"/>
  <c r="N121" i="12"/>
  <c r="N120" i="12"/>
  <c r="J119" i="12"/>
  <c r="T118" i="12"/>
  <c r="K118" i="12"/>
  <c r="N116" i="12"/>
  <c r="N115" i="12"/>
  <c r="N114" i="12"/>
  <c r="N113" i="12"/>
  <c r="N112" i="12"/>
  <c r="N111" i="12"/>
  <c r="N110" i="12"/>
  <c r="N109" i="12"/>
  <c r="J108" i="12"/>
  <c r="T107" i="12"/>
  <c r="N105" i="12"/>
  <c r="N104" i="12"/>
  <c r="N103" i="12"/>
  <c r="N102" i="12"/>
  <c r="N101" i="12"/>
  <c r="N100" i="12"/>
  <c r="N99" i="12"/>
  <c r="N98" i="12"/>
  <c r="J97" i="12"/>
  <c r="G95" i="12"/>
  <c r="F95" i="12"/>
  <c r="B95" i="12"/>
  <c r="T94" i="12"/>
  <c r="M93" i="12"/>
  <c r="M94" i="12" s="1"/>
  <c r="L93" i="12"/>
  <c r="L94" i="12" s="1"/>
  <c r="K93" i="12"/>
  <c r="K94" i="12" s="1"/>
  <c r="N92" i="12"/>
  <c r="N91" i="12"/>
  <c r="N90" i="12"/>
  <c r="T88" i="12"/>
  <c r="M87" i="12"/>
  <c r="M88" i="12" s="1"/>
  <c r="L87" i="12"/>
  <c r="K87" i="12"/>
  <c r="N86" i="12"/>
  <c r="J85" i="12"/>
  <c r="T84" i="12"/>
  <c r="M83" i="12"/>
  <c r="M84" i="12" s="1"/>
  <c r="L83" i="12"/>
  <c r="L84" i="12" s="1"/>
  <c r="K83" i="12"/>
  <c r="K84" i="12" s="1"/>
  <c r="N82" i="12"/>
  <c r="N81" i="12"/>
  <c r="N80" i="12"/>
  <c r="N79" i="12"/>
  <c r="N78" i="12"/>
  <c r="N77" i="12"/>
  <c r="J76" i="12"/>
  <c r="T75" i="12"/>
  <c r="M74" i="12"/>
  <c r="M75" i="12" s="1"/>
  <c r="L74" i="12"/>
  <c r="L75" i="12" s="1"/>
  <c r="K74" i="12"/>
  <c r="K75" i="12" s="1"/>
  <c r="N73" i="12"/>
  <c r="N72" i="12"/>
  <c r="N71" i="12"/>
  <c r="N70" i="12"/>
  <c r="N69" i="12"/>
  <c r="N68" i="12"/>
  <c r="J67" i="12"/>
  <c r="T66" i="12"/>
  <c r="M65" i="12"/>
  <c r="M66" i="12" s="1"/>
  <c r="L65" i="12"/>
  <c r="L66" i="12" s="1"/>
  <c r="K65" i="12"/>
  <c r="K66" i="12" s="1"/>
  <c r="N64" i="12"/>
  <c r="N63" i="12"/>
  <c r="N62" i="12"/>
  <c r="N61" i="12"/>
  <c r="J60" i="12"/>
  <c r="T59" i="12"/>
  <c r="M58" i="12"/>
  <c r="M59" i="12" s="1"/>
  <c r="L58" i="12"/>
  <c r="K58" i="12"/>
  <c r="K59" i="12" s="1"/>
  <c r="N57" i="12"/>
  <c r="N56" i="12"/>
  <c r="N55" i="12"/>
  <c r="N54" i="12"/>
  <c r="J53" i="12"/>
  <c r="T52" i="12"/>
  <c r="L52" i="12"/>
  <c r="N50" i="12"/>
  <c r="N49" i="12"/>
  <c r="N48" i="12"/>
  <c r="N47" i="12"/>
  <c r="N46" i="12"/>
  <c r="N45" i="12"/>
  <c r="J44" i="12"/>
  <c r="T43" i="12"/>
  <c r="M43" i="12"/>
  <c r="N41" i="12"/>
  <c r="N40" i="12"/>
  <c r="N39" i="12"/>
  <c r="N38" i="12"/>
  <c r="N37" i="12"/>
  <c r="N36" i="12"/>
  <c r="J35" i="12"/>
  <c r="T34" i="12"/>
  <c r="M33" i="12"/>
  <c r="M34" i="12" s="1"/>
  <c r="L33" i="12"/>
  <c r="L34" i="12" s="1"/>
  <c r="K33" i="12"/>
  <c r="N32" i="12"/>
  <c r="N31" i="12"/>
  <c r="N30" i="12"/>
  <c r="N29" i="12"/>
  <c r="N28" i="12"/>
  <c r="J27" i="12"/>
  <c r="T26" i="12"/>
  <c r="M25" i="12"/>
  <c r="M26" i="12" s="1"/>
  <c r="L25" i="12"/>
  <c r="K25" i="12"/>
  <c r="K26" i="12" s="1"/>
  <c r="N24" i="12"/>
  <c r="N23" i="12"/>
  <c r="N22" i="12"/>
  <c r="N21" i="12"/>
  <c r="N20" i="12"/>
  <c r="J19" i="12"/>
  <c r="T18" i="12"/>
  <c r="M17" i="12"/>
  <c r="M18" i="12" s="1"/>
  <c r="L17" i="12"/>
  <c r="L18" i="12" s="1"/>
  <c r="K17" i="12"/>
  <c r="K18" i="12" s="1"/>
  <c r="N16" i="12"/>
  <c r="N15" i="12"/>
  <c r="N14" i="12"/>
  <c r="J13" i="12"/>
  <c r="T238" i="12" l="1"/>
  <c r="T283" i="12"/>
  <c r="H726" i="12"/>
  <c r="D1216" i="12"/>
  <c r="D231" i="12"/>
  <c r="T210" i="12"/>
  <c r="O283" i="12"/>
  <c r="D1052" i="12"/>
  <c r="D1301" i="12"/>
  <c r="D308" i="12"/>
  <c r="N392" i="12"/>
  <c r="D660" i="12"/>
  <c r="N862" i="12"/>
  <c r="H842" i="12"/>
  <c r="T667" i="12"/>
  <c r="H1052" i="12"/>
  <c r="N476" i="12"/>
  <c r="N932" i="12"/>
  <c r="N1028" i="12"/>
  <c r="T263" i="12"/>
  <c r="T273" i="12"/>
  <c r="K238" i="12"/>
  <c r="T250" i="12"/>
  <c r="T295" i="12"/>
  <c r="T469" i="12"/>
  <c r="D630" i="12"/>
  <c r="T172" i="12"/>
  <c r="N262" i="12"/>
  <c r="K677" i="12"/>
  <c r="N898" i="12"/>
  <c r="N982" i="12"/>
  <c r="K1115" i="12"/>
  <c r="L1123" i="12"/>
  <c r="N51" i="12"/>
  <c r="N542" i="12"/>
  <c r="S392" i="12"/>
  <c r="D764" i="12"/>
  <c r="K52" i="12"/>
  <c r="N171" i="12"/>
  <c r="H302" i="12"/>
  <c r="S356" i="12"/>
  <c r="D394" i="12"/>
  <c r="K543" i="12"/>
  <c r="D970" i="12"/>
  <c r="N974" i="12"/>
  <c r="S1019" i="12"/>
  <c r="D1204" i="12"/>
  <c r="T154" i="12"/>
  <c r="T163" i="12"/>
  <c r="M186" i="12"/>
  <c r="O186" i="12" s="1"/>
  <c r="T216" i="12"/>
  <c r="D217" i="12"/>
  <c r="D274" i="12"/>
  <c r="O282" i="12"/>
  <c r="T477" i="12"/>
  <c r="N502" i="12"/>
  <c r="D638" i="12"/>
  <c r="Q1029" i="12"/>
  <c r="T1029" i="12" s="1"/>
  <c r="D1148" i="12"/>
  <c r="D1267" i="12"/>
  <c r="T1086" i="12"/>
  <c r="P1087" i="12"/>
  <c r="T1087" i="12" s="1"/>
  <c r="D1240" i="12"/>
  <c r="N1243" i="12"/>
  <c r="M1256" i="12"/>
  <c r="O1256" i="12" s="1"/>
  <c r="V1256" i="12" s="1"/>
  <c r="D1251" i="12"/>
  <c r="D788" i="12"/>
  <c r="K797" i="12"/>
  <c r="O797" i="12" s="1"/>
  <c r="V797" i="12" s="1"/>
  <c r="N1279" i="12"/>
  <c r="D1275" i="12"/>
  <c r="O94" i="12"/>
  <c r="U94" i="12" s="1"/>
  <c r="M172" i="12"/>
  <c r="T204" i="12"/>
  <c r="N215" i="12"/>
  <c r="Q307" i="12"/>
  <c r="T307" i="12" s="1"/>
  <c r="D432" i="12"/>
  <c r="N686" i="12"/>
  <c r="L687" i="12"/>
  <c r="O687" i="12" s="1"/>
  <c r="U687" i="12" s="1"/>
  <c r="N796" i="12"/>
  <c r="N904" i="12"/>
  <c r="M905" i="12"/>
  <c r="K991" i="12"/>
  <c r="O991" i="12" s="1"/>
  <c r="V991" i="12" s="1"/>
  <c r="D984" i="12"/>
  <c r="N990" i="12"/>
  <c r="O1051" i="12"/>
  <c r="L1071" i="12"/>
  <c r="O1071" i="12" s="1"/>
  <c r="D1062" i="12"/>
  <c r="N1070" i="12"/>
  <c r="D1228" i="12"/>
  <c r="L1233" i="12"/>
  <c r="K1266" i="12"/>
  <c r="O1266" i="12" s="1"/>
  <c r="U1266" i="12" s="1"/>
  <c r="N1265" i="12"/>
  <c r="M52" i="12"/>
  <c r="D85" i="12"/>
  <c r="D89" i="12"/>
  <c r="S141" i="12"/>
  <c r="D164" i="12"/>
  <c r="T186" i="12"/>
  <c r="N237" i="12"/>
  <c r="T289" i="12"/>
  <c r="D296" i="12"/>
  <c r="K313" i="12"/>
  <c r="O313" i="12" s="1"/>
  <c r="T319" i="12"/>
  <c r="Q393" i="12"/>
  <c r="T393" i="12" s="1"/>
  <c r="S402" i="12"/>
  <c r="P403" i="12"/>
  <c r="T403" i="12" s="1"/>
  <c r="L517" i="12"/>
  <c r="M543" i="12"/>
  <c r="K601" i="12"/>
  <c r="H660" i="12"/>
  <c r="L969" i="12"/>
  <c r="N968" i="12"/>
  <c r="D964" i="12"/>
  <c r="L1029" i="12"/>
  <c r="O1029" i="12" s="1"/>
  <c r="D1194" i="12"/>
  <c r="L1199" i="12"/>
  <c r="O1199" i="12" s="1"/>
  <c r="U1199" i="12" s="1"/>
  <c r="N1198" i="12"/>
  <c r="D1245" i="12"/>
  <c r="L1250" i="12"/>
  <c r="O1250" i="12" s="1"/>
  <c r="U1250" i="12" s="1"/>
  <c r="N1249" i="12"/>
  <c r="L1280" i="12"/>
  <c r="O1280" i="12" s="1"/>
  <c r="U1280" i="12" s="1"/>
  <c r="K957" i="12"/>
  <c r="O957" i="12" s="1"/>
  <c r="U957" i="12" s="1"/>
  <c r="D954" i="12"/>
  <c r="H1080" i="12"/>
  <c r="K1215" i="12"/>
  <c r="O1215" i="12" s="1"/>
  <c r="V1215" i="12" s="1"/>
  <c r="D1210" i="12"/>
  <c r="N776" i="12"/>
  <c r="L777" i="12"/>
  <c r="O777" i="12" s="1"/>
  <c r="V777" i="12" s="1"/>
  <c r="N924" i="12"/>
  <c r="M925" i="12"/>
  <c r="O925" i="12" s="1"/>
  <c r="V925" i="12" s="1"/>
  <c r="D916" i="12"/>
  <c r="L1040" i="12"/>
  <c r="O1040" i="12" s="1"/>
  <c r="D1030" i="12"/>
  <c r="L1079" i="12"/>
  <c r="O1079" i="12" s="1"/>
  <c r="D1072" i="12"/>
  <c r="N1098" i="12"/>
  <c r="D1094" i="12"/>
  <c r="D1176" i="12"/>
  <c r="K1183" i="12"/>
  <c r="O1183" i="12" s="1"/>
  <c r="U1183" i="12" s="1"/>
  <c r="N1285" i="12"/>
  <c r="K1286" i="12"/>
  <c r="O1286" i="12" s="1"/>
  <c r="V1286" i="12" s="1"/>
  <c r="N203" i="12"/>
  <c r="M263" i="12"/>
  <c r="D284" i="12"/>
  <c r="H346" i="12"/>
  <c r="N402" i="12"/>
  <c r="N658" i="12"/>
  <c r="N724" i="12"/>
  <c r="K905" i="12"/>
  <c r="D976" i="12"/>
  <c r="L1099" i="12"/>
  <c r="N1232" i="12"/>
  <c r="N1255" i="12"/>
  <c r="N600" i="12"/>
  <c r="M601" i="12"/>
  <c r="N87" i="12"/>
  <c r="D175" i="12"/>
  <c r="L204" i="12"/>
  <c r="O204" i="12" s="1"/>
  <c r="K222" i="12"/>
  <c r="O222" i="12" s="1"/>
  <c r="D223" i="12"/>
  <c r="T230" i="12"/>
  <c r="D320" i="12"/>
  <c r="D370" i="12"/>
  <c r="L381" i="12"/>
  <c r="O381" i="12" s="1"/>
  <c r="D439" i="12"/>
  <c r="N444" i="12"/>
  <c r="D470" i="12"/>
  <c r="S554" i="12"/>
  <c r="M815" i="12"/>
  <c r="P852" i="12"/>
  <c r="K863" i="12"/>
  <c r="O863" i="12" s="1"/>
  <c r="D880" i="12"/>
  <c r="M891" i="12"/>
  <c r="O891" i="12" s="1"/>
  <c r="V891" i="12" s="1"/>
  <c r="N956" i="12"/>
  <c r="N1039" i="12"/>
  <c r="D1041" i="12"/>
  <c r="P1061" i="12"/>
  <c r="T1061" i="12" s="1"/>
  <c r="D1080" i="12"/>
  <c r="S1086" i="12"/>
  <c r="D1088" i="12"/>
  <c r="D1154" i="12"/>
  <c r="L1227" i="12"/>
  <c r="N1226" i="12"/>
  <c r="N1299" i="12"/>
  <c r="O933" i="12"/>
  <c r="U933" i="12" s="1"/>
  <c r="O975" i="12"/>
  <c r="V975" i="12" s="1"/>
  <c r="N1214" i="12"/>
  <c r="N249" i="12"/>
  <c r="H853" i="12"/>
  <c r="N1050" i="12"/>
  <c r="N1114" i="12"/>
  <c r="N1134" i="12"/>
  <c r="N1140" i="12"/>
  <c r="D1294" i="12"/>
  <c r="O1293" i="12"/>
  <c r="U1293" i="12" s="1"/>
  <c r="N1273" i="12"/>
  <c r="D568" i="12"/>
  <c r="T610" i="12"/>
  <c r="D654" i="12"/>
  <c r="D864" i="12"/>
  <c r="O899" i="12"/>
  <c r="U899" i="12" s="1"/>
  <c r="D926" i="12"/>
  <c r="D934" i="12"/>
  <c r="D948" i="12"/>
  <c r="D958" i="12"/>
  <c r="O969" i="12"/>
  <c r="U969" i="12" s="1"/>
  <c r="N1000" i="12"/>
  <c r="O1105" i="12"/>
  <c r="U1105" i="12" s="1"/>
  <c r="N1208" i="12"/>
  <c r="O1227" i="12"/>
  <c r="U1227" i="12" s="1"/>
  <c r="N1311" i="12"/>
  <c r="N117" i="12"/>
  <c r="N335" i="12"/>
  <c r="N344" i="12"/>
  <c r="N421" i="12"/>
  <c r="N430" i="12"/>
  <c r="D454" i="12"/>
  <c r="O483" i="12"/>
  <c r="U483" i="12" s="1"/>
  <c r="N516" i="12"/>
  <c r="N529" i="12"/>
  <c r="N566" i="12"/>
  <c r="N592" i="12"/>
  <c r="H556" i="12"/>
  <c r="H544" i="12"/>
  <c r="H504" i="12"/>
  <c r="H490" i="12"/>
  <c r="S368" i="12"/>
  <c r="N1146" i="12"/>
  <c r="O1191" i="12"/>
  <c r="V1191" i="12" s="1"/>
  <c r="D1259" i="12"/>
  <c r="O1274" i="12"/>
  <c r="V1274" i="12" s="1"/>
  <c r="D1281" i="12"/>
  <c r="N1292" i="12"/>
  <c r="D1287" i="12"/>
  <c r="O1300" i="12"/>
  <c r="V1300" i="12" s="1"/>
  <c r="N1305" i="12"/>
  <c r="O1318" i="12"/>
  <c r="U1318" i="12" s="1"/>
  <c r="O1233" i="12"/>
  <c r="U1233" i="12" s="1"/>
  <c r="L1115" i="12"/>
  <c r="D1130" i="12"/>
  <c r="N1166" i="12"/>
  <c r="N1122" i="12"/>
  <c r="L1141" i="12"/>
  <c r="D1184" i="12"/>
  <c r="N1190" i="12"/>
  <c r="D1124" i="12"/>
  <c r="N1128" i="12"/>
  <c r="K1147" i="12"/>
  <c r="O1147" i="12" s="1"/>
  <c r="V1147" i="12" s="1"/>
  <c r="N1182" i="12"/>
  <c r="O1175" i="12"/>
  <c r="V1175" i="12" s="1"/>
  <c r="N1174" i="12"/>
  <c r="D1168" i="12"/>
  <c r="M1167" i="12"/>
  <c r="O1167" i="12" s="1"/>
  <c r="U1167" i="12" s="1"/>
  <c r="D1160" i="12"/>
  <c r="D1142" i="12"/>
  <c r="D1136" i="12"/>
  <c r="O1141" i="12"/>
  <c r="U1141" i="12" s="1"/>
  <c r="O1135" i="12"/>
  <c r="V1135" i="12" s="1"/>
  <c r="L1129" i="12"/>
  <c r="O1129" i="12" s="1"/>
  <c r="U1129" i="12" s="1"/>
  <c r="O1123" i="12"/>
  <c r="V1123" i="12" s="1"/>
  <c r="S1039" i="12"/>
  <c r="S1060" i="12"/>
  <c r="S1050" i="12"/>
  <c r="S1028" i="12"/>
  <c r="H1021" i="12"/>
  <c r="H1041" i="12"/>
  <c r="T1040" i="12"/>
  <c r="H1030" i="12"/>
  <c r="T1039" i="12"/>
  <c r="T1051" i="12"/>
  <c r="H1062" i="12"/>
  <c r="S1070" i="12"/>
  <c r="T1071" i="12"/>
  <c r="O1099" i="12"/>
  <c r="V1099" i="12" s="1"/>
  <c r="O1093" i="12"/>
  <c r="U1093" i="12" s="1"/>
  <c r="N1092" i="12"/>
  <c r="N1086" i="12"/>
  <c r="N1078" i="12"/>
  <c r="O1061" i="12"/>
  <c r="N1060" i="12"/>
  <c r="O1020" i="12"/>
  <c r="D1012" i="12"/>
  <c r="O915" i="12"/>
  <c r="U915" i="12" s="1"/>
  <c r="D906" i="12"/>
  <c r="N914" i="12"/>
  <c r="S676" i="12"/>
  <c r="T743" i="12"/>
  <c r="P668" i="12"/>
  <c r="T668" i="12" s="1"/>
  <c r="T851" i="12"/>
  <c r="T862" i="12"/>
  <c r="T744" i="12"/>
  <c r="D646" i="12"/>
  <c r="D688" i="12"/>
  <c r="M697" i="12"/>
  <c r="O697" i="12" s="1"/>
  <c r="V697" i="12" s="1"/>
  <c r="N716" i="12"/>
  <c r="D718" i="12"/>
  <c r="N786" i="12"/>
  <c r="M797" i="12"/>
  <c r="D835" i="12"/>
  <c r="L852" i="12"/>
  <c r="O852" i="12" s="1"/>
  <c r="D853" i="12"/>
  <c r="N878" i="12"/>
  <c r="K885" i="12"/>
  <c r="O885" i="12" s="1"/>
  <c r="U885" i="12" s="1"/>
  <c r="O677" i="12"/>
  <c r="N628" i="12"/>
  <c r="O653" i="12"/>
  <c r="V653" i="12" s="1"/>
  <c r="D678" i="12"/>
  <c r="N820" i="12"/>
  <c r="N769" i="12"/>
  <c r="D828" i="12"/>
  <c r="D710" i="12"/>
  <c r="L770" i="12"/>
  <c r="O770" i="12" s="1"/>
  <c r="U770" i="12" s="1"/>
  <c r="L821" i="12"/>
  <c r="N833" i="12"/>
  <c r="D842" i="12"/>
  <c r="N870" i="12"/>
  <c r="N890" i="12"/>
  <c r="T676" i="12"/>
  <c r="T677" i="12"/>
  <c r="H669" i="12"/>
  <c r="S743" i="12"/>
  <c r="T762" i="12"/>
  <c r="P763" i="12"/>
  <c r="T763" i="12" s="1"/>
  <c r="S762" i="12"/>
  <c r="H745" i="12"/>
  <c r="T852" i="12"/>
  <c r="O834" i="12"/>
  <c r="O815" i="12"/>
  <c r="U815" i="12" s="1"/>
  <c r="D778" i="12"/>
  <c r="O787" i="12"/>
  <c r="U787" i="12" s="1"/>
  <c r="D771" i="12"/>
  <c r="O725" i="12"/>
  <c r="V725" i="12" s="1"/>
  <c r="O717" i="12"/>
  <c r="U717" i="12" s="1"/>
  <c r="O668" i="12"/>
  <c r="N644" i="12"/>
  <c r="T357" i="12"/>
  <c r="H370" i="12"/>
  <c r="S380" i="12"/>
  <c r="S502" i="12"/>
  <c r="H602" i="12"/>
  <c r="H518" i="12"/>
  <c r="Q369" i="12"/>
  <c r="T369" i="12" s="1"/>
  <c r="R503" i="12"/>
  <c r="T503" i="12" s="1"/>
  <c r="S542" i="12"/>
  <c r="T543" i="12"/>
  <c r="S609" i="12"/>
  <c r="S618" i="12"/>
  <c r="H531" i="12"/>
  <c r="H382" i="12"/>
  <c r="M336" i="12"/>
  <c r="O336" i="12" s="1"/>
  <c r="U336" i="12" s="1"/>
  <c r="M445" i="12"/>
  <c r="O445" i="12" s="1"/>
  <c r="V445" i="12" s="1"/>
  <c r="N460" i="12"/>
  <c r="N482" i="12"/>
  <c r="M517" i="12"/>
  <c r="D544" i="12"/>
  <c r="N554" i="12"/>
  <c r="D556" i="12"/>
  <c r="D414" i="12"/>
  <c r="D423" i="12"/>
  <c r="N452" i="12"/>
  <c r="D478" i="12"/>
  <c r="D490" i="12"/>
  <c r="N609" i="12"/>
  <c r="D328" i="12"/>
  <c r="L345" i="12"/>
  <c r="O345" i="12" s="1"/>
  <c r="V345" i="12" s="1"/>
  <c r="D382" i="12"/>
  <c r="D446" i="12"/>
  <c r="O503" i="12"/>
  <c r="N575" i="12"/>
  <c r="O610" i="12"/>
  <c r="D337" i="12"/>
  <c r="D586" i="12"/>
  <c r="T381" i="12"/>
  <c r="T413" i="12"/>
  <c r="H404" i="12"/>
  <c r="S412" i="12"/>
  <c r="S516" i="12"/>
  <c r="P517" i="12"/>
  <c r="T517" i="12" s="1"/>
  <c r="S529" i="12"/>
  <c r="T555" i="12"/>
  <c r="S566" i="12"/>
  <c r="M593" i="12"/>
  <c r="O593" i="12" s="1"/>
  <c r="U593" i="12" s="1"/>
  <c r="O567" i="12"/>
  <c r="O555" i="12"/>
  <c r="U555" i="12" s="1"/>
  <c r="O530" i="12"/>
  <c r="D484" i="12"/>
  <c r="N488" i="12"/>
  <c r="O489" i="12"/>
  <c r="V489" i="12" s="1"/>
  <c r="O477" i="12"/>
  <c r="O469" i="12"/>
  <c r="N468" i="12"/>
  <c r="D462" i="12"/>
  <c r="O461" i="12"/>
  <c r="V461" i="12" s="1"/>
  <c r="O438" i="12"/>
  <c r="U438" i="12" s="1"/>
  <c r="O431" i="12"/>
  <c r="V431" i="12" s="1"/>
  <c r="O413" i="12"/>
  <c r="N412" i="12"/>
  <c r="D404" i="12"/>
  <c r="O403" i="12"/>
  <c r="O393" i="12"/>
  <c r="D358" i="12"/>
  <c r="N368" i="12"/>
  <c r="O357" i="12"/>
  <c r="D346" i="12"/>
  <c r="N356" i="12"/>
  <c r="L250" i="12"/>
  <c r="O250" i="12" s="1"/>
  <c r="V250" i="12" s="1"/>
  <c r="N197" i="12"/>
  <c r="D245" i="12"/>
  <c r="O257" i="12"/>
  <c r="L301" i="12"/>
  <c r="O301" i="12" s="1"/>
  <c r="D302" i="12"/>
  <c r="D187" i="12"/>
  <c r="D199" i="12"/>
  <c r="D205" i="12"/>
  <c r="K230" i="12"/>
  <c r="O230" i="12" s="1"/>
  <c r="U230" i="12" s="1"/>
  <c r="D251" i="12"/>
  <c r="O325" i="12"/>
  <c r="D314" i="12"/>
  <c r="O319" i="12"/>
  <c r="O307" i="12"/>
  <c r="O289" i="12"/>
  <c r="U289" i="12" s="1"/>
  <c r="D239" i="12"/>
  <c r="O244" i="12"/>
  <c r="O198" i="12"/>
  <c r="H143" i="12"/>
  <c r="H131" i="12"/>
  <c r="R142" i="12"/>
  <c r="T142" i="12" s="1"/>
  <c r="D119" i="12"/>
  <c r="D125" i="12"/>
  <c r="D108" i="12"/>
  <c r="M118" i="12"/>
  <c r="O118" i="12" s="1"/>
  <c r="V118" i="12" s="1"/>
  <c r="D97" i="12"/>
  <c r="L107" i="12"/>
  <c r="O107" i="12" s="1"/>
  <c r="U107" i="12" s="1"/>
  <c r="N106" i="12"/>
  <c r="N123" i="12"/>
  <c r="N141" i="12"/>
  <c r="K130" i="12"/>
  <c r="O130" i="12" s="1"/>
  <c r="V130" i="12" s="1"/>
  <c r="D131" i="12"/>
  <c r="O142" i="12"/>
  <c r="D143" i="12"/>
  <c r="D67" i="12"/>
  <c r="N25" i="12"/>
  <c r="D35" i="12"/>
  <c r="N42" i="12"/>
  <c r="O75" i="12"/>
  <c r="U75" i="12" s="1"/>
  <c r="O84" i="12"/>
  <c r="V84" i="12" s="1"/>
  <c r="N74" i="12"/>
  <c r="O18" i="12"/>
  <c r="U18" i="12" s="1"/>
  <c r="O52" i="12"/>
  <c r="V52" i="12" s="1"/>
  <c r="D60" i="12"/>
  <c r="O66" i="12"/>
  <c r="V66" i="12" s="1"/>
  <c r="D76" i="12"/>
  <c r="N33" i="12"/>
  <c r="D27" i="12"/>
  <c r="N58" i="12"/>
  <c r="O43" i="12"/>
  <c r="U43" i="12" s="1"/>
  <c r="O210" i="12"/>
  <c r="V210" i="12" s="1"/>
  <c r="D258" i="12"/>
  <c r="O263" i="12"/>
  <c r="U263" i="12" s="1"/>
  <c r="K124" i="12"/>
  <c r="L216" i="12"/>
  <c r="L88" i="12"/>
  <c r="L124" i="12"/>
  <c r="N153" i="12"/>
  <c r="N162" i="12"/>
  <c r="N209" i="12"/>
  <c r="S256" i="12"/>
  <c r="D577" i="12"/>
  <c r="N584" i="12"/>
  <c r="D611" i="12"/>
  <c r="N618" i="12"/>
  <c r="M619" i="12"/>
  <c r="L703" i="12"/>
  <c r="O703" i="12" s="1"/>
  <c r="U703" i="12" s="1"/>
  <c r="D698" i="12"/>
  <c r="L709" i="12"/>
  <c r="O709" i="12" s="1"/>
  <c r="V709" i="12" s="1"/>
  <c r="D704" i="12"/>
  <c r="M803" i="12"/>
  <c r="O803" i="12" s="1"/>
  <c r="U803" i="12" s="1"/>
  <c r="D798" i="12"/>
  <c r="M809" i="12"/>
  <c r="O809" i="12" s="1"/>
  <c r="V809" i="12" s="1"/>
  <c r="D804" i="12"/>
  <c r="D822" i="12"/>
  <c r="N826" i="12"/>
  <c r="L941" i="12"/>
  <c r="O941" i="12" s="1"/>
  <c r="V941" i="12" s="1"/>
  <c r="N940" i="12"/>
  <c r="N946" i="12"/>
  <c r="D942" i="12"/>
  <c r="N962" i="12"/>
  <c r="O1001" i="12"/>
  <c r="U1001" i="12" s="1"/>
  <c r="V1051" i="12"/>
  <c r="K88" i="12"/>
  <c r="O88" i="12" s="1"/>
  <c r="U88" i="12" s="1"/>
  <c r="K172" i="12"/>
  <c r="O172" i="12" s="1"/>
  <c r="D53" i="12"/>
  <c r="N129" i="12"/>
  <c r="M154" i="12"/>
  <c r="O154" i="12" s="1"/>
  <c r="D155" i="12"/>
  <c r="K163" i="12"/>
  <c r="O163" i="12" s="1"/>
  <c r="N221" i="12"/>
  <c r="H251" i="12"/>
  <c r="N256" i="12"/>
  <c r="R313" i="12"/>
  <c r="T313" i="12" s="1"/>
  <c r="H308" i="12"/>
  <c r="N437" i="12"/>
  <c r="H611" i="12"/>
  <c r="R619" i="12"/>
  <c r="M629" i="12"/>
  <c r="O645" i="12"/>
  <c r="U645" i="12" s="1"/>
  <c r="L744" i="12"/>
  <c r="O744" i="12" s="1"/>
  <c r="N743" i="12"/>
  <c r="L763" i="12"/>
  <c r="O763" i="12" s="1"/>
  <c r="N762" i="12"/>
  <c r="O821" i="12"/>
  <c r="V821" i="12" s="1"/>
  <c r="L1011" i="12"/>
  <c r="O1011" i="12" s="1"/>
  <c r="V1011" i="12" s="1"/>
  <c r="D992" i="12"/>
  <c r="N1010" i="12"/>
  <c r="D1002" i="12"/>
  <c r="D19" i="12"/>
  <c r="D1319" i="12"/>
  <c r="M1324" i="12"/>
  <c r="O1324" i="12" s="1"/>
  <c r="U1324" i="12" s="1"/>
  <c r="D13" i="12"/>
  <c r="N17" i="12"/>
  <c r="K34" i="12"/>
  <c r="O34" i="12" s="1"/>
  <c r="V34" i="12" s="1"/>
  <c r="N65" i="12"/>
  <c r="N83" i="12"/>
  <c r="L26" i="12"/>
  <c r="O26" i="12" s="1"/>
  <c r="U26" i="12" s="1"/>
  <c r="L59" i="12"/>
  <c r="O59" i="12" s="1"/>
  <c r="U59" i="12" s="1"/>
  <c r="N93" i="12"/>
  <c r="T198" i="12"/>
  <c r="D211" i="12"/>
  <c r="K216" i="12"/>
  <c r="T222" i="12"/>
  <c r="N229" i="12"/>
  <c r="L238" i="12"/>
  <c r="O238" i="12" s="1"/>
  <c r="V238" i="12" s="1"/>
  <c r="T244" i="12"/>
  <c r="Q257" i="12"/>
  <c r="T257" i="12" s="1"/>
  <c r="K273" i="12"/>
  <c r="O273" i="12" s="1"/>
  <c r="D264" i="12"/>
  <c r="K295" i="12"/>
  <c r="O295" i="12" s="1"/>
  <c r="D290" i="12"/>
  <c r="T301" i="12"/>
  <c r="T325" i="12"/>
  <c r="O369" i="12"/>
  <c r="O422" i="12"/>
  <c r="U422" i="12" s="1"/>
  <c r="O453" i="12"/>
  <c r="U453" i="12" s="1"/>
  <c r="T530" i="12"/>
  <c r="T567" i="12"/>
  <c r="L585" i="12"/>
  <c r="O585" i="12" s="1"/>
  <c r="V585" i="12" s="1"/>
  <c r="O619" i="12"/>
  <c r="D622" i="12"/>
  <c r="L827" i="12"/>
  <c r="O827" i="12" s="1"/>
  <c r="U827" i="12" s="1"/>
  <c r="P834" i="12"/>
  <c r="T833" i="12"/>
  <c r="H828" i="12"/>
  <c r="T863" i="12"/>
  <c r="L947" i="12"/>
  <c r="O947" i="12" s="1"/>
  <c r="U947" i="12" s="1"/>
  <c r="K963" i="12"/>
  <c r="K576" i="12"/>
  <c r="O576" i="12" s="1"/>
  <c r="U576" i="12" s="1"/>
  <c r="D602" i="12"/>
  <c r="K637" i="12"/>
  <c r="O637" i="12" s="1"/>
  <c r="V637" i="12" s="1"/>
  <c r="K659" i="12"/>
  <c r="O659" i="12" s="1"/>
  <c r="U659" i="12" s="1"/>
  <c r="R834" i="12"/>
  <c r="S833" i="12"/>
  <c r="T840" i="12"/>
  <c r="H835" i="12"/>
  <c r="K871" i="12"/>
  <c r="O871" i="12" s="1"/>
  <c r="U871" i="12" s="1"/>
  <c r="N952" i="12"/>
  <c r="L963" i="12"/>
  <c r="T1079" i="12"/>
  <c r="O1209" i="12"/>
  <c r="U1209" i="12" s="1"/>
  <c r="P619" i="12"/>
  <c r="K629" i="12"/>
  <c r="T841" i="12"/>
  <c r="K953" i="12"/>
  <c r="O953" i="12" s="1"/>
  <c r="U953" i="12" s="1"/>
  <c r="O1087" i="12"/>
  <c r="K1159" i="12"/>
  <c r="O1159" i="12" s="1"/>
  <c r="V1159" i="12" s="1"/>
  <c r="N1158" i="12"/>
  <c r="K1203" i="12"/>
  <c r="O1203" i="12" s="1"/>
  <c r="V1203" i="12" s="1"/>
  <c r="D1200" i="12"/>
  <c r="N1220" i="12"/>
  <c r="O1312" i="12"/>
  <c r="U1312" i="12" s="1"/>
  <c r="O841" i="12"/>
  <c r="D872" i="12"/>
  <c r="K879" i="12"/>
  <c r="O879" i="12" s="1"/>
  <c r="V879" i="12" s="1"/>
  <c r="O983" i="12"/>
  <c r="U983" i="12" s="1"/>
  <c r="T1020" i="12"/>
  <c r="D1100" i="12"/>
  <c r="K1153" i="12"/>
  <c r="O1153" i="12" s="1"/>
  <c r="U1153" i="12" s="1"/>
  <c r="N1152" i="12"/>
  <c r="O1239" i="12"/>
  <c r="U1239" i="12" s="1"/>
  <c r="H1072" i="12"/>
  <c r="S1078" i="12"/>
  <c r="N1104" i="12"/>
  <c r="D1222" i="12"/>
  <c r="D1234" i="12"/>
  <c r="N1238" i="12"/>
  <c r="N1317" i="12"/>
  <c r="N1323" i="12"/>
  <c r="M1221" i="12"/>
  <c r="O1221" i="12" s="1"/>
  <c r="U1221" i="12" s="1"/>
  <c r="L1244" i="12"/>
  <c r="O1244" i="12" s="1"/>
  <c r="U1244" i="12" s="1"/>
  <c r="M1306" i="12"/>
  <c r="O1306" i="12" s="1"/>
  <c r="U1306" i="12" s="1"/>
  <c r="U295" i="12" l="1"/>
  <c r="V154" i="12"/>
  <c r="O1115" i="12"/>
  <c r="U1115" i="12" s="1"/>
  <c r="O601" i="12"/>
  <c r="V601" i="12" s="1"/>
  <c r="O543" i="12"/>
  <c r="V543" i="12" s="1"/>
  <c r="V283" i="12"/>
  <c r="U273" i="12"/>
  <c r="U163" i="12"/>
  <c r="U852" i="12"/>
  <c r="O517" i="12"/>
  <c r="V517" i="12" s="1"/>
  <c r="U204" i="12"/>
  <c r="U469" i="12"/>
  <c r="U1061" i="12"/>
  <c r="O905" i="12"/>
  <c r="V905" i="12" s="1"/>
  <c r="U186" i="12"/>
  <c r="U1040" i="12"/>
  <c r="V841" i="12"/>
  <c r="V1087" i="12"/>
  <c r="U257" i="12"/>
  <c r="V222" i="12"/>
  <c r="U381" i="12"/>
  <c r="V477" i="12"/>
  <c r="U403" i="12"/>
  <c r="U1079" i="12"/>
  <c r="V313" i="12"/>
  <c r="V1257" i="12"/>
  <c r="O216" i="12"/>
  <c r="U216" i="12" s="1"/>
  <c r="V172" i="12"/>
  <c r="U610" i="12"/>
  <c r="V677" i="12"/>
  <c r="O963" i="12"/>
  <c r="U963" i="12" s="1"/>
  <c r="V763" i="12"/>
  <c r="U244" i="12"/>
  <c r="U357" i="12"/>
  <c r="U503" i="12"/>
  <c r="U307" i="12"/>
  <c r="V198" i="12"/>
  <c r="U319" i="12"/>
  <c r="V1192" i="12"/>
  <c r="U1192" i="12"/>
  <c r="V1029" i="12"/>
  <c r="V1071" i="12"/>
  <c r="U1020" i="12"/>
  <c r="U744" i="12"/>
  <c r="U668" i="12"/>
  <c r="V863" i="12"/>
  <c r="V413" i="12"/>
  <c r="V369" i="12"/>
  <c r="V393" i="12"/>
  <c r="U530" i="12"/>
  <c r="V567" i="12"/>
  <c r="V325" i="12"/>
  <c r="U142" i="12"/>
  <c r="U95" i="12"/>
  <c r="V95" i="12"/>
  <c r="U1257" i="12"/>
  <c r="V301" i="12"/>
  <c r="O629" i="12"/>
  <c r="U629" i="12" s="1"/>
  <c r="T834" i="12"/>
  <c r="U834" i="12" s="1"/>
  <c r="T619" i="12"/>
  <c r="V619" i="12" s="1"/>
  <c r="O124" i="12"/>
  <c r="U124" i="12" s="1"/>
  <c r="U620" i="12" l="1"/>
  <c r="V173" i="12"/>
  <c r="U1106" i="12"/>
  <c r="U326" i="12"/>
  <c r="V892" i="12"/>
  <c r="U173" i="12"/>
  <c r="V1106" i="12"/>
  <c r="U892" i="12"/>
  <c r="V620" i="12"/>
  <c r="V32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Alexey</author>
    <author>57</author>
  </authors>
  <commentList>
    <comment ref="A14" authorId="0" shapeId="0" xr:uid="{E148FE86-B552-4BA1-B9FF-FAA460B52E08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: СТФ, 
  Гараж,
  Дробилка
</t>
        </r>
      </text>
    </comment>
    <comment ref="A15" authorId="0" shapeId="0" xr:uid="{79DE928E-450B-43A1-83B4-05C7061C661D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+ Первомайская,
   Решетникова,
   Строителей</t>
        </r>
      </text>
    </comment>
    <comment ref="A314" authorId="0" shapeId="0" xr:uid="{FE1F50B6-D317-4D6E-98C9-17A5B3388CDB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в ячейке № 440-от ф.10</t>
        </r>
      </text>
    </comment>
    <comment ref="A320" authorId="0" shapeId="0" xr:uid="{EB577BE0-EA36-4029-A573-9DE1291C3A95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в ячейке № 440-от ф.10</t>
        </r>
      </text>
    </comment>
    <comment ref="S546" authorId="1" shapeId="0" xr:uid="{0C2CBF18-2412-45EA-87B9-48BEDEB34F5A}">
      <text>
        <r>
          <rPr>
            <b/>
            <sz val="9"/>
            <color indexed="81"/>
            <rFont val="Tahoma"/>
            <family val="2"/>
            <charset val="204"/>
          </rPr>
          <t>57: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942" authorId="0" shapeId="0" xr:uid="{9C835E6C-2B31-45B3-857B-00EC691FBD79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+ ТМ-320 кВа</t>
        </r>
      </text>
    </comment>
  </commentList>
</comments>
</file>

<file path=xl/sharedStrings.xml><?xml version="1.0" encoding="utf-8"?>
<sst xmlns="http://schemas.openxmlformats.org/spreadsheetml/2006/main" count="1117" uniqueCount="589">
  <si>
    <t>Утверждаю</t>
  </si>
  <si>
    <t>Наименование и номер</t>
  </si>
  <si>
    <t>трансформатор №1</t>
  </si>
  <si>
    <t>трансформатор №2</t>
  </si>
  <si>
    <t xml:space="preserve">  P, кВа</t>
  </si>
  <si>
    <t xml:space="preserve">  Р,    кВа</t>
  </si>
  <si>
    <t>А</t>
  </si>
  <si>
    <t>В</t>
  </si>
  <si>
    <t>С</t>
  </si>
  <si>
    <t>Ф. № 2 " Л у к а ш о в к а"</t>
  </si>
  <si>
    <t>ф.2.  ул. Клубная</t>
  </si>
  <si>
    <t>ИТОГО:</t>
  </si>
  <si>
    <t>ф.1,Баклаборатория</t>
  </si>
  <si>
    <t>ф.1 КЛЭП АРГО</t>
  </si>
  <si>
    <t>ф.4.Калининская,9,17</t>
  </si>
  <si>
    <t>ф.4. Уличное освещение</t>
  </si>
  <si>
    <t>ф.1. ЗАО " Мегафон"</t>
  </si>
  <si>
    <t>ИТОГО: Т1 и Т2</t>
  </si>
  <si>
    <t>Ф. № 3 "Г а р н и з о н"</t>
  </si>
  <si>
    <t xml:space="preserve">ф.1. Ситроцех </t>
  </si>
  <si>
    <t>ф.2. ХСШ № 2</t>
  </si>
  <si>
    <t>ф.3. Д.№ 278 а,б</t>
  </si>
  <si>
    <t>ф.1. КЛЭП, Котельная № 5</t>
  </si>
  <si>
    <t>ф. 2,  Дом № 6</t>
  </si>
  <si>
    <t>ф.4. , Магазин Промтовары</t>
  </si>
  <si>
    <t>ф.5. , Дом № 12</t>
  </si>
  <si>
    <t>ф.6. , Резерв Котельная № 5</t>
  </si>
  <si>
    <t>ф.8. , Дом № 15</t>
  </si>
  <si>
    <t>ф.7. , Дом № 7</t>
  </si>
  <si>
    <t>ф.6. клуб "Отечество"</t>
  </si>
  <si>
    <t>ИТОГО:  Т1  и  Т2</t>
  </si>
  <si>
    <t>Ф. №  4  " С О М "</t>
  </si>
  <si>
    <t>ф.1, Ленинская,66</t>
  </si>
  <si>
    <t>ф.2, Котельная №1</t>
  </si>
  <si>
    <t>ф.3, Ленинская,70</t>
  </si>
  <si>
    <t>ф.4 РДК</t>
  </si>
  <si>
    <t>ф-1 Прим. Телефон</t>
  </si>
  <si>
    <t>ф.1. Хлебозавод</t>
  </si>
  <si>
    <t>ф.3.Котовского 1-11</t>
  </si>
  <si>
    <t>(Пивзавод)</t>
  </si>
  <si>
    <t>Котельная</t>
  </si>
  <si>
    <t>ф. 1 Казначейство</t>
  </si>
  <si>
    <t>ф. 9 Школа исскуств</t>
  </si>
  <si>
    <t>ф.1 "Алан"</t>
  </si>
  <si>
    <t xml:space="preserve">Ф. № 7  "Х о р о л ь" </t>
  </si>
  <si>
    <t>ф.2, м-н Лучик</t>
  </si>
  <si>
    <t xml:space="preserve">Ф 5 , Комсомольская № 2, 4, 6. </t>
  </si>
  <si>
    <t>ф.6, Ленинская,92</t>
  </si>
  <si>
    <t>ф.7, Ленинская,94,96; 98</t>
  </si>
  <si>
    <t>ф.8    Чапаева 10. 12. 14</t>
  </si>
  <si>
    <t>ф.2, Ленинская,54,52</t>
  </si>
  <si>
    <t>ф.3, Магазин,АСИД Лен-ая 56,58</t>
  </si>
  <si>
    <t>ф.5, Уличное освещение</t>
  </si>
  <si>
    <t>Ф.6  КЛ Связь</t>
  </si>
  <si>
    <t>ф.2, Котельная</t>
  </si>
  <si>
    <t>ф.3, РММ</t>
  </si>
  <si>
    <t>ф. 1, ХМУПЭС</t>
  </si>
  <si>
    <t>ф.2, Кирова 2-6</t>
  </si>
  <si>
    <t>ф.3, КНС</t>
  </si>
  <si>
    <t>ф.3.Крупская</t>
  </si>
  <si>
    <t>ф.  (АТП)</t>
  </si>
  <si>
    <t>ф.5, Луговая 9,11,13,15</t>
  </si>
  <si>
    <t>ф.1, Котельная № 8 (резерв)</t>
  </si>
  <si>
    <t xml:space="preserve">ф.2, Водоканал, Гараж </t>
  </si>
  <si>
    <t xml:space="preserve">Ф. № 8  "Б о л ь н и ц а" </t>
  </si>
  <si>
    <t>ф.4, Д/сад,</t>
  </si>
  <si>
    <t>ф.2, МТФ Хорольского СХПК</t>
  </si>
  <si>
    <t>ф.2.КЛЭП, Дет/сад</t>
  </si>
  <si>
    <t>ф.6.Комсомольская,14</t>
  </si>
  <si>
    <t xml:space="preserve">Ф. № 9  "Х о р о л ь" </t>
  </si>
  <si>
    <t>ф.2. Овражная, Яблочная</t>
  </si>
  <si>
    <t>Ф.4 Ленинская 176</t>
  </si>
  <si>
    <t>Ф. 5. Матросова 8-35</t>
  </si>
  <si>
    <t>Ф. - Корейцев</t>
  </si>
  <si>
    <t>ф.1. Новая</t>
  </si>
  <si>
    <t>ф.4. Зернохранилище</t>
  </si>
  <si>
    <t>ф.5. Вишневая, 28-34</t>
  </si>
  <si>
    <t>ф.6. Вишневая, 8-30</t>
  </si>
  <si>
    <t>ф.7. Весовая</t>
  </si>
  <si>
    <t>ф.5. КЛЭП, Насосная</t>
  </si>
  <si>
    <t xml:space="preserve">ф.1, Арсеньева, </t>
  </si>
  <si>
    <t>ф.2 Арсеньева, Некрасова</t>
  </si>
  <si>
    <t>ф.3   Некрасова 33-51</t>
  </si>
  <si>
    <t xml:space="preserve">Ф. № 10  " Г а р н и з о н " </t>
  </si>
  <si>
    <t>ф.1. ИП Бердинский</t>
  </si>
  <si>
    <t>ф.2. Столовая (Пекарня)</t>
  </si>
  <si>
    <t>ф.2. Столовая</t>
  </si>
  <si>
    <t>ф.3. Котельная, баня</t>
  </si>
  <si>
    <t xml:space="preserve">ф.2. Космонавтов, 11 </t>
  </si>
  <si>
    <t xml:space="preserve">ф.4, Космонавтов, 10 </t>
  </si>
  <si>
    <t xml:space="preserve">Ф. № 13  " В о д о з а б о р " </t>
  </si>
  <si>
    <t>ф.1. Скважина № 1</t>
  </si>
  <si>
    <t>ф.1. Скважина № 3</t>
  </si>
  <si>
    <t>ф.2. Скважина № 4</t>
  </si>
  <si>
    <t>ф.1. Скважина № 5</t>
  </si>
  <si>
    <t>Ф.2. Скважина № 6</t>
  </si>
  <si>
    <t>ф.1 Аптека  Ленинская, 112 А</t>
  </si>
  <si>
    <t>ф.2, дом Ленинская, 112</t>
  </si>
  <si>
    <t xml:space="preserve"> КТПН-82  "Алан"</t>
  </si>
  <si>
    <t xml:space="preserve"> ТП - 37 (Пивзавод)</t>
  </si>
  <si>
    <t xml:space="preserve"> ТП - 35 (СОМ)</t>
  </si>
  <si>
    <t xml:space="preserve"> ТП-55  "Приморский рис"</t>
  </si>
  <si>
    <t xml:space="preserve"> КТП-56 Приходько (РЗК)</t>
  </si>
  <si>
    <t xml:space="preserve"> КТП-57 (Ж/Д станция)</t>
  </si>
  <si>
    <t xml:space="preserve"> КТП- 84</t>
  </si>
  <si>
    <t>Ф. 6.   Сибирцева  № 1 - 8</t>
  </si>
  <si>
    <t xml:space="preserve">Ф. 5. ФЕРМЕР;   В/Ч-45703
</t>
  </si>
  <si>
    <t>ф.1. .Юркова № 13-19;   ул. Освещение.</t>
  </si>
  <si>
    <t>ф.2. Юркова №  1-7; 8-12. Луговая 38-50</t>
  </si>
  <si>
    <t>Ф. 1.   АЗС</t>
  </si>
  <si>
    <t>ф.8. (резерв)  КЛЭП, Дет/сад</t>
  </si>
  <si>
    <t>Ф. - Котельная</t>
  </si>
  <si>
    <t>ф.3, Рынок, "МКД"</t>
  </si>
  <si>
    <t>ф6, Уличное освещение</t>
  </si>
  <si>
    <t>Ф.8.  магаз.  Усадьба</t>
  </si>
  <si>
    <t xml:space="preserve"> МТФ  "Луговой"</t>
  </si>
  <si>
    <t>Ф. 7 Освещение</t>
  </si>
  <si>
    <t>ХПП - Магазин</t>
  </si>
  <si>
    <t>ф.1 Луговая 2а,2-10</t>
  </si>
  <si>
    <t>ф.4,Котельная 6 резерв</t>
  </si>
  <si>
    <t>ф.6 Освещение</t>
  </si>
  <si>
    <t>ф.7м-н Елена,Для Тебя,Домовенок</t>
  </si>
  <si>
    <t>ф.8 Торг Павильоны,АСИД, Продукты</t>
  </si>
  <si>
    <t>ф. 5 . Мира -16, кв 2</t>
  </si>
  <si>
    <t xml:space="preserve"> КТП-58 Мегофон</t>
  </si>
  <si>
    <t>ф.4, Ленинская, 110, Луговая 1</t>
  </si>
  <si>
    <t>ф.1.Газ. Участок ,Переул Сов.</t>
  </si>
  <si>
    <t>проходная</t>
  </si>
  <si>
    <t>ф.1. Лесная 5-19,2-10</t>
  </si>
  <si>
    <t>ф.2. Лесная 14-22,22-30</t>
  </si>
  <si>
    <t>ф.4,  База "склад ГРАСП"</t>
  </si>
  <si>
    <t>Ф6 Первомайская 17</t>
  </si>
  <si>
    <t>ф.1,Школа (НСШ)</t>
  </si>
  <si>
    <t>ф.2, Ярового1, Чапаева 45,43,47,49,59-73,Заречная 2,23-41</t>
  </si>
  <si>
    <t>ф.4 Танцуренко 1-7</t>
  </si>
  <si>
    <t>Ф. 4 Чапаева 4,6,8 ,Гаражи</t>
  </si>
  <si>
    <t xml:space="preserve">ф.2,РММ Хорольский </t>
  </si>
  <si>
    <t>ф.1, Южная, Ленинская 2-10</t>
  </si>
  <si>
    <t>ф.2 АЗА-дом</t>
  </si>
  <si>
    <t>ф.4, Шиномонт,Ленинская12-44, Лесная</t>
  </si>
  <si>
    <t>ф.2, Типография ,Все для дома,Былина</t>
  </si>
  <si>
    <t>Ф-4   Ленинская -100,Шарм,Карат и т.д.</t>
  </si>
  <si>
    <t>ф.1, Торговые павильоны,УПК(рынок)</t>
  </si>
  <si>
    <t>ф.1 Котельная 8</t>
  </si>
  <si>
    <t>ф.2 Заречная1-19,Октябрьская 1-5,Ярового 2-8</t>
  </si>
  <si>
    <t>ф.3 Красноармейская</t>
  </si>
  <si>
    <t>ф.1, Зерноток, м-н Горизонт</t>
  </si>
  <si>
    <t>ф.2,  Котельная № 12</t>
  </si>
  <si>
    <t>ф.3, Комсомольская52-76,77-97</t>
  </si>
  <si>
    <t>ф.1, Кипарисова22-48,3-43</t>
  </si>
  <si>
    <t>ф.5. котельная</t>
  </si>
  <si>
    <t xml:space="preserve">ф.2.  Фадеева, 4-20 ,Гараж </t>
  </si>
  <si>
    <t>ф.4. Фадеева № 2-ИП Коротков</t>
  </si>
  <si>
    <t>ф.1, Банивура 2-10</t>
  </si>
  <si>
    <t>ф.2, Чапаева-81; Банивура 1-17</t>
  </si>
  <si>
    <t>ф.4, Высокая 2,4,6,8, Банивура 12</t>
  </si>
  <si>
    <t>ф.5, Заречная 4-30,43-61</t>
  </si>
  <si>
    <t>ф.1. Зеленая 1-15, Заводская 2-9</t>
  </si>
  <si>
    <t>ф.1. Ленинская, 168-174;129-131,Метео,Проксима</t>
  </si>
  <si>
    <t>ф.2. Весенняя 1-6</t>
  </si>
  <si>
    <t>ф.1. ТРИА, Щорса 1-5,Юность, ИП Киселева</t>
  </si>
  <si>
    <t>ф.3. Гостиница д.18 ;Склад в/ч 45703</t>
  </si>
  <si>
    <t>ф.1. Космонавтов № 13; КООП гараж.</t>
  </si>
  <si>
    <t>ф.1. КЛЭП  Склад,бригадирская</t>
  </si>
  <si>
    <t>ф.2. КЛЭП Зерноток, сушилка</t>
  </si>
  <si>
    <t>ф.3.КЛЭП Зерноток, зерносушилка</t>
  </si>
  <si>
    <t>ф.3, Магазин "Сто Одежек"</t>
  </si>
  <si>
    <t xml:space="preserve"> </t>
  </si>
  <si>
    <t>ф.1.  Резерв, Общежитие Фадеева № 1</t>
  </si>
  <si>
    <t>ф.3 Комсомольская -10</t>
  </si>
  <si>
    <t>ТП-13 ДЕНЬ</t>
  </si>
  <si>
    <t>ТП-13 НОЧЬ</t>
  </si>
  <si>
    <r>
      <t xml:space="preserve">ф.1. Комсомольская,17-27, </t>
    </r>
    <r>
      <rPr>
        <sz val="14"/>
        <rFont val="Arial Cyr"/>
        <charset val="204"/>
      </rPr>
      <t>Мелиораторов,военкомат</t>
    </r>
  </si>
  <si>
    <t xml:space="preserve"> ТП-65 Хорольсервис :Т-р № 1</t>
  </si>
  <si>
    <t>ф2 Котельная модуль</t>
  </si>
  <si>
    <t>ф-7 РОВД</t>
  </si>
  <si>
    <t>ф.4 Контора</t>
  </si>
  <si>
    <t>Ф.5 Чапаева 52-58</t>
  </si>
  <si>
    <r>
      <t>Ф. 3</t>
    </r>
    <r>
      <rPr>
        <b/>
        <sz val="14"/>
        <color indexed="12"/>
        <rFont val="Arial Cyr"/>
        <charset val="204"/>
      </rPr>
      <t xml:space="preserve"> Котельная  № 9 откл.</t>
    </r>
  </si>
  <si>
    <r>
      <t>Хорольсервис</t>
    </r>
    <r>
      <rPr>
        <sz val="14"/>
        <rFont val="Arial Cyr"/>
        <charset val="204"/>
      </rPr>
      <t xml:space="preserve"> день</t>
    </r>
  </si>
  <si>
    <t xml:space="preserve">ф.5. Резерв  Дом ветеранов </t>
  </si>
  <si>
    <t xml:space="preserve"> ТП- 63 день</t>
  </si>
  <si>
    <t>ф.2. Скважина № 2</t>
  </si>
  <si>
    <t xml:space="preserve"> ТП- 62 день</t>
  </si>
  <si>
    <t>Ф№9 Уличное осв.</t>
  </si>
  <si>
    <t>Завод (СОМ)  день</t>
  </si>
  <si>
    <t>ф.1. Половой Ферма</t>
  </si>
  <si>
    <t>ф.1. Скважина" ул. Новая</t>
  </si>
  <si>
    <t xml:space="preserve">  ТП, КТПН , КТП , СТП.</t>
  </si>
  <si>
    <t xml:space="preserve"> КТП-33 День</t>
  </si>
  <si>
    <t xml:space="preserve"> КТП-33 Ночь</t>
  </si>
  <si>
    <t xml:space="preserve"> ТП-45 НОЧЬ</t>
  </si>
  <si>
    <r>
      <t xml:space="preserve"> </t>
    </r>
    <r>
      <rPr>
        <b/>
        <i/>
        <sz val="14"/>
        <color indexed="10"/>
        <rFont val="Arial Cyr"/>
        <charset val="204"/>
      </rPr>
      <t>ТП-45  ДЕНЬ</t>
    </r>
  </si>
  <si>
    <t xml:space="preserve"> КТПН-46 НОЧЬ</t>
  </si>
  <si>
    <t xml:space="preserve"> КТПН-46 ДЕНЬ</t>
  </si>
  <si>
    <r>
      <t xml:space="preserve"> </t>
    </r>
    <r>
      <rPr>
        <b/>
        <i/>
        <sz val="14"/>
        <color indexed="10"/>
        <rFont val="Arial Cyr"/>
        <charset val="204"/>
      </rPr>
      <t>КТПН-49 ДЕНЬ</t>
    </r>
  </si>
  <si>
    <t xml:space="preserve"> КТПН-49 НОЧЬ</t>
  </si>
  <si>
    <t xml:space="preserve"> ТП-28   ДЕНЬ</t>
  </si>
  <si>
    <t xml:space="preserve"> ТП-28   НОЧЬ</t>
  </si>
  <si>
    <t xml:space="preserve"> ТП-30 НОЧЬ</t>
  </si>
  <si>
    <t xml:space="preserve"> ТП-30 ДЕНЬ</t>
  </si>
  <si>
    <t xml:space="preserve"> ТП-31   ДЕНЬ</t>
  </si>
  <si>
    <t xml:space="preserve"> ТП-31   НОЧЬ</t>
  </si>
  <si>
    <t xml:space="preserve"> ТП-93   ДЕНЬ</t>
  </si>
  <si>
    <t xml:space="preserve"> ТП-93   НОЧЬ</t>
  </si>
  <si>
    <t xml:space="preserve"> ТП-6  РДК  ДЕНЬ</t>
  </si>
  <si>
    <t xml:space="preserve"> ТП-6  РДК НОЧЬ</t>
  </si>
  <si>
    <t xml:space="preserve"> КТП-14 (ИП Иванов) ДЕНЬ</t>
  </si>
  <si>
    <t xml:space="preserve"> КТП-14 (ИП Иванов) НОЧЬ</t>
  </si>
  <si>
    <t xml:space="preserve"> ТП-19 (Хлебозавод) ДЕНЬ</t>
  </si>
  <si>
    <t xml:space="preserve"> ТП-19 (Хлебозавод) НОЧЬ</t>
  </si>
  <si>
    <t xml:space="preserve"> ТП-29 ДЕНЬ</t>
  </si>
  <si>
    <t xml:space="preserve"> ТП-29  НОЧЬ</t>
  </si>
  <si>
    <r>
      <t xml:space="preserve"> </t>
    </r>
    <r>
      <rPr>
        <b/>
        <i/>
        <sz val="14"/>
        <color indexed="10"/>
        <rFont val="Arial Cyr"/>
        <charset val="204"/>
      </rPr>
      <t>ТП-39 ДЕНЬ</t>
    </r>
  </si>
  <si>
    <r>
      <t xml:space="preserve"> </t>
    </r>
    <r>
      <rPr>
        <b/>
        <i/>
        <sz val="14"/>
        <color indexed="10"/>
        <rFont val="Arial Cyr"/>
        <charset val="204"/>
      </rPr>
      <t>ТП-39 НОЧЬ</t>
    </r>
  </si>
  <si>
    <r>
      <t xml:space="preserve"> </t>
    </r>
    <r>
      <rPr>
        <b/>
        <i/>
        <sz val="14"/>
        <color indexed="10"/>
        <rFont val="Arial Cyr"/>
        <charset val="204"/>
      </rPr>
      <t>КТПН-86 ДЕНЬ</t>
    </r>
  </si>
  <si>
    <r>
      <t xml:space="preserve"> </t>
    </r>
    <r>
      <rPr>
        <b/>
        <i/>
        <sz val="14"/>
        <color indexed="10"/>
        <rFont val="Arial Cyr"/>
        <charset val="204"/>
      </rPr>
      <t>КТПН-86 НОЧЬ</t>
    </r>
  </si>
  <si>
    <t>ТП-92  ДЕНЬ</t>
  </si>
  <si>
    <t>ТП-92  НОЧЬ</t>
  </si>
  <si>
    <t xml:space="preserve"> ТП-51 ДЕНЬ</t>
  </si>
  <si>
    <t xml:space="preserve"> ТП-51 НОЧЬ</t>
  </si>
  <si>
    <t xml:space="preserve"> ТП-1 ДЕНЬ</t>
  </si>
  <si>
    <t xml:space="preserve"> ТП-1 НОЧЬ</t>
  </si>
  <si>
    <t xml:space="preserve"> ТП-2  КБО ДЕНЬ</t>
  </si>
  <si>
    <t xml:space="preserve"> ТП-2  КБО НОЧЬ</t>
  </si>
  <si>
    <t>ТП-3 ДЕНЬ</t>
  </si>
  <si>
    <t>ТП-3 НОЧЬ</t>
  </si>
  <si>
    <t xml:space="preserve">     ТП-4 ДЕНЬ</t>
  </si>
  <si>
    <t xml:space="preserve">     ТП-4 НОЧЬ</t>
  </si>
  <si>
    <t xml:space="preserve"> ТП-5 (СХПК Хорольский)ДЕНЬ</t>
  </si>
  <si>
    <t xml:space="preserve"> ТП-5 (СХПК Хорольский) НОЧЬ</t>
  </si>
  <si>
    <t xml:space="preserve"> СТП-11 ДЕНЬ</t>
  </si>
  <si>
    <t xml:space="preserve"> СТП-11 НОЧЬ</t>
  </si>
  <si>
    <t xml:space="preserve"> СТП-16 ДЕНЬ</t>
  </si>
  <si>
    <r>
      <t xml:space="preserve"> </t>
    </r>
    <r>
      <rPr>
        <b/>
        <i/>
        <sz val="14"/>
        <color indexed="10"/>
        <rFont val="Arial Cyr"/>
        <charset val="204"/>
      </rPr>
      <t>СТП-16 НОЧЬ</t>
    </r>
  </si>
  <si>
    <t xml:space="preserve"> ТП-17 ДЕНЬ</t>
  </si>
  <si>
    <t xml:space="preserve"> ТП-17 НОЧЬ</t>
  </si>
  <si>
    <t xml:space="preserve"> ТП-41  ДЕНЬ</t>
  </si>
  <si>
    <t xml:space="preserve"> ТП-41  НОЧЬ</t>
  </si>
  <si>
    <t xml:space="preserve"> ТП-43 ДЕНЬ</t>
  </si>
  <si>
    <t xml:space="preserve"> ТП-43 НОЧЬ</t>
  </si>
  <si>
    <t xml:space="preserve"> КТПН-44 ДЕНЬ</t>
  </si>
  <si>
    <t xml:space="preserve"> КТПН-44 НОЧЬ</t>
  </si>
  <si>
    <t xml:space="preserve"> КТПН-47 ДЕНЬ</t>
  </si>
  <si>
    <t xml:space="preserve"> КТПН-47 НОЧЬ</t>
  </si>
  <si>
    <t xml:space="preserve"> ТП-71  ДЕНЬ</t>
  </si>
  <si>
    <t xml:space="preserve"> ТП-71 НОЧЬ</t>
  </si>
  <si>
    <t xml:space="preserve"> КТПН-88  № 1/2 ДЕНЬ</t>
  </si>
  <si>
    <t xml:space="preserve"> КТПН-88  № 1/2 НОЧЬ</t>
  </si>
  <si>
    <t>ф.1, Котельная (откл)</t>
  </si>
  <si>
    <r>
      <t xml:space="preserve"> </t>
    </r>
    <r>
      <rPr>
        <b/>
        <i/>
        <sz val="14"/>
        <color indexed="10"/>
        <rFont val="Arial Cyr"/>
        <charset val="204"/>
      </rPr>
      <t>КТПН-7 (аб. ПВС) ДЕНЬ</t>
    </r>
  </si>
  <si>
    <r>
      <t xml:space="preserve"> </t>
    </r>
    <r>
      <rPr>
        <b/>
        <i/>
        <sz val="14"/>
        <color indexed="10"/>
        <rFont val="Arial Cyr"/>
        <charset val="204"/>
      </rPr>
      <t>КТПН-7 (аб. ПВС) НОЧЬ</t>
    </r>
  </si>
  <si>
    <t xml:space="preserve"> ТП-9 ДЕНЬ</t>
  </si>
  <si>
    <t xml:space="preserve"> ТП-9 НОЧЬ</t>
  </si>
  <si>
    <t>ф.1, Красноармейская 58-64,31-83,Горького 26,71-77</t>
  </si>
  <si>
    <t xml:space="preserve"> КТП-8 ( Прим телефон)ДЕНЬ</t>
  </si>
  <si>
    <t xml:space="preserve"> ТП-10 НОЧЬ</t>
  </si>
  <si>
    <t xml:space="preserve"> ТП-10 ДЕНЬ</t>
  </si>
  <si>
    <t>ф.5, ул. Решетникова, скважина</t>
  </si>
  <si>
    <t xml:space="preserve"> ТП-15 ДЕНЬ</t>
  </si>
  <si>
    <t xml:space="preserve"> ТП-15 НОЧЬ</t>
  </si>
  <si>
    <t xml:space="preserve"> КТПН-18 ДЕНЬ</t>
  </si>
  <si>
    <t xml:space="preserve"> КТПН-18 НОЧЬ</t>
  </si>
  <si>
    <t>Ф3 резерв</t>
  </si>
  <si>
    <t>ф.4, Чапаева 24 - 32,21-41 ,21-35, Октябрьская-7, ул.Освещение</t>
  </si>
  <si>
    <r>
      <t xml:space="preserve">               </t>
    </r>
    <r>
      <rPr>
        <b/>
        <i/>
        <sz val="14"/>
        <color indexed="10"/>
        <rFont val="Arial Cyr"/>
        <charset val="204"/>
      </rPr>
      <t xml:space="preserve">  ТП-20 ДЕНЬ</t>
    </r>
  </si>
  <si>
    <r>
      <t xml:space="preserve">               </t>
    </r>
    <r>
      <rPr>
        <b/>
        <i/>
        <sz val="14"/>
        <color indexed="10"/>
        <rFont val="Arial Cyr"/>
        <charset val="204"/>
      </rPr>
      <t xml:space="preserve">  ТП-20 НОЧЬ</t>
    </r>
  </si>
  <si>
    <t xml:space="preserve"> КТПН-40 НОЧЬ</t>
  </si>
  <si>
    <t xml:space="preserve"> КТПН-40 ДЕНЬ</t>
  </si>
  <si>
    <t xml:space="preserve">  ТП-42 ДЕНЬ</t>
  </si>
  <si>
    <r>
      <t xml:space="preserve"> </t>
    </r>
    <r>
      <rPr>
        <b/>
        <i/>
        <sz val="14"/>
        <color indexed="10"/>
        <rFont val="Arial Cyr"/>
        <charset val="204"/>
      </rPr>
      <t xml:space="preserve"> ТП-42 НОЧЬ</t>
    </r>
  </si>
  <si>
    <t xml:space="preserve"> КТП-50 ДЕНЬ</t>
  </si>
  <si>
    <t>ф.1. Комсомольская №  35-65; 28-46.</t>
  </si>
  <si>
    <t>ф.2. Колхозная № 2-26; 1-33,Комсомольская48</t>
  </si>
  <si>
    <t xml:space="preserve"> КТП-50 НОЧЬ</t>
  </si>
  <si>
    <t xml:space="preserve"> КТП-59 ДЕНЬ</t>
  </si>
  <si>
    <t xml:space="preserve"> КТП-59 НОЧЬ</t>
  </si>
  <si>
    <t xml:space="preserve"> КТПН-68 ( АТП) ДЕНЬ</t>
  </si>
  <si>
    <t xml:space="preserve"> ТП- 69 ДЕНЬ</t>
  </si>
  <si>
    <t xml:space="preserve"> ТП- 69 НОЧЬ</t>
  </si>
  <si>
    <t xml:space="preserve"> ТП-70 ДЕНЬ</t>
  </si>
  <si>
    <t xml:space="preserve"> ТП-70 НОЧЬ</t>
  </si>
  <si>
    <t xml:space="preserve"> КТПН-83 ДЕНЬ</t>
  </si>
  <si>
    <t xml:space="preserve"> КТПН-83 НОЧЬ</t>
  </si>
  <si>
    <t xml:space="preserve"> КТП-85 ДЕНЬ</t>
  </si>
  <si>
    <t xml:space="preserve"> КТП-85 НОЧЬ</t>
  </si>
  <si>
    <t>КТПН-32 ДЕНЬ</t>
  </si>
  <si>
    <t>КТПН-32 НОЧЬ</t>
  </si>
  <si>
    <t>ТП-52 ДЕНЬ</t>
  </si>
  <si>
    <t>ТП-52 НОЧЬ</t>
  </si>
  <si>
    <t xml:space="preserve"> КТПН-53 ДЕНЬ</t>
  </si>
  <si>
    <r>
      <t xml:space="preserve"> </t>
    </r>
    <r>
      <rPr>
        <b/>
        <i/>
        <sz val="14"/>
        <color indexed="10"/>
        <rFont val="Arial Cyr"/>
        <charset val="204"/>
      </rPr>
      <t>КТПН-53 НОЧЬ</t>
    </r>
  </si>
  <si>
    <t>ф.2.  "Реабилитационный центр"</t>
  </si>
  <si>
    <t>ф.1. Станция обезжелезивания</t>
  </si>
  <si>
    <t>абонентская</t>
  </si>
  <si>
    <t xml:space="preserve"> КТП-60 ДЕНЬ</t>
  </si>
  <si>
    <t xml:space="preserve"> ТП-72 А  ДЕНЬ</t>
  </si>
  <si>
    <t xml:space="preserve"> ТП-72 А НОЧЬ</t>
  </si>
  <si>
    <t xml:space="preserve"> КТП-75 ДЕНЬ</t>
  </si>
  <si>
    <t xml:space="preserve"> КТП-75 НОЧЬ</t>
  </si>
  <si>
    <t xml:space="preserve"> ТП-78 ДЕНЬ</t>
  </si>
  <si>
    <t xml:space="preserve"> ТП-78 НОЧЬ</t>
  </si>
  <si>
    <t xml:space="preserve"> ТП-80 ДЕНЬ</t>
  </si>
  <si>
    <t xml:space="preserve"> ТП-80 НОЧЬ</t>
  </si>
  <si>
    <t xml:space="preserve"> ТП-81 День</t>
  </si>
  <si>
    <t xml:space="preserve"> ТП-81 Ночь</t>
  </si>
  <si>
    <t xml:space="preserve"> КТПН-90 День</t>
  </si>
  <si>
    <t xml:space="preserve"> КТПН-90 Ночь</t>
  </si>
  <si>
    <t xml:space="preserve"> ТП-21  День</t>
  </si>
  <si>
    <t xml:space="preserve"> ТП-21   Ночь</t>
  </si>
  <si>
    <t xml:space="preserve"> ТП-22  День</t>
  </si>
  <si>
    <t xml:space="preserve"> ТП-22  Ночь</t>
  </si>
  <si>
    <t xml:space="preserve"> СТП-23   День</t>
  </si>
  <si>
    <t xml:space="preserve"> СТП-23   Ночь</t>
  </si>
  <si>
    <t xml:space="preserve"> ТП-25   День</t>
  </si>
  <si>
    <t xml:space="preserve"> ТП-25   Ночь</t>
  </si>
  <si>
    <t xml:space="preserve"> ТП-27   День</t>
  </si>
  <si>
    <t xml:space="preserve"> ТП-27   Ночь</t>
  </si>
  <si>
    <t xml:space="preserve"> ТП-510 День</t>
  </si>
  <si>
    <t xml:space="preserve"> ТП-510 Ночь</t>
  </si>
  <si>
    <t xml:space="preserve"> ТП- 61 День</t>
  </si>
  <si>
    <t xml:space="preserve"> ТП- 61 Ночь</t>
  </si>
  <si>
    <t xml:space="preserve"> ТП- 87 МТФ СХПК Луговое День</t>
  </si>
  <si>
    <t xml:space="preserve"> ТП- 87 МТФ СХПК Луговое Ночь</t>
  </si>
  <si>
    <t xml:space="preserve"> СТП-12 День</t>
  </si>
  <si>
    <r>
      <rPr>
        <b/>
        <sz val="18"/>
        <color indexed="8"/>
        <rFont val="Arial Cyr"/>
        <charset val="204"/>
      </rPr>
      <t>I</t>
    </r>
    <r>
      <rPr>
        <b/>
        <sz val="14"/>
        <color indexed="8"/>
        <rFont val="Arial Cyr"/>
        <charset val="204"/>
      </rPr>
      <t>н.      А.</t>
    </r>
  </si>
  <si>
    <t>Iн.         А.</t>
  </si>
  <si>
    <t xml:space="preserve"> трансформатор   № 2</t>
  </si>
  <si>
    <t>Коэф.            загр.%     Т1</t>
  </si>
  <si>
    <t>Напряжение в начале линии</t>
  </si>
  <si>
    <t>Коэф. загр.%          Т2</t>
  </si>
  <si>
    <t>N</t>
  </si>
  <si>
    <r>
      <t xml:space="preserve"> КТП-94 Половой </t>
    </r>
    <r>
      <rPr>
        <b/>
        <i/>
        <sz val="14"/>
        <color rgb="FFFF0000"/>
        <rFont val="Arial Cyr"/>
        <charset val="204"/>
      </rPr>
      <t>День</t>
    </r>
  </si>
  <si>
    <t>Uл,          В</t>
  </si>
  <si>
    <r>
      <t xml:space="preserve">ф.3.Склады РУНО,  </t>
    </r>
    <r>
      <rPr>
        <b/>
        <sz val="14"/>
        <color rgb="FFC00000"/>
        <rFont val="Arial Cyr"/>
        <charset val="204"/>
      </rPr>
      <t>откл</t>
    </r>
  </si>
  <si>
    <t>ф.4, Базовая станц. "МТС"</t>
  </si>
  <si>
    <t>ф.5 Октябрьская 27-37</t>
  </si>
  <si>
    <t>ф.1 Котовского, 19-31; 14-18</t>
  </si>
  <si>
    <t>ф. 6 уличное освещ</t>
  </si>
  <si>
    <t>ф.1. Лесная 5-21,2-12</t>
  </si>
  <si>
    <t xml:space="preserve"> КТПН- 73 День</t>
  </si>
  <si>
    <t>ф.3. РММ СХПК Луговое Гараж</t>
  </si>
  <si>
    <t>ф.2. РММ СХПК Луговое Лазко</t>
  </si>
  <si>
    <t>ф.1. РММ СХПК Луговое Шульга</t>
  </si>
  <si>
    <t>ф.4. Лазо 291-295</t>
  </si>
  <si>
    <t xml:space="preserve"> трансформатор   № 1</t>
  </si>
  <si>
    <t>ф.7 ГСК Коваленко</t>
  </si>
  <si>
    <t xml:space="preserve">ф.9 ИП Попова </t>
  </si>
  <si>
    <t>Ф-6 ИП Яковлев</t>
  </si>
  <si>
    <t>Ф. 7.   Летняя</t>
  </si>
  <si>
    <t xml:space="preserve"> ТП-77 З/ток  ДЕНЬ</t>
  </si>
  <si>
    <t xml:space="preserve"> ТП-77 З/ток НОЧЬ</t>
  </si>
  <si>
    <t xml:space="preserve"> ТП-79 ДЕНЬ</t>
  </si>
  <si>
    <t xml:space="preserve"> ТП-79 НОЧЬ</t>
  </si>
  <si>
    <t xml:space="preserve"> КТПН-34 ДЕНЬ</t>
  </si>
  <si>
    <t xml:space="preserve"> КТПН-34 НОЧЬ</t>
  </si>
  <si>
    <t xml:space="preserve">                       Замер нагрузок и напряжений в сетях Хорольского МУПЭС</t>
  </si>
  <si>
    <t xml:space="preserve">                Гл. инженер ХМУПЭС                 Куцев А.А.</t>
  </si>
  <si>
    <t>ЯРОСЛАВКА</t>
  </si>
  <si>
    <t>ТП-6747</t>
  </si>
  <si>
    <t>ТП-6749</t>
  </si>
  <si>
    <t>ТП-4 Майское</t>
  </si>
  <si>
    <t>ф.1.</t>
  </si>
  <si>
    <t>ф.2</t>
  </si>
  <si>
    <t>ф.3</t>
  </si>
  <si>
    <t>ф.4</t>
  </si>
  <si>
    <t xml:space="preserve"> ТП-5 Геология</t>
  </si>
  <si>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I</t>
    </r>
    <r>
      <rPr>
        <sz val="14"/>
        <rFont val="Arial Cyr"/>
        <charset val="204"/>
      </rPr>
      <t xml:space="preserve"> </t>
    </r>
    <r>
      <rPr>
        <b/>
        <sz val="14"/>
        <rFont val="Arial Cyr"/>
        <charset val="204"/>
      </rPr>
      <t xml:space="preserve">нагрузки,  А                                           </t>
    </r>
    <r>
      <rPr>
        <b/>
        <sz val="14"/>
        <color rgb="FFFF0000"/>
        <rFont val="Arial Cyr"/>
        <charset val="204"/>
      </rPr>
      <t>Uфазное, В</t>
    </r>
  </si>
  <si>
    <r>
      <rPr>
        <sz val="18"/>
        <rFont val="Times New Roman"/>
        <family val="1"/>
        <charset val="204"/>
      </rPr>
      <t>I</t>
    </r>
    <r>
      <rPr>
        <sz val="14"/>
        <rFont val="Arial Cyr"/>
        <charset val="204"/>
      </rPr>
      <t xml:space="preserve"> </t>
    </r>
    <r>
      <rPr>
        <b/>
        <sz val="14"/>
        <rFont val="Arial Cyr"/>
        <charset val="204"/>
      </rPr>
      <t xml:space="preserve">нагрузки,  А                                            </t>
    </r>
    <r>
      <rPr>
        <b/>
        <sz val="14"/>
        <color rgb="FFFF0000"/>
        <rFont val="Arial Cyr"/>
        <charset val="204"/>
      </rPr>
      <t>Uфазное, В</t>
    </r>
  </si>
  <si>
    <r>
      <t xml:space="preserve">Мощность               кВт                       </t>
    </r>
    <r>
      <rPr>
        <b/>
        <sz val="18"/>
        <rFont val="Arial"/>
        <family val="2"/>
        <charset val="204"/>
      </rPr>
      <t>День</t>
    </r>
    <r>
      <rPr>
        <b/>
        <sz val="14"/>
        <rFont val="Arial"/>
        <family val="2"/>
        <charset val="204"/>
      </rPr>
      <t xml:space="preserve"> </t>
    </r>
  </si>
  <si>
    <r>
      <t xml:space="preserve">Мощность            кВт            </t>
    </r>
    <r>
      <rPr>
        <b/>
        <sz val="16"/>
        <rFont val="Arial"/>
        <family val="2"/>
        <charset val="204"/>
      </rPr>
      <t xml:space="preserve">Ночь </t>
    </r>
  </si>
  <si>
    <t>мощность кВт</t>
  </si>
  <si>
    <t>ф.3. "ООО "Хорольсервис"</t>
  </si>
  <si>
    <t>ф.2, Калининская,1-73,22-64 Блюхера 21,22,24,26,28</t>
  </si>
  <si>
    <t>ф.3, Блюхера, 11-20, метеостанц.</t>
  </si>
  <si>
    <t>ф.1.НТК; Мира 12-16</t>
  </si>
  <si>
    <t>ф.2.Кирзаводская, Блюхера 1-10,23-27</t>
  </si>
  <si>
    <t>ф.3.Мира 1-9 , 2-10</t>
  </si>
  <si>
    <t>ф. 6 . Внутр. Освещ. ТП</t>
  </si>
  <si>
    <t>ф.1. Ленинская 122-154; 105-125, ЛПХ Киреев</t>
  </si>
  <si>
    <t>ф.2. Ленинская  95-101, ИП Курило 103</t>
  </si>
  <si>
    <t>ф.3. Кирзаводская 1,3</t>
  </si>
  <si>
    <t>ф.4. Уличное освещ.</t>
  </si>
  <si>
    <t>ф.1. ул. Калинин 77-95б</t>
  </si>
  <si>
    <t>ф.2. ул. КАЛИНИН 66 – 88,. Луговая 91-105.</t>
  </si>
  <si>
    <t xml:space="preserve">ф.3. ул.Комсомольская 99-125,78-82 </t>
  </si>
  <si>
    <t xml:space="preserve">ф.4 Калинин. -106 </t>
  </si>
  <si>
    <t>ф.5 Калинин 97-117, 90-118</t>
  </si>
  <si>
    <t>ф.6 маршрутизатор</t>
  </si>
  <si>
    <t>Ф.1.Лазо 84-120 , Матросова1-17,4,6</t>
  </si>
  <si>
    <t>ф.2.Аза Лазо 78</t>
  </si>
  <si>
    <t>ф.3.Лазо 46-82</t>
  </si>
  <si>
    <t>ф.4.Магазин, офис такси, почта 5/18</t>
  </si>
  <si>
    <t>ф.5.Д.№ 9,168,170</t>
  </si>
  <si>
    <t>ф.6. Комендатура, Старая площадка 100-104</t>
  </si>
  <si>
    <t>ф. 7. Резерв</t>
  </si>
  <si>
    <t>ф. 8  Д.№ 161-163, 5/26; 5/28 Почта, Гаражи</t>
  </si>
  <si>
    <t>ф.3. резерв</t>
  </si>
  <si>
    <t>ф.2.  Городок д. № 16</t>
  </si>
  <si>
    <t>ф.5. Городок д. № 17</t>
  </si>
  <si>
    <t>ф.1 Парковая2-8, Казначейство 9</t>
  </si>
  <si>
    <t>ф.2 ул. Советская 4-26;5-23, Юбилейная 1-7; 2-8</t>
  </si>
  <si>
    <t>ф.6 Детсад № 5</t>
  </si>
  <si>
    <t>Ф.7  Администрац мун. образ., (БТИ) Парковая 1</t>
  </si>
  <si>
    <t xml:space="preserve">ф-1 </t>
  </si>
  <si>
    <t>НЕТ ДОСТУПА</t>
  </si>
  <si>
    <t>ф.3. Советская 49-57</t>
  </si>
  <si>
    <t>ф.4 резерв</t>
  </si>
  <si>
    <t xml:space="preserve">ф. 5  Осенняя </t>
  </si>
  <si>
    <t>ф.3 Советская 49-57</t>
  </si>
  <si>
    <t xml:space="preserve">ф.2 Пушкинская34-46; 45-65, Октябрьская 65-73 </t>
  </si>
  <si>
    <t>ф.3 Котовского 1-11</t>
  </si>
  <si>
    <t>ф.3 Гараж ХСШ№1,Спортзал</t>
  </si>
  <si>
    <t>ф. 7Ленинская 64-78; магазин 66а</t>
  </si>
  <si>
    <t xml:space="preserve">ф. 5 Почта; Гараж почты </t>
  </si>
  <si>
    <t>ф.1 Котовского 18а., 20-26,33-43</t>
  </si>
  <si>
    <t>ф.2 Котовского 51-57</t>
  </si>
  <si>
    <t>ф.1. КНС</t>
  </si>
  <si>
    <t>ф.2. Первомайская 44-60; 85-121</t>
  </si>
  <si>
    <t>ф.3 КНС резерв</t>
  </si>
  <si>
    <t>ф.2. Лесная 14-30</t>
  </si>
  <si>
    <t>ф.1, Первомайская 9-15, 19-49, 10-26</t>
  </si>
  <si>
    <t>ф.2 ГИБДД,Стоянка,Вощевоз,Чкалова-1; Ленинская 65,67</t>
  </si>
  <si>
    <t>ф.3 Ленинская 73, Светофор</t>
  </si>
  <si>
    <t>Ф.5 Сельская Адм. ,  СЭС,Музей Первом 1, 2а,4; Ленин. 83</t>
  </si>
  <si>
    <t>Ф.1  "Танюша" В-Лазер."Рыж. Лис" Дилан</t>
  </si>
  <si>
    <t>ф.2  КБО "Гармония"</t>
  </si>
  <si>
    <t>ф.3, РАЙПО, Универмаг, крыт. Рынок</t>
  </si>
  <si>
    <t>ф.4, Ленинская 53; Соц.окно; Мир. Суд; Ромашка; д.2; Сов. 14</t>
  </si>
  <si>
    <t>ф.5, Киоск  "Союз печать"; ИП Джураев</t>
  </si>
  <si>
    <t>Ф.9.  магаз. Домовенок  ИП Тимофеева</t>
  </si>
  <si>
    <t>ф.4, Суд,Витязь,Пенсионный, гараж РУНО</t>
  </si>
  <si>
    <t>Ф. 9  Ленинская,80,86, СБЕРБАНК, ИП Любушкина</t>
  </si>
  <si>
    <t>ф.4, Вечерняя школа; Чапаева16,18,20</t>
  </si>
  <si>
    <t>ф.5, Котельная №1 резерв</t>
  </si>
  <si>
    <t>ф.6, Чапаева № 13,15,17,19.</t>
  </si>
  <si>
    <t>ф.7. Октябрьская 9-19; Чапаева 22, м-н Перекресток</t>
  </si>
  <si>
    <t xml:space="preserve">ф.2, Дет. Сад </t>
  </si>
  <si>
    <t xml:space="preserve">ф.3, Чапаева 1,2,3,5,7,11 ; Гаражи  </t>
  </si>
  <si>
    <t>ф.3, Кирова 17-27, Октябрьская 24-38, 41-63</t>
  </si>
  <si>
    <t>ф.4, Кирова 1-15, Советская 25-37,28-62</t>
  </si>
  <si>
    <t>Ф 5 ул. Пушкинская 2-33, Советская 41</t>
  </si>
  <si>
    <t>ф.1, Дзержинского1,2,3,4-16; РОВД,Вневедомст, Паспортный</t>
  </si>
  <si>
    <t>ф.2, Восточная 1,3,5; Дзержинского 17-22</t>
  </si>
  <si>
    <t>ф.4 КНС резерв</t>
  </si>
  <si>
    <t>ф.5 КНС</t>
  </si>
  <si>
    <t xml:space="preserve"> ТП-36  ДЕНЬ</t>
  </si>
  <si>
    <t>ф-1 Чкалова 2-17;10-29; Маг."Цветы"; Стоп-лайн</t>
  </si>
  <si>
    <t xml:space="preserve"> ТП-36  Ночь</t>
  </si>
  <si>
    <t>ф.10 Луговая 31, 33</t>
  </si>
  <si>
    <t>Чипчин (гаражи)</t>
  </si>
  <si>
    <t>ф.1, Котельная</t>
  </si>
  <si>
    <r>
      <t xml:space="preserve">Ф.5 Чапаева 52-58 </t>
    </r>
    <r>
      <rPr>
        <b/>
        <sz val="14"/>
        <color rgb="FF00B0F0"/>
        <rFont val="Arial Cyr"/>
        <charset val="204"/>
      </rPr>
      <t xml:space="preserve"> (НЕТ ДОСТУПА ДЛЯ ЗАМЕРА)</t>
    </r>
  </si>
  <si>
    <t>ф.3, Красноармейская,16/1,16/2,18-34 Фадеева 24,26,28; Сад 3</t>
  </si>
  <si>
    <t>Ф.5 Красноармейская 36-56, магазин</t>
  </si>
  <si>
    <t>ф.1 Строителей1-13; 2-12</t>
  </si>
  <si>
    <t>ф.2 Садовая20-26; Гагарина1-13; 2-10</t>
  </si>
  <si>
    <t>ф.3 Садовая 28-48</t>
  </si>
  <si>
    <t>ф.4 Горького 2-12, 15-27, 29-39</t>
  </si>
  <si>
    <t>ф.5  Горького 14-24; № 41-69.</t>
  </si>
  <si>
    <t>ф.6  Садовая 2-18,5-9, 15-27; Гоького1-13; Колхозная 28</t>
  </si>
  <si>
    <t>Ф. 6 ул. Кипарисовая-3-17: 4-14</t>
  </si>
  <si>
    <t>ф.7, Луговая50-62,65-79</t>
  </si>
  <si>
    <t>Ф.5Чапаева 34-50,37-79  Гараж РУНО</t>
  </si>
  <si>
    <t>ф.1  Новая поликлиника</t>
  </si>
  <si>
    <t>ф.2  Род.дом</t>
  </si>
  <si>
    <t>ф.3  Скважина,Инфекцотд.,Стационар,Скорая, прачечная(действ),  Примтеплоэнерго</t>
  </si>
  <si>
    <t>ф.4  Котельная №7</t>
  </si>
  <si>
    <t>ф.5  Котельная №7</t>
  </si>
  <si>
    <t>ф.6  Резерв</t>
  </si>
  <si>
    <t>ф.7  Детское отделение</t>
  </si>
  <si>
    <t>ф.8 Резерв</t>
  </si>
  <si>
    <t>ф.9 Новая поликлинника</t>
  </si>
  <si>
    <t>ф.10 Род.дом</t>
  </si>
  <si>
    <t>ф.11 Резерв</t>
  </si>
  <si>
    <t>ф.12 Детское отделение</t>
  </si>
  <si>
    <t>ф.13 Старая прачечная</t>
  </si>
  <si>
    <t>ф.14 Гараж</t>
  </si>
  <si>
    <t>ф.15 Уличное освещение</t>
  </si>
  <si>
    <t>Ф-16 Детское отделение пищеблок</t>
  </si>
  <si>
    <t>ф.3  Луговая 35-63</t>
  </si>
  <si>
    <t>ф.3.Склады РУНО</t>
  </si>
  <si>
    <t>ф.1. Вокзальная</t>
  </si>
  <si>
    <t>ф.1. Дом ветеранов кот. №1</t>
  </si>
  <si>
    <t>ф.2. Степная № 11</t>
  </si>
  <si>
    <t>ф.3. Дом ветеранов кот. № 2</t>
  </si>
  <si>
    <t>ф.4. Дом ветеранов кот. № 3</t>
  </si>
  <si>
    <t>ф.3. ул. Сиротина</t>
  </si>
  <si>
    <t>ф.1. Штаб, пож часть, автопарк</t>
  </si>
  <si>
    <t>ф.1. Чкалова 20-28, Первомайская 32-38, 51-73</t>
  </si>
  <si>
    <t>ф.2. Чкалова 30-44, Первомайская 75-77</t>
  </si>
  <si>
    <t>ф.1. Новая площадка 155-170, кооп гараж</t>
  </si>
  <si>
    <t>ф.2. Новая площадка 129-146</t>
  </si>
  <si>
    <t>ф.1. Авиагородок дом №3</t>
  </si>
  <si>
    <t>ф.2.Авиагородок дом №4</t>
  </si>
  <si>
    <t>ф.3 уличное освещение</t>
  </si>
  <si>
    <t xml:space="preserve">ф.4. </t>
  </si>
  <si>
    <t>ф.5. ИП Яковлев</t>
  </si>
  <si>
    <t xml:space="preserve"> ТП-54  (АЗС-39) " Альянс"День</t>
  </si>
  <si>
    <t xml:space="preserve"> ТП-54  (АЗС-39) " Альянс"Ночь</t>
  </si>
  <si>
    <t>ТП-64 День</t>
  </si>
  <si>
    <t>ф.1. Стройплощадка жилого дома</t>
  </si>
  <si>
    <t>ф.3. Городок д.14,15, автостоянка</t>
  </si>
  <si>
    <t>ф.4. Торг. Павильон</t>
  </si>
  <si>
    <t>ф.3 оветская 1а, Стройдом Гараж</t>
  </si>
  <si>
    <t>Ф.8, Ленинская53</t>
  </si>
  <si>
    <t>Ф.9  Советская 1</t>
  </si>
  <si>
    <t xml:space="preserve">ф.2 Советская 64-104; 43,45; 61-99 </t>
  </si>
  <si>
    <t>ф.2 Советская 64-104; 43,45; 61-99</t>
  </si>
  <si>
    <t>ф.2 Резерв, связь</t>
  </si>
  <si>
    <t>ф.1, Ленинская, 60- Совхоз Хорольский</t>
  </si>
  <si>
    <t>ф.4, Ленинская,5-43</t>
  </si>
  <si>
    <t>ф.1, Автовокзал; Общежитие; Гаражи</t>
  </si>
  <si>
    <t>ф.3 Баня</t>
  </si>
  <si>
    <t>ф.1 ХСШ № 1; УПК ; Первомайская 6</t>
  </si>
  <si>
    <t>ф.2 резерв</t>
  </si>
  <si>
    <t>ф.3 Пугача, 23-45,4-8, Ленинская 87-93,Некрасова 50-58</t>
  </si>
  <si>
    <t xml:space="preserve">ф.4 Котельная, № 3  </t>
  </si>
  <si>
    <t>ф.5 Пугача 1-21, Некрасова6-48,1-31,Первомайская28</t>
  </si>
  <si>
    <t>ф.6 Ленинская 85</t>
  </si>
  <si>
    <t xml:space="preserve">ф.7 резерв Котельная, № 3  </t>
  </si>
  <si>
    <r>
      <t xml:space="preserve">Ф.8 </t>
    </r>
    <r>
      <rPr>
        <b/>
        <sz val="14"/>
        <rFont val="Arial Cyr"/>
        <charset val="204"/>
      </rPr>
      <t>Пугача 2А, ул.освещ</t>
    </r>
  </si>
  <si>
    <t>Ф.9 Прокуратура, Следст. Отдел.,Наркоконтр,УИН</t>
  </si>
  <si>
    <t>Ф.10 ул. освещение</t>
  </si>
  <si>
    <t>Ф.11 Спорткомплекс</t>
  </si>
  <si>
    <t>ф. 1 Котельная № 6</t>
  </si>
  <si>
    <t>ф.2 Луговая 29</t>
  </si>
  <si>
    <t>ф.3 Луговая 25, 27; Калининская 10,12</t>
  </si>
  <si>
    <t>ф.4 Калининская 1-13, м-н Радуга; Ленинская 116</t>
  </si>
  <si>
    <t>ф.5 Луговая 17-23</t>
  </si>
  <si>
    <t>ф.8 Торг. павильон "Саша"</t>
  </si>
  <si>
    <t>ф.2 Гаражи</t>
  </si>
  <si>
    <t>ф.3, Луговая 3,5,7</t>
  </si>
  <si>
    <t>ф.5, Луговая 12-36, Фадеева 21-32</t>
  </si>
  <si>
    <r>
      <t xml:space="preserve">Ф-5 </t>
    </r>
    <r>
      <rPr>
        <b/>
        <sz val="14"/>
        <color rgb="FFFF0000"/>
        <rFont val="Arial Cyr"/>
        <charset val="204"/>
      </rPr>
      <t xml:space="preserve"> МУП Хор. Рынок</t>
    </r>
  </si>
  <si>
    <r>
      <t xml:space="preserve">ф.1, РММ-резерв </t>
    </r>
    <r>
      <rPr>
        <b/>
        <sz val="14"/>
        <color rgb="FF0070C0"/>
        <rFont val="Arial Cyr"/>
        <charset val="204"/>
      </rPr>
      <t>(нет)</t>
    </r>
  </si>
  <si>
    <t>ф.1.  Общежитие Фадеева № 1</t>
  </si>
  <si>
    <t>Ф. 3. Резерв (маршрутизатор)</t>
  </si>
  <si>
    <t>ф.4. Комсомольская 20,22</t>
  </si>
  <si>
    <t>ф.5.Комсомольская,17-27, 31а</t>
  </si>
  <si>
    <t>ф.7. Комсомольская,16,18,Гаражи</t>
  </si>
  <si>
    <t>ф.2. Заводская 10-26,Комсомольская 50,52,67</t>
  </si>
  <si>
    <t>ф.3. Зеленая 17-30</t>
  </si>
  <si>
    <t>ф.3. Ленинская 156-162, АРАКС, Люкс</t>
  </si>
  <si>
    <t>Ф. 3 СТО "555"</t>
  </si>
  <si>
    <t>ф4. СТО -Автосфера</t>
  </si>
  <si>
    <t>ф.5 СТО 777</t>
  </si>
  <si>
    <t>ф.1. Котельная № 10</t>
  </si>
  <si>
    <t>ф.2. ИП Курило</t>
  </si>
  <si>
    <t>ф.2. Школьная 3-11, Рабочая 1-25</t>
  </si>
  <si>
    <t>ф.3. Рабочая 29-69,Школьная 21-45</t>
  </si>
  <si>
    <t>Ф.-4 ФАП</t>
  </si>
  <si>
    <t>Ф-5 Базовая станция сотовой связи</t>
  </si>
  <si>
    <t>ф.1.Молодежная,9,11,13,15,16</t>
  </si>
  <si>
    <t>ф.2. Молодежная 17-29</t>
  </si>
  <si>
    <t>ф.3. Вишневая- 13-20 Молодежная 20-30</t>
  </si>
  <si>
    <t>Ф.4 Цветочная 2-16, 3-13</t>
  </si>
  <si>
    <t>ф.5 Маршрутизатор</t>
  </si>
  <si>
    <t>ф.6 Молодежная 1,7,8,10,12,14</t>
  </si>
  <si>
    <t>ф.1 Фрунзе, маг. "Дубок", контора СХПК "Луговой"</t>
  </si>
  <si>
    <t>ф.2  Березовая</t>
  </si>
  <si>
    <t>ф.3 КЛЭП СШ № 3 (столовая)</t>
  </si>
  <si>
    <t>ф.4 Степная-1</t>
  </si>
  <si>
    <t>ф.5 Школа  № 3</t>
  </si>
  <si>
    <t>ф.6  Магазин</t>
  </si>
  <si>
    <t>ф.7 ИП Дубовский</t>
  </si>
  <si>
    <t>ф.8 Волочаевская</t>
  </si>
  <si>
    <t>ф.1 Солнечная 9-13, Вишневая 2-7, Волочаевская 2-12</t>
  </si>
  <si>
    <t>ф.2 Степная 2,4,6; Солнечная 1,3,5,7</t>
  </si>
  <si>
    <t>ф.3 Полтавская, Молодежная</t>
  </si>
  <si>
    <t>ф.4 КЛЭП Пож. Часть</t>
  </si>
  <si>
    <t>ф.6 Солнечная 2-8, Степная 3-9</t>
  </si>
  <si>
    <t>ф.7  ( резерв) насосная</t>
  </si>
  <si>
    <t>ф.5 Лазо 16,2-42,393</t>
  </si>
  <si>
    <t>ф.1.  Станция обезжелезивания</t>
  </si>
  <si>
    <t>ф.1 АО "Хорольское ТСП"</t>
  </si>
  <si>
    <t>Ф.2 ИП Шаповалова</t>
  </si>
  <si>
    <t xml:space="preserve"> ТП-1 Котельная    ДЕНЬ</t>
  </si>
  <si>
    <t>мелиорация</t>
  </si>
  <si>
    <t xml:space="preserve"> ТП-1 Котельная   НОЧЬ</t>
  </si>
  <si>
    <t xml:space="preserve"> ТП-2 Перекачка   ДЕНЬ</t>
  </si>
  <si>
    <t xml:space="preserve"> ТП-2 Перекачка   НОЧЬ</t>
  </si>
  <si>
    <t xml:space="preserve"> ТП-3 Школьная   ДЕНЬ</t>
  </si>
  <si>
    <t xml:space="preserve"> ТП-3 Школьная   НОЧЬ</t>
  </si>
  <si>
    <t xml:space="preserve">ф.2 </t>
  </si>
  <si>
    <t>ф.2.  Административные здания ДРСУ;</t>
  </si>
  <si>
    <t>ф.Ленинская 118, 120 маг Татьяна</t>
  </si>
  <si>
    <t xml:space="preserve">          "23"  июня  2023г.</t>
  </si>
  <si>
    <t xml:space="preserve">  с  19  июня   по  22   июня 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</si>
</sst>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.0"/>
    <numFmt numFmtId="166" formatCode="0.000"/>
  </numFmts>
  <fonts count="82" x14ac:knownFonts="1">
    <font>
      <sz val="10"/>
      <name val="Arial"/>
    </font>
    <font>
      <sz val="10"/>
      <name val="Arial"/>
      <family val="2"/>
      <charset val="204"/>
    </font>
    <font>
      <b/>
      <sz val="14"/>
      <name val="Arial Cyr"/>
      <family val="2"/>
      <charset val="204"/>
    </font>
    <font>
      <sz val="14"/>
      <color indexed="8"/>
      <name val="Arial Cyr"/>
      <charset val="204"/>
    </font>
    <font>
      <sz val="14"/>
      <color indexed="10"/>
      <name val="Arial Cyr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4"/>
      <name val="Arial Cyr"/>
      <charset val="204"/>
    </font>
    <font>
      <sz val="14"/>
      <color indexed="12"/>
      <name val="Arial Cyr"/>
      <charset val="204"/>
    </font>
    <font>
      <b/>
      <sz val="16"/>
      <name val="Times New Roman Cyr"/>
      <charset val="204"/>
    </font>
    <font>
      <b/>
      <sz val="14"/>
      <color indexed="48"/>
      <name val="Arial Cyr"/>
      <charset val="204"/>
    </font>
    <font>
      <b/>
      <sz val="14"/>
      <color indexed="10"/>
      <name val="Arial Cyr"/>
      <charset val="204"/>
    </font>
    <font>
      <b/>
      <sz val="14"/>
      <color indexed="8"/>
      <name val="Arial Cyr"/>
      <charset val="204"/>
    </font>
    <font>
      <u/>
      <sz val="14"/>
      <color indexed="12"/>
      <name val="Arial Cyr"/>
      <charset val="204"/>
    </font>
    <font>
      <u/>
      <sz val="14"/>
      <color indexed="8"/>
      <name val="Arial Cyr"/>
      <charset val="204"/>
    </font>
    <font>
      <u/>
      <sz val="14"/>
      <color indexed="10"/>
      <name val="Arial Cyr"/>
      <charset val="204"/>
    </font>
    <font>
      <b/>
      <sz val="14"/>
      <color indexed="12"/>
      <name val="Arial Cyr"/>
      <charset val="204"/>
    </font>
    <font>
      <b/>
      <sz val="14"/>
      <name val="Arial"/>
      <family val="2"/>
      <charset val="204"/>
    </font>
    <font>
      <b/>
      <sz val="14"/>
      <color indexed="21"/>
      <name val="Arial Cyr"/>
      <charset val="204"/>
    </font>
    <font>
      <sz val="14"/>
      <color indexed="12"/>
      <name val="Arial Cyr"/>
      <family val="2"/>
      <charset val="204"/>
    </font>
    <font>
      <b/>
      <i/>
      <sz val="14"/>
      <name val="Arial Cyr"/>
      <charset val="204"/>
    </font>
    <font>
      <sz val="14"/>
      <color indexed="8"/>
      <name val="Arial Cyr"/>
      <family val="2"/>
      <charset val="204"/>
    </font>
    <font>
      <b/>
      <sz val="14"/>
      <color indexed="8"/>
      <name val="Arial Cyr"/>
      <family val="2"/>
      <charset val="204"/>
    </font>
    <font>
      <sz val="14"/>
      <color indexed="14"/>
      <name val="Arial Cyr"/>
      <family val="2"/>
      <charset val="204"/>
    </font>
    <font>
      <b/>
      <sz val="14"/>
      <color indexed="14"/>
      <name val="Arial Cyr"/>
      <family val="2"/>
      <charset val="204"/>
    </font>
    <font>
      <sz val="14"/>
      <name val="Arial Cyr"/>
      <family val="2"/>
      <charset val="204"/>
    </font>
    <font>
      <b/>
      <i/>
      <sz val="14"/>
      <name val="Arial"/>
      <family val="2"/>
      <charset val="204"/>
    </font>
    <font>
      <b/>
      <sz val="14"/>
      <color indexed="48"/>
      <name val="Arial Cyr"/>
      <family val="2"/>
      <charset val="204"/>
    </font>
    <font>
      <b/>
      <i/>
      <sz val="14"/>
      <name val="Arial Cyr"/>
      <family val="2"/>
      <charset val="204"/>
    </font>
    <font>
      <b/>
      <i/>
      <sz val="14"/>
      <color indexed="12"/>
      <name val="Arial Cyr"/>
      <charset val="204"/>
    </font>
    <font>
      <sz val="14"/>
      <color indexed="10"/>
      <name val="Arial Cyr"/>
      <family val="2"/>
      <charset val="204"/>
    </font>
    <font>
      <i/>
      <sz val="14"/>
      <name val="Arial Cyr"/>
      <family val="2"/>
      <charset val="204"/>
    </font>
    <font>
      <b/>
      <sz val="14"/>
      <color indexed="57"/>
      <name val="Arial Cyr"/>
      <family val="2"/>
      <charset val="204"/>
    </font>
    <font>
      <b/>
      <i/>
      <sz val="14"/>
      <color indexed="10"/>
      <name val="Arial Cyr"/>
      <charset val="204"/>
    </font>
    <font>
      <sz val="14"/>
      <color indexed="20"/>
      <name val="Arial Cyr"/>
      <charset val="204"/>
    </font>
    <font>
      <sz val="14"/>
      <color indexed="21"/>
      <name val="Arial Cyr"/>
      <charset val="204"/>
    </font>
    <font>
      <sz val="14"/>
      <color indexed="9"/>
      <name val="Arial Cyr"/>
      <charset val="204"/>
    </font>
    <font>
      <b/>
      <sz val="18"/>
      <name val="Times New Roman Cyr"/>
      <family val="1"/>
      <charset val="204"/>
    </font>
    <font>
      <b/>
      <sz val="16"/>
      <name val="Arial"/>
      <family val="2"/>
      <charset val="204"/>
    </font>
    <font>
      <b/>
      <sz val="18"/>
      <color indexed="8"/>
      <name val="Arial Cyr"/>
      <charset val="204"/>
    </font>
    <font>
      <b/>
      <sz val="14"/>
      <color rgb="FFFF0000"/>
      <name val="Arial Cyr"/>
      <family val="2"/>
      <charset val="204"/>
    </font>
    <font>
      <sz val="14"/>
      <color rgb="FFFF0000"/>
      <name val="Arial Cyr"/>
      <charset val="204"/>
    </font>
    <font>
      <b/>
      <sz val="14"/>
      <color rgb="FFFF0000"/>
      <name val="Arial Cyr"/>
      <charset val="204"/>
    </font>
    <font>
      <sz val="14"/>
      <color rgb="FFFF0000"/>
      <name val="Arial"/>
      <family val="2"/>
      <charset val="204"/>
    </font>
    <font>
      <i/>
      <sz val="14"/>
      <color rgb="FFFF0000"/>
      <name val="Arial Cyr"/>
      <charset val="204"/>
    </font>
    <font>
      <b/>
      <sz val="14"/>
      <color rgb="FFFF0000"/>
      <name val="Arial"/>
      <family val="2"/>
      <charset val="204"/>
    </font>
    <font>
      <sz val="14"/>
      <color rgb="FFFF0000"/>
      <name val="Arial Cyr"/>
      <family val="2"/>
      <charset val="204"/>
    </font>
    <font>
      <i/>
      <sz val="14"/>
      <color rgb="FFFF0000"/>
      <name val="Arial Cyr"/>
      <family val="2"/>
      <charset val="204"/>
    </font>
    <font>
      <i/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b/>
      <i/>
      <sz val="14"/>
      <color theme="1"/>
      <name val="Arial Cyr"/>
      <charset val="204"/>
    </font>
    <font>
      <sz val="14"/>
      <color theme="1"/>
      <name val="Arial Cyr"/>
      <charset val="204"/>
    </font>
    <font>
      <b/>
      <i/>
      <sz val="14"/>
      <color rgb="FFFF0000"/>
      <name val="Arial Cyr"/>
      <charset val="204"/>
    </font>
    <font>
      <b/>
      <sz val="14"/>
      <color theme="5"/>
      <name val="Arial Cyr"/>
      <charset val="204"/>
    </font>
    <font>
      <sz val="14"/>
      <color theme="5"/>
      <name val="Arial Cyr"/>
      <charset val="204"/>
    </font>
    <font>
      <sz val="14"/>
      <color theme="5"/>
      <name val="Arial"/>
      <family val="2"/>
      <charset val="204"/>
    </font>
    <font>
      <b/>
      <sz val="14"/>
      <color theme="5"/>
      <name val="Arial"/>
      <family val="2"/>
      <charset val="204"/>
    </font>
    <font>
      <b/>
      <sz val="14"/>
      <color theme="1"/>
      <name val="Arial Cyr"/>
      <charset val="204"/>
    </font>
    <font>
      <b/>
      <sz val="14"/>
      <color theme="1"/>
      <name val="Arial Cyr"/>
      <family val="2"/>
      <charset val="204"/>
    </font>
    <font>
      <u/>
      <sz val="14"/>
      <color rgb="FFFF0000"/>
      <name val="Arial Cyr"/>
      <charset val="204"/>
    </font>
    <font>
      <b/>
      <u/>
      <sz val="14"/>
      <color rgb="FFFF0000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rgb="FFC00000"/>
      <name val="Arial Cyr"/>
      <charset val="204"/>
    </font>
    <font>
      <sz val="14"/>
      <color rgb="FFC00000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4"/>
      <name val="Arial Cyr"/>
      <charset val="204"/>
    </font>
    <font>
      <b/>
      <u/>
      <sz val="14"/>
      <name val="Arial Cyr"/>
      <charset val="204"/>
    </font>
    <font>
      <b/>
      <sz val="18"/>
      <name val="Arial Cyr"/>
      <family val="2"/>
      <charset val="204"/>
    </font>
    <font>
      <b/>
      <sz val="18"/>
      <name val="Arial"/>
      <family val="2"/>
      <charset val="204"/>
    </font>
    <font>
      <b/>
      <sz val="14"/>
      <color rgb="FF00B0F0"/>
      <name val="Arial Cyr"/>
      <charset val="204"/>
    </font>
    <font>
      <i/>
      <sz val="14"/>
      <color indexed="8"/>
      <name val="Arial Cyr"/>
      <charset val="204"/>
    </font>
    <font>
      <b/>
      <sz val="11"/>
      <name val="Arial Cyr"/>
      <family val="2"/>
      <charset val="204"/>
    </font>
    <font>
      <b/>
      <sz val="14"/>
      <color rgb="FF0070C0"/>
      <name val="Arial Cyr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115">
    <xf numFmtId="0" fontId="0" fillId="0" borderId="0" xfId="0"/>
    <xf numFmtId="0" fontId="11" fillId="5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12" fillId="3" borderId="2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7" fillId="3" borderId="2" xfId="0" applyFont="1" applyFill="1" applyBorder="1"/>
    <xf numFmtId="0" fontId="2" fillId="4" borderId="2" xfId="0" applyFont="1" applyFill="1" applyBorder="1"/>
    <xf numFmtId="0" fontId="12" fillId="8" borderId="2" xfId="0" applyFont="1" applyFill="1" applyBorder="1" applyAlignment="1">
      <alignment horizontal="right"/>
    </xf>
    <xf numFmtId="0" fontId="17" fillId="8" borderId="2" xfId="0" applyFont="1" applyFill="1" applyBorder="1" applyAlignment="1">
      <alignment horizontal="center"/>
    </xf>
    <xf numFmtId="166" fontId="17" fillId="8" borderId="2" xfId="0" applyNumberFormat="1" applyFont="1" applyFill="1" applyBorder="1" applyAlignment="1">
      <alignment horizontal="center"/>
    </xf>
    <xf numFmtId="165" fontId="23" fillId="8" borderId="2" xfId="0" applyNumberFormat="1" applyFont="1" applyFill="1" applyBorder="1" applyAlignment="1">
      <alignment horizontal="center"/>
    </xf>
    <xf numFmtId="0" fontId="18" fillId="2" borderId="2" xfId="0" applyFont="1" applyFill="1" applyBorder="1"/>
    <xf numFmtId="0" fontId="18" fillId="3" borderId="2" xfId="0" applyFont="1" applyFill="1" applyBorder="1" applyAlignment="1">
      <alignment horizontal="center"/>
    </xf>
    <xf numFmtId="0" fontId="12" fillId="4" borderId="2" xfId="0" applyFont="1" applyFill="1" applyBorder="1"/>
    <xf numFmtId="165" fontId="17" fillId="8" borderId="2" xfId="0" applyNumberFormat="1" applyFont="1" applyFill="1" applyBorder="1" applyAlignment="1">
      <alignment horizontal="center"/>
    </xf>
    <xf numFmtId="165" fontId="28" fillId="8" borderId="8" xfId="0" applyNumberFormat="1" applyFont="1" applyFill="1" applyBorder="1"/>
    <xf numFmtId="0" fontId="18" fillId="3" borderId="2" xfId="0" applyFont="1" applyFill="1" applyBorder="1"/>
    <xf numFmtId="1" fontId="23" fillId="8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165" fontId="30" fillId="8" borderId="8" xfId="0" applyNumberFormat="1" applyFont="1" applyFill="1" applyBorder="1"/>
    <xf numFmtId="1" fontId="3" fillId="2" borderId="2" xfId="0" applyNumberFormat="1" applyFont="1" applyFill="1" applyBorder="1"/>
    <xf numFmtId="0" fontId="48" fillId="3" borderId="2" xfId="0" applyFont="1" applyFill="1" applyBorder="1"/>
    <xf numFmtId="0" fontId="48" fillId="8" borderId="2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2" fillId="8" borderId="8" xfId="0" applyFont="1" applyFill="1" applyBorder="1"/>
    <xf numFmtId="165" fontId="32" fillId="8" borderId="2" xfId="0" applyNumberFormat="1" applyFont="1" applyFill="1" applyBorder="1" applyAlignment="1">
      <alignment horizontal="center"/>
    </xf>
    <xf numFmtId="1" fontId="18" fillId="3" borderId="2" xfId="0" applyNumberFormat="1" applyFont="1" applyFill="1" applyBorder="1" applyAlignment="1">
      <alignment horizontal="center"/>
    </xf>
    <xf numFmtId="165" fontId="12" fillId="8" borderId="2" xfId="0" applyNumberFormat="1" applyFont="1" applyFill="1" applyBorder="1" applyAlignment="1">
      <alignment horizontal="center"/>
    </xf>
    <xf numFmtId="0" fontId="23" fillId="8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1" fillId="3" borderId="2" xfId="0" applyNumberFormat="1" applyFont="1" applyFill="1" applyBorder="1" applyAlignment="1">
      <alignment horizontal="center"/>
    </xf>
    <xf numFmtId="1" fontId="52" fillId="3" borderId="2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165" fontId="34" fillId="8" borderId="2" xfId="0" applyNumberFormat="1" applyFont="1" applyFill="1" applyBorder="1" applyAlignment="1">
      <alignment horizontal="center"/>
    </xf>
    <xf numFmtId="0" fontId="34" fillId="8" borderId="2" xfId="0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1" fontId="23" fillId="8" borderId="7" xfId="0" applyNumberFormat="1" applyFont="1" applyFill="1" applyBorder="1" applyAlignment="1">
      <alignment horizontal="center"/>
    </xf>
    <xf numFmtId="0" fontId="52" fillId="3" borderId="2" xfId="0" applyFont="1" applyFill="1" applyBorder="1"/>
    <xf numFmtId="1" fontId="2" fillId="8" borderId="2" xfId="0" applyNumberFormat="1" applyFont="1" applyFill="1" applyBorder="1" applyAlignment="1">
      <alignment horizontal="center"/>
    </xf>
    <xf numFmtId="0" fontId="12" fillId="3" borderId="2" xfId="0" applyFont="1" applyFill="1" applyBorder="1"/>
    <xf numFmtId="0" fontId="2" fillId="3" borderId="2" xfId="0" applyFont="1" applyFill="1" applyBorder="1" applyAlignment="1">
      <alignment horizontal="center"/>
    </xf>
    <xf numFmtId="1" fontId="12" fillId="8" borderId="2" xfId="0" applyNumberFormat="1" applyFont="1" applyFill="1" applyBorder="1" applyAlignment="1">
      <alignment horizontal="center"/>
    </xf>
    <xf numFmtId="0" fontId="46" fillId="8" borderId="2" xfId="0" applyFont="1" applyFill="1" applyBorder="1"/>
    <xf numFmtId="0" fontId="11" fillId="4" borderId="2" xfId="0" applyFont="1" applyFill="1" applyBorder="1"/>
    <xf numFmtId="1" fontId="34" fillId="8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center"/>
    </xf>
    <xf numFmtId="1" fontId="31" fillId="2" borderId="2" xfId="0" applyNumberFormat="1" applyFont="1" applyFill="1" applyBorder="1"/>
    <xf numFmtId="0" fontId="12" fillId="2" borderId="2" xfId="0" applyFont="1" applyFill="1" applyBorder="1" applyAlignment="1">
      <alignment horizontal="center"/>
    </xf>
    <xf numFmtId="0" fontId="11" fillId="3" borderId="2" xfId="0" applyFont="1" applyFill="1" applyBorder="1"/>
    <xf numFmtId="165" fontId="12" fillId="8" borderId="9" xfId="0" applyNumberFormat="1" applyFont="1" applyFill="1" applyBorder="1" applyAlignment="1">
      <alignment horizontal="center"/>
    </xf>
    <xf numFmtId="0" fontId="2" fillId="3" borderId="2" xfId="0" applyFont="1" applyFill="1" applyBorder="1"/>
    <xf numFmtId="165" fontId="2" fillId="8" borderId="8" xfId="0" applyNumberFormat="1" applyFont="1" applyFill="1" applyBorder="1"/>
    <xf numFmtId="0" fontId="31" fillId="3" borderId="2" xfId="0" applyFont="1" applyFill="1" applyBorder="1"/>
    <xf numFmtId="0" fontId="11" fillId="8" borderId="2" xfId="0" applyFont="1" applyFill="1" applyBorder="1" applyAlignment="1">
      <alignment horizontal="right"/>
    </xf>
    <xf numFmtId="0" fontId="31" fillId="8" borderId="2" xfId="0" applyFont="1" applyFill="1" applyBorder="1" applyAlignment="1">
      <alignment horizontal="center"/>
    </xf>
    <xf numFmtId="0" fontId="31" fillId="8" borderId="8" xfId="0" applyFont="1" applyFill="1" applyBorder="1"/>
    <xf numFmtId="1" fontId="26" fillId="8" borderId="2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164" fontId="3" fillId="3" borderId="12" xfId="2" applyFont="1" applyFill="1" applyBorder="1" applyAlignment="1"/>
    <xf numFmtId="164" fontId="3" fillId="3" borderId="15" xfId="2" applyFont="1" applyFill="1" applyBorder="1" applyAlignment="1"/>
    <xf numFmtId="0" fontId="2" fillId="8" borderId="2" xfId="0" applyFont="1" applyFill="1" applyBorder="1"/>
    <xf numFmtId="1" fontId="2" fillId="8" borderId="2" xfId="0" applyNumberFormat="1" applyFont="1" applyFill="1" applyBorder="1"/>
    <xf numFmtId="0" fontId="2" fillId="5" borderId="2" xfId="0" applyFont="1" applyFill="1" applyBorder="1"/>
    <xf numFmtId="0" fontId="31" fillId="3" borderId="14" xfId="0" applyFont="1" applyFill="1" applyBorder="1"/>
    <xf numFmtId="0" fontId="52" fillId="3" borderId="14" xfId="0" applyFont="1" applyFill="1" applyBorder="1"/>
    <xf numFmtId="0" fontId="18" fillId="8" borderId="2" xfId="0" applyFont="1" applyFill="1" applyBorder="1" applyAlignment="1">
      <alignment horizontal="center"/>
    </xf>
    <xf numFmtId="1" fontId="18" fillId="8" borderId="2" xfId="0" applyNumberFormat="1" applyFont="1" applyFill="1" applyBorder="1" applyAlignment="1">
      <alignment horizontal="center"/>
    </xf>
    <xf numFmtId="165" fontId="30" fillId="8" borderId="8" xfId="0" applyNumberFormat="1" applyFont="1" applyFill="1" applyBorder="1" applyAlignment="1">
      <alignment horizontal="center"/>
    </xf>
    <xf numFmtId="165" fontId="2" fillId="8" borderId="8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" fontId="26" fillId="8" borderId="8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47" fillId="3" borderId="2" xfId="0" applyNumberFormat="1" applyFont="1" applyFill="1" applyBorder="1" applyAlignment="1">
      <alignment horizontal="center"/>
    </xf>
    <xf numFmtId="0" fontId="31" fillId="2" borderId="15" xfId="0" applyFont="1" applyFill="1" applyBorder="1" applyAlignment="1">
      <alignment horizontal="center" vertical="center" wrapText="1"/>
    </xf>
    <xf numFmtId="1" fontId="31" fillId="2" borderId="15" xfId="0" applyNumberFormat="1" applyFont="1" applyFill="1" applyBorder="1" applyAlignment="1">
      <alignment horizontal="center" vertical="center" wrapText="1"/>
    </xf>
    <xf numFmtId="1" fontId="31" fillId="3" borderId="15" xfId="0" applyNumberFormat="1" applyFont="1" applyFill="1" applyBorder="1" applyAlignment="1">
      <alignment horizontal="center" vertical="center" wrapText="1"/>
    </xf>
    <xf numFmtId="1" fontId="52" fillId="3" borderId="15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/>
    <xf numFmtId="0" fontId="46" fillId="3" borderId="2" xfId="0" applyFont="1" applyFill="1" applyBorder="1"/>
    <xf numFmtId="0" fontId="12" fillId="8" borderId="2" xfId="0" applyFont="1" applyFill="1" applyBorder="1" applyAlignment="1">
      <alignment horizontal="right" vertical="center"/>
    </xf>
    <xf numFmtId="0" fontId="3" fillId="8" borderId="2" xfId="0" applyFont="1" applyFill="1" applyBorder="1" applyAlignment="1">
      <alignment horizontal="center"/>
    </xf>
    <xf numFmtId="1" fontId="3" fillId="8" borderId="2" xfId="0" applyNumberFormat="1" applyFont="1" applyFill="1" applyBorder="1" applyAlignment="1">
      <alignment horizontal="center"/>
    </xf>
    <xf numFmtId="0" fontId="47" fillId="8" borderId="2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48" fillId="5" borderId="2" xfId="0" applyFont="1" applyFill="1" applyBorder="1" applyAlignment="1">
      <alignment horizontal="center"/>
    </xf>
    <xf numFmtId="0" fontId="58" fillId="5" borderId="2" xfId="0" applyFont="1" applyFill="1" applyBorder="1" applyAlignment="1">
      <alignment horizontal="center"/>
    </xf>
    <xf numFmtId="1" fontId="58" fillId="3" borderId="2" xfId="0" applyNumberFormat="1" applyFont="1" applyFill="1" applyBorder="1" applyAlignment="1">
      <alignment horizontal="center"/>
    </xf>
    <xf numFmtId="0" fontId="60" fillId="3" borderId="2" xfId="0" applyFont="1" applyFill="1" applyBorder="1"/>
    <xf numFmtId="1" fontId="52" fillId="2" borderId="2" xfId="0" applyNumberFormat="1" applyFont="1" applyFill="1" applyBorder="1" applyAlignment="1">
      <alignment horizontal="center"/>
    </xf>
    <xf numFmtId="0" fontId="10" fillId="10" borderId="0" xfId="0" applyFont="1" applyFill="1"/>
    <xf numFmtId="165" fontId="12" fillId="9" borderId="2" xfId="0" applyNumberFormat="1" applyFont="1" applyFill="1" applyBorder="1" applyAlignment="1">
      <alignment horizontal="center"/>
    </xf>
    <xf numFmtId="1" fontId="13" fillId="12" borderId="2" xfId="0" applyNumberFormat="1" applyFont="1" applyFill="1" applyBorder="1" applyAlignment="1">
      <alignment horizontal="center"/>
    </xf>
    <xf numFmtId="0" fontId="12" fillId="11" borderId="2" xfId="0" applyFont="1" applyFill="1" applyBorder="1" applyAlignment="1">
      <alignment horizontal="right"/>
    </xf>
    <xf numFmtId="1" fontId="34" fillId="11" borderId="2" xfId="0" applyNumberFormat="1" applyFont="1" applyFill="1" applyBorder="1" applyAlignment="1">
      <alignment horizontal="center"/>
    </xf>
    <xf numFmtId="0" fontId="58" fillId="13" borderId="2" xfId="0" applyFont="1" applyFill="1" applyBorder="1" applyAlignment="1">
      <alignment horizontal="center"/>
    </xf>
    <xf numFmtId="0" fontId="52" fillId="3" borderId="12" xfId="0" applyFont="1" applyFill="1" applyBorder="1"/>
    <xf numFmtId="0" fontId="50" fillId="5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165" fontId="4" fillId="9" borderId="2" xfId="0" applyNumberFormat="1" applyFont="1" applyFill="1" applyBorder="1" applyAlignment="1">
      <alignment horizontal="center"/>
    </xf>
    <xf numFmtId="165" fontId="29" fillId="9" borderId="11" xfId="0" applyNumberFormat="1" applyFont="1" applyFill="1" applyBorder="1"/>
    <xf numFmtId="0" fontId="58" fillId="5" borderId="2" xfId="0" applyFont="1" applyFill="1" applyBorder="1"/>
    <xf numFmtId="0" fontId="58" fillId="5" borderId="14" xfId="0" applyFont="1" applyFill="1" applyBorder="1" applyAlignment="1">
      <alignment horizontal="center"/>
    </xf>
    <xf numFmtId="0" fontId="58" fillId="5" borderId="2" xfId="0" applyFont="1" applyFill="1" applyBorder="1" applyAlignment="1">
      <alignment wrapText="1"/>
    </xf>
    <xf numFmtId="0" fontId="58" fillId="5" borderId="2" xfId="0" applyFont="1" applyFill="1" applyBorder="1" applyAlignment="1">
      <alignment horizontal="center" wrapText="1"/>
    </xf>
    <xf numFmtId="0" fontId="47" fillId="3" borderId="2" xfId="0" applyFont="1" applyFill="1" applyBorder="1" applyAlignment="1">
      <alignment horizontal="center"/>
    </xf>
    <xf numFmtId="0" fontId="63" fillId="2" borderId="2" xfId="0" applyFont="1" applyFill="1" applyBorder="1" applyAlignment="1">
      <alignment horizontal="center"/>
    </xf>
    <xf numFmtId="1" fontId="18" fillId="2" borderId="4" xfId="0" applyNumberFormat="1" applyFont="1" applyFill="1" applyBorder="1" applyAlignment="1">
      <alignment horizontal="center" vertical="center" wrapText="1"/>
    </xf>
    <xf numFmtId="0" fontId="20" fillId="0" borderId="0" xfId="1" applyFont="1" applyFill="1" applyBorder="1" applyAlignment="1" applyProtection="1">
      <alignment horizontal="center"/>
    </xf>
    <xf numFmtId="0" fontId="65" fillId="0" borderId="0" xfId="1" applyFont="1" applyFill="1" applyBorder="1" applyAlignment="1" applyProtection="1">
      <alignment horizontal="center"/>
    </xf>
    <xf numFmtId="0" fontId="66" fillId="0" borderId="0" xfId="1" applyFont="1" applyFill="1" applyBorder="1" applyAlignment="1" applyProtection="1">
      <alignment horizontal="center"/>
    </xf>
    <xf numFmtId="165" fontId="21" fillId="0" borderId="0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/>
    </xf>
    <xf numFmtId="1" fontId="20" fillId="0" borderId="0" xfId="1" applyNumberFormat="1" applyFont="1" applyFill="1" applyBorder="1" applyAlignment="1" applyProtection="1">
      <alignment horizontal="center"/>
    </xf>
    <xf numFmtId="165" fontId="26" fillId="8" borderId="9" xfId="0" applyNumberFormat="1" applyFont="1" applyFill="1" applyBorder="1" applyAlignment="1">
      <alignment horizontal="center"/>
    </xf>
    <xf numFmtId="0" fontId="63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1" fontId="54" fillId="15" borderId="2" xfId="0" applyNumberFormat="1" applyFont="1" applyFill="1" applyBorder="1" applyAlignment="1">
      <alignment horizontal="center"/>
    </xf>
    <xf numFmtId="1" fontId="54" fillId="16" borderId="12" xfId="0" applyNumberFormat="1" applyFont="1" applyFill="1" applyBorder="1" applyAlignment="1">
      <alignment horizontal="center"/>
    </xf>
    <xf numFmtId="1" fontId="54" fillId="16" borderId="15" xfId="0" applyNumberFormat="1" applyFont="1" applyFill="1" applyBorder="1" applyAlignment="1">
      <alignment horizontal="center"/>
    </xf>
    <xf numFmtId="1" fontId="54" fillId="16" borderId="14" xfId="0" applyNumberFormat="1" applyFont="1" applyFill="1" applyBorder="1" applyAlignment="1">
      <alignment horizontal="center"/>
    </xf>
    <xf numFmtId="2" fontId="25" fillId="15" borderId="8" xfId="0" applyNumberFormat="1" applyFont="1" applyFill="1" applyBorder="1"/>
    <xf numFmtId="165" fontId="12" fillId="15" borderId="9" xfId="0" applyNumberFormat="1" applyFont="1" applyFill="1" applyBorder="1" applyAlignment="1">
      <alignment horizontal="center"/>
    </xf>
    <xf numFmtId="0" fontId="17" fillId="17" borderId="2" xfId="0" applyFont="1" applyFill="1" applyBorder="1" applyAlignment="1">
      <alignment horizontal="center"/>
    </xf>
    <xf numFmtId="0" fontId="2" fillId="17" borderId="8" xfId="0" applyFont="1" applyFill="1" applyBorder="1"/>
    <xf numFmtId="0" fontId="4" fillId="17" borderId="2" xfId="0" applyFont="1" applyFill="1" applyBorder="1" applyAlignment="1">
      <alignment horizontal="center"/>
    </xf>
    <xf numFmtId="0" fontId="31" fillId="17" borderId="8" xfId="0" applyFont="1" applyFill="1" applyBorder="1"/>
    <xf numFmtId="0" fontId="10" fillId="17" borderId="8" xfId="0" applyFont="1" applyFill="1" applyBorder="1"/>
    <xf numFmtId="0" fontId="47" fillId="17" borderId="2" xfId="0" applyFont="1" applyFill="1" applyBorder="1" applyAlignment="1">
      <alignment horizontal="center"/>
    </xf>
    <xf numFmtId="0" fontId="11" fillId="17" borderId="2" xfId="0" applyFont="1" applyFill="1" applyBorder="1" applyAlignment="1">
      <alignment horizontal="center"/>
    </xf>
    <xf numFmtId="0" fontId="31" fillId="17" borderId="2" xfId="0" applyFont="1" applyFill="1" applyBorder="1" applyAlignment="1">
      <alignment horizontal="center"/>
    </xf>
    <xf numFmtId="0" fontId="52" fillId="17" borderId="2" xfId="0" applyFont="1" applyFill="1" applyBorder="1" applyAlignment="1">
      <alignment horizontal="center"/>
    </xf>
    <xf numFmtId="0" fontId="52" fillId="17" borderId="8" xfId="0" applyFont="1" applyFill="1" applyBorder="1"/>
    <xf numFmtId="166" fontId="47" fillId="17" borderId="2" xfId="0" applyNumberFormat="1" applyFont="1" applyFill="1" applyBorder="1" applyAlignment="1">
      <alignment horizontal="center"/>
    </xf>
    <xf numFmtId="166" fontId="52" fillId="17" borderId="8" xfId="0" applyNumberFormat="1" applyFont="1" applyFill="1" applyBorder="1"/>
    <xf numFmtId="166" fontId="4" fillId="17" borderId="2" xfId="0" applyNumberFormat="1" applyFont="1" applyFill="1" applyBorder="1" applyAlignment="1">
      <alignment horizontal="center"/>
    </xf>
    <xf numFmtId="2" fontId="25" fillId="17" borderId="8" xfId="0" applyNumberFormat="1" applyFont="1" applyFill="1" applyBorder="1"/>
    <xf numFmtId="165" fontId="4" fillId="17" borderId="2" xfId="0" applyNumberFormat="1" applyFont="1" applyFill="1" applyBorder="1" applyAlignment="1">
      <alignment horizontal="center"/>
    </xf>
    <xf numFmtId="165" fontId="27" fillId="17" borderId="8" xfId="0" applyNumberFormat="1" applyFont="1" applyFill="1" applyBorder="1"/>
    <xf numFmtId="165" fontId="29" fillId="17" borderId="8" xfId="0" applyNumberFormat="1" applyFont="1" applyFill="1" applyBorder="1"/>
    <xf numFmtId="1" fontId="59" fillId="17" borderId="2" xfId="0" applyNumberFormat="1" applyFont="1" applyFill="1" applyBorder="1" applyAlignment="1">
      <alignment horizontal="center"/>
    </xf>
    <xf numFmtId="0" fontId="59" fillId="17" borderId="2" xfId="0" applyFont="1" applyFill="1" applyBorder="1" applyAlignment="1">
      <alignment horizontal="center"/>
    </xf>
    <xf numFmtId="165" fontId="59" fillId="17" borderId="2" xfId="0" applyNumberFormat="1" applyFont="1" applyFill="1" applyBorder="1" applyAlignment="1">
      <alignment horizontal="center"/>
    </xf>
    <xf numFmtId="0" fontId="61" fillId="17" borderId="8" xfId="0" applyFont="1" applyFill="1" applyBorder="1"/>
    <xf numFmtId="165" fontId="47" fillId="16" borderId="9" xfId="0" applyNumberFormat="1" applyFont="1" applyFill="1" applyBorder="1" applyAlignment="1">
      <alignment horizontal="center"/>
    </xf>
    <xf numFmtId="1" fontId="59" fillId="16" borderId="2" xfId="0" applyNumberFormat="1" applyFont="1" applyFill="1" applyBorder="1" applyAlignment="1">
      <alignment horizontal="center"/>
    </xf>
    <xf numFmtId="165" fontId="59" fillId="16" borderId="9" xfId="0" applyNumberFormat="1" applyFont="1" applyFill="1" applyBorder="1" applyAlignment="1">
      <alignment horizontal="center"/>
    </xf>
    <xf numFmtId="1" fontId="50" fillId="17" borderId="2" xfId="0" applyNumberFormat="1" applyFont="1" applyFill="1" applyBorder="1" applyAlignment="1">
      <alignment horizontal="center"/>
    </xf>
    <xf numFmtId="1" fontId="56" fillId="17" borderId="2" xfId="0" applyNumberFormat="1" applyFont="1" applyFill="1" applyBorder="1" applyAlignment="1">
      <alignment horizontal="center"/>
    </xf>
    <xf numFmtId="1" fontId="52" fillId="2" borderId="8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47" fillId="3" borderId="8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3" fillId="3" borderId="8" xfId="0" applyFont="1" applyFill="1" applyBorder="1"/>
    <xf numFmtId="1" fontId="54" fillId="16" borderId="2" xfId="0" applyNumberFormat="1" applyFont="1" applyFill="1" applyBorder="1" applyAlignment="1">
      <alignment horizontal="center"/>
    </xf>
    <xf numFmtId="1" fontId="13" fillId="16" borderId="2" xfId="0" applyNumberFormat="1" applyFont="1" applyFill="1" applyBorder="1" applyAlignment="1">
      <alignment horizontal="center"/>
    </xf>
    <xf numFmtId="0" fontId="10" fillId="17" borderId="0" xfId="0" applyFont="1" applyFill="1"/>
    <xf numFmtId="1" fontId="54" fillId="17" borderId="2" xfId="0" applyNumberFormat="1" applyFont="1" applyFill="1" applyBorder="1" applyAlignment="1">
      <alignment horizontal="center"/>
    </xf>
    <xf numFmtId="1" fontId="50" fillId="16" borderId="2" xfId="0" applyNumberFormat="1" applyFont="1" applyFill="1" applyBorder="1" applyAlignment="1">
      <alignment horizontal="center"/>
    </xf>
    <xf numFmtId="1" fontId="13" fillId="17" borderId="2" xfId="0" applyNumberFormat="1" applyFont="1" applyFill="1" applyBorder="1" applyAlignment="1">
      <alignment horizontal="center"/>
    </xf>
    <xf numFmtId="165" fontId="49" fillId="17" borderId="12" xfId="0" applyNumberFormat="1" applyFont="1" applyFill="1" applyBorder="1" applyAlignment="1">
      <alignment horizontal="center"/>
    </xf>
    <xf numFmtId="165" fontId="10" fillId="17" borderId="12" xfId="0" applyNumberFormat="1" applyFont="1" applyFill="1" applyBorder="1" applyAlignment="1">
      <alignment horizontal="center"/>
    </xf>
    <xf numFmtId="165" fontId="10" fillId="17" borderId="15" xfId="0" applyNumberFormat="1" applyFont="1" applyFill="1" applyBorder="1" applyAlignment="1">
      <alignment horizontal="center"/>
    </xf>
    <xf numFmtId="1" fontId="12" fillId="8" borderId="9" xfId="0" applyNumberFormat="1" applyFont="1" applyFill="1" applyBorder="1" applyAlignment="1">
      <alignment horizontal="center"/>
    </xf>
    <xf numFmtId="165" fontId="62" fillId="17" borderId="0" xfId="0" applyNumberFormat="1" applyFont="1" applyFill="1" applyAlignment="1">
      <alignment horizontal="center"/>
    </xf>
    <xf numFmtId="1" fontId="4" fillId="16" borderId="9" xfId="0" applyNumberFormat="1" applyFont="1" applyFill="1" applyBorder="1" applyAlignment="1">
      <alignment horizontal="center"/>
    </xf>
    <xf numFmtId="165" fontId="52" fillId="16" borderId="9" xfId="0" applyNumberFormat="1" applyFont="1" applyFill="1" applyBorder="1" applyAlignment="1">
      <alignment horizontal="center"/>
    </xf>
    <xf numFmtId="165" fontId="31" fillId="16" borderId="2" xfId="0" applyNumberFormat="1" applyFont="1" applyFill="1" applyBorder="1" applyAlignment="1">
      <alignment horizontal="center"/>
    </xf>
    <xf numFmtId="165" fontId="31" fillId="16" borderId="9" xfId="0" applyNumberFormat="1" applyFont="1" applyFill="1" applyBorder="1" applyAlignment="1">
      <alignment horizontal="center"/>
    </xf>
    <xf numFmtId="1" fontId="31" fillId="16" borderId="2" xfId="0" applyNumberFormat="1" applyFont="1" applyFill="1" applyBorder="1" applyAlignment="1">
      <alignment horizontal="center"/>
    </xf>
    <xf numFmtId="0" fontId="31" fillId="16" borderId="9" xfId="0" applyFont="1" applyFill="1" applyBorder="1" applyAlignment="1">
      <alignment horizontal="center"/>
    </xf>
    <xf numFmtId="1" fontId="58" fillId="16" borderId="2" xfId="0" applyNumberFormat="1" applyFont="1" applyFill="1" applyBorder="1" applyAlignment="1">
      <alignment horizontal="center"/>
    </xf>
    <xf numFmtId="0" fontId="52" fillId="16" borderId="9" xfId="0" applyFont="1" applyFill="1" applyBorder="1" applyAlignment="1">
      <alignment horizontal="center"/>
    </xf>
    <xf numFmtId="165" fontId="52" fillId="17" borderId="2" xfId="0" applyNumberFormat="1" applyFont="1" applyFill="1" applyBorder="1" applyAlignment="1">
      <alignment horizontal="center"/>
    </xf>
    <xf numFmtId="1" fontId="35" fillId="16" borderId="2" xfId="0" applyNumberFormat="1" applyFont="1" applyFill="1" applyBorder="1" applyAlignment="1">
      <alignment horizontal="center"/>
    </xf>
    <xf numFmtId="0" fontId="14" fillId="16" borderId="2" xfId="0" applyFont="1" applyFill="1" applyBorder="1" applyAlignment="1">
      <alignment horizontal="center"/>
    </xf>
    <xf numFmtId="165" fontId="34" fillId="17" borderId="2" xfId="0" applyNumberFormat="1" applyFont="1" applyFill="1" applyBorder="1" applyAlignment="1">
      <alignment horizontal="center"/>
    </xf>
    <xf numFmtId="0" fontId="2" fillId="17" borderId="2" xfId="0" applyFont="1" applyFill="1" applyBorder="1" applyAlignment="1">
      <alignment horizontal="center"/>
    </xf>
    <xf numFmtId="0" fontId="12" fillId="17" borderId="2" xfId="0" applyFont="1" applyFill="1" applyBorder="1" applyAlignment="1">
      <alignment horizontal="center"/>
    </xf>
    <xf numFmtId="1" fontId="31" fillId="17" borderId="2" xfId="0" applyNumberFormat="1" applyFont="1" applyFill="1" applyBorder="1" applyAlignment="1">
      <alignment horizontal="center"/>
    </xf>
    <xf numFmtId="0" fontId="34" fillId="16" borderId="9" xfId="0" applyFont="1" applyFill="1" applyBorder="1" applyAlignment="1">
      <alignment horizontal="center"/>
    </xf>
    <xf numFmtId="0" fontId="11" fillId="17" borderId="8" xfId="0" applyFont="1" applyFill="1" applyBorder="1"/>
    <xf numFmtId="0" fontId="50" fillId="17" borderId="2" xfId="0" applyFont="1" applyFill="1" applyBorder="1" applyAlignment="1">
      <alignment horizontal="center"/>
    </xf>
    <xf numFmtId="0" fontId="12" fillId="17" borderId="8" xfId="0" applyFont="1" applyFill="1" applyBorder="1"/>
    <xf numFmtId="0" fontId="31" fillId="17" borderId="2" xfId="0" applyFont="1" applyFill="1" applyBorder="1"/>
    <xf numFmtId="165" fontId="31" fillId="17" borderId="8" xfId="0" applyNumberFormat="1" applyFont="1" applyFill="1" applyBorder="1"/>
    <xf numFmtId="165" fontId="31" fillId="17" borderId="2" xfId="0" applyNumberFormat="1" applyFont="1" applyFill="1" applyBorder="1" applyAlignment="1">
      <alignment horizontal="center"/>
    </xf>
    <xf numFmtId="0" fontId="34" fillId="17" borderId="7" xfId="0" applyFont="1" applyFill="1" applyBorder="1"/>
    <xf numFmtId="2" fontId="38" fillId="17" borderId="2" xfId="0" applyNumberFormat="1" applyFont="1" applyFill="1" applyBorder="1" applyAlignment="1">
      <alignment horizontal="center"/>
    </xf>
    <xf numFmtId="1" fontId="37" fillId="16" borderId="2" xfId="0" applyNumberFormat="1" applyFont="1" applyFill="1" applyBorder="1" applyAlignment="1">
      <alignment horizontal="center"/>
    </xf>
    <xf numFmtId="1" fontId="37" fillId="17" borderId="2" xfId="0" applyNumberFormat="1" applyFont="1" applyFill="1" applyBorder="1" applyAlignment="1">
      <alignment horizontal="center"/>
    </xf>
    <xf numFmtId="1" fontId="47" fillId="17" borderId="18" xfId="0" applyNumberFormat="1" applyFont="1" applyFill="1" applyBorder="1" applyAlignment="1">
      <alignment horizontal="center"/>
    </xf>
    <xf numFmtId="0" fontId="2" fillId="17" borderId="2" xfId="0" applyFont="1" applyFill="1" applyBorder="1"/>
    <xf numFmtId="2" fontId="2" fillId="17" borderId="12" xfId="0" applyNumberFormat="1" applyFont="1" applyFill="1" applyBorder="1" applyAlignment="1">
      <alignment horizontal="center"/>
    </xf>
    <xf numFmtId="165" fontId="2" fillId="19" borderId="8" xfId="0" applyNumberFormat="1" applyFont="1" applyFill="1" applyBorder="1"/>
    <xf numFmtId="2" fontId="2" fillId="19" borderId="12" xfId="0" applyNumberFormat="1" applyFont="1" applyFill="1" applyBorder="1" applyAlignment="1">
      <alignment horizontal="center"/>
    </xf>
    <xf numFmtId="0" fontId="12" fillId="19" borderId="2" xfId="0" applyFont="1" applyFill="1" applyBorder="1" applyAlignment="1">
      <alignment horizontal="right"/>
    </xf>
    <xf numFmtId="165" fontId="12" fillId="19" borderId="9" xfId="0" applyNumberFormat="1" applyFont="1" applyFill="1" applyBorder="1" applyAlignment="1">
      <alignment horizontal="center"/>
    </xf>
    <xf numFmtId="0" fontId="12" fillId="19" borderId="8" xfId="0" applyFont="1" applyFill="1" applyBorder="1"/>
    <xf numFmtId="0" fontId="2" fillId="19" borderId="8" xfId="0" applyFont="1" applyFill="1" applyBorder="1"/>
    <xf numFmtId="1" fontId="34" fillId="19" borderId="2" xfId="0" applyNumberFormat="1" applyFont="1" applyFill="1" applyBorder="1" applyAlignment="1">
      <alignment horizontal="center"/>
    </xf>
    <xf numFmtId="0" fontId="2" fillId="19" borderId="2" xfId="0" applyFont="1" applyFill="1" applyBorder="1" applyAlignment="1">
      <alignment horizontal="center"/>
    </xf>
    <xf numFmtId="165" fontId="2" fillId="11" borderId="9" xfId="0" applyNumberFormat="1" applyFont="1" applyFill="1" applyBorder="1" applyAlignment="1">
      <alignment horizontal="center"/>
    </xf>
    <xf numFmtId="165" fontId="2" fillId="19" borderId="9" xfId="0" applyNumberFormat="1" applyFont="1" applyFill="1" applyBorder="1" applyAlignment="1">
      <alignment horizontal="center"/>
    </xf>
    <xf numFmtId="0" fontId="12" fillId="19" borderId="2" xfId="0" applyFont="1" applyFill="1" applyBorder="1" applyAlignment="1">
      <alignment horizontal="center"/>
    </xf>
    <xf numFmtId="0" fontId="17" fillId="19" borderId="2" xfId="0" applyFont="1" applyFill="1" applyBorder="1" applyAlignment="1">
      <alignment horizontal="center"/>
    </xf>
    <xf numFmtId="0" fontId="26" fillId="19" borderId="2" xfId="0" applyFont="1" applyFill="1" applyBorder="1" applyAlignment="1">
      <alignment horizontal="center"/>
    </xf>
    <xf numFmtId="0" fontId="23" fillId="19" borderId="8" xfId="0" applyFont="1" applyFill="1" applyBorder="1"/>
    <xf numFmtId="2" fontId="2" fillId="17" borderId="15" xfId="0" applyNumberFormat="1" applyFont="1" applyFill="1" applyBorder="1" applyAlignment="1">
      <alignment horizontal="center"/>
    </xf>
    <xf numFmtId="2" fontId="2" fillId="17" borderId="14" xfId="0" applyNumberFormat="1" applyFont="1" applyFill="1" applyBorder="1" applyAlignment="1">
      <alignment horizontal="center"/>
    </xf>
    <xf numFmtId="0" fontId="31" fillId="17" borderId="15" xfId="0" applyFont="1" applyFill="1" applyBorder="1" applyAlignment="1">
      <alignment horizontal="center"/>
    </xf>
    <xf numFmtId="0" fontId="31" fillId="17" borderId="14" xfId="0" applyFont="1" applyFill="1" applyBorder="1" applyAlignment="1">
      <alignment horizontal="center"/>
    </xf>
    <xf numFmtId="0" fontId="11" fillId="17" borderId="12" xfId="0" applyFont="1" applyFill="1" applyBorder="1" applyAlignment="1">
      <alignment horizontal="center"/>
    </xf>
    <xf numFmtId="0" fontId="11" fillId="17" borderId="15" xfId="0" applyFont="1" applyFill="1" applyBorder="1" applyAlignment="1">
      <alignment horizontal="center"/>
    </xf>
    <xf numFmtId="0" fontId="11" fillId="17" borderId="14" xfId="0" applyFont="1" applyFill="1" applyBorder="1" applyAlignment="1">
      <alignment horizontal="center"/>
    </xf>
    <xf numFmtId="1" fontId="23" fillId="19" borderId="2" xfId="0" applyNumberFormat="1" applyFont="1" applyFill="1" applyBorder="1" applyAlignment="1">
      <alignment horizontal="center"/>
    </xf>
    <xf numFmtId="0" fontId="12" fillId="16" borderId="4" xfId="0" applyFont="1" applyFill="1" applyBorder="1" applyAlignment="1">
      <alignment horizontal="center" vertical="center" wrapText="1"/>
    </xf>
    <xf numFmtId="0" fontId="12" fillId="17" borderId="4" xfId="0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 wrapText="1"/>
    </xf>
    <xf numFmtId="2" fontId="12" fillId="17" borderId="27" xfId="0" applyNumberFormat="1" applyFont="1" applyFill="1" applyBorder="1" applyAlignment="1">
      <alignment horizontal="center" vertical="center"/>
    </xf>
    <xf numFmtId="2" fontId="12" fillId="3" borderId="15" xfId="0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/>
    </xf>
    <xf numFmtId="1" fontId="23" fillId="7" borderId="2" xfId="0" applyNumberFormat="1" applyFont="1" applyFill="1" applyBorder="1" applyAlignment="1">
      <alignment horizontal="center"/>
    </xf>
    <xf numFmtId="1" fontId="2" fillId="7" borderId="2" xfId="0" applyNumberFormat="1" applyFont="1" applyFill="1" applyBorder="1" applyAlignment="1">
      <alignment horizontal="center"/>
    </xf>
    <xf numFmtId="0" fontId="23" fillId="7" borderId="8" xfId="0" applyFont="1" applyFill="1" applyBorder="1" applyAlignment="1">
      <alignment horizontal="center"/>
    </xf>
    <xf numFmtId="0" fontId="23" fillId="19" borderId="2" xfId="0" applyFont="1" applyFill="1" applyBorder="1" applyAlignment="1">
      <alignment horizontal="center"/>
    </xf>
    <xf numFmtId="1" fontId="13" fillId="16" borderId="12" xfId="0" applyNumberFormat="1" applyFont="1" applyFill="1" applyBorder="1" applyAlignment="1">
      <alignment horizontal="center"/>
    </xf>
    <xf numFmtId="0" fontId="47" fillId="17" borderId="12" xfId="0" applyFont="1" applyFill="1" applyBorder="1" applyAlignment="1">
      <alignment horizontal="center"/>
    </xf>
    <xf numFmtId="0" fontId="47" fillId="17" borderId="15" xfId="0" applyFont="1" applyFill="1" applyBorder="1" applyAlignment="1">
      <alignment horizontal="center"/>
    </xf>
    <xf numFmtId="0" fontId="10" fillId="17" borderId="16" xfId="0" applyFont="1" applyFill="1" applyBorder="1"/>
    <xf numFmtId="1" fontId="26" fillId="17" borderId="2" xfId="0" applyNumberFormat="1" applyFont="1" applyFill="1" applyBorder="1" applyAlignment="1">
      <alignment horizontal="center"/>
    </xf>
    <xf numFmtId="1" fontId="13" fillId="17" borderId="2" xfId="0" applyNumberFormat="1" applyFont="1" applyFill="1" applyBorder="1"/>
    <xf numFmtId="0" fontId="2" fillId="17" borderId="12" xfId="0" applyFont="1" applyFill="1" applyBorder="1"/>
    <xf numFmtId="165" fontId="28" fillId="19" borderId="8" xfId="0" applyNumberFormat="1" applyFont="1" applyFill="1" applyBorder="1"/>
    <xf numFmtId="1" fontId="2" fillId="19" borderId="2" xfId="0" applyNumberFormat="1" applyFont="1" applyFill="1" applyBorder="1" applyAlignment="1">
      <alignment horizontal="center"/>
    </xf>
    <xf numFmtId="0" fontId="11" fillId="9" borderId="8" xfId="0" applyFont="1" applyFill="1" applyBorder="1"/>
    <xf numFmtId="165" fontId="12" fillId="9" borderId="2" xfId="0" applyNumberFormat="1" applyFont="1" applyFill="1" applyBorder="1" applyAlignment="1">
      <alignment horizontal="center" vertical="center"/>
    </xf>
    <xf numFmtId="0" fontId="11" fillId="19" borderId="2" xfId="0" applyFont="1" applyFill="1" applyBorder="1" applyAlignment="1">
      <alignment horizontal="right"/>
    </xf>
    <xf numFmtId="164" fontId="3" fillId="19" borderId="2" xfId="2" applyFont="1" applyFill="1" applyBorder="1" applyAlignment="1"/>
    <xf numFmtId="0" fontId="4" fillId="19" borderId="2" xfId="0" applyFont="1" applyFill="1" applyBorder="1" applyAlignment="1">
      <alignment horizontal="center"/>
    </xf>
    <xf numFmtId="165" fontId="4" fillId="19" borderId="2" xfId="0" applyNumberFormat="1" applyFont="1" applyFill="1" applyBorder="1" applyAlignment="1">
      <alignment horizontal="center"/>
    </xf>
    <xf numFmtId="165" fontId="27" fillId="19" borderId="8" xfId="0" applyNumberFormat="1" applyFont="1" applyFill="1" applyBorder="1"/>
    <xf numFmtId="1" fontId="12" fillId="19" borderId="2" xfId="0" applyNumberFormat="1" applyFont="1" applyFill="1" applyBorder="1" applyAlignment="1">
      <alignment horizontal="center"/>
    </xf>
    <xf numFmtId="165" fontId="47" fillId="17" borderId="2" xfId="0" applyNumberFormat="1" applyFont="1" applyFill="1" applyBorder="1" applyAlignment="1">
      <alignment horizontal="center"/>
    </xf>
    <xf numFmtId="165" fontId="11" fillId="17" borderId="2" xfId="0" applyNumberFormat="1" applyFont="1" applyFill="1" applyBorder="1" applyAlignment="1">
      <alignment horizontal="center"/>
    </xf>
    <xf numFmtId="165" fontId="17" fillId="19" borderId="2" xfId="0" applyNumberFormat="1" applyFont="1" applyFill="1" applyBorder="1" applyAlignment="1">
      <alignment horizontal="center"/>
    </xf>
    <xf numFmtId="165" fontId="11" fillId="17" borderId="8" xfId="0" applyNumberFormat="1" applyFont="1" applyFill="1" applyBorder="1"/>
    <xf numFmtId="165" fontId="55" fillId="17" borderId="8" xfId="0" applyNumberFormat="1" applyFont="1" applyFill="1" applyBorder="1"/>
    <xf numFmtId="1" fontId="47" fillId="17" borderId="2" xfId="0" applyNumberFormat="1" applyFont="1" applyFill="1" applyBorder="1" applyAlignment="1">
      <alignment horizontal="center"/>
    </xf>
    <xf numFmtId="1" fontId="11" fillId="17" borderId="2" xfId="0" applyNumberFormat="1" applyFont="1" applyFill="1" applyBorder="1" applyAlignment="1">
      <alignment horizontal="center"/>
    </xf>
    <xf numFmtId="1" fontId="52" fillId="17" borderId="2" xfId="0" applyNumberFormat="1" applyFont="1" applyFill="1" applyBorder="1" applyAlignment="1">
      <alignment horizontal="center"/>
    </xf>
    <xf numFmtId="0" fontId="34" fillId="17" borderId="2" xfId="0" applyFont="1" applyFill="1" applyBorder="1" applyAlignment="1">
      <alignment horizontal="center"/>
    </xf>
    <xf numFmtId="1" fontId="34" fillId="17" borderId="2" xfId="0" applyNumberFormat="1" applyFont="1" applyFill="1" applyBorder="1" applyAlignment="1">
      <alignment horizontal="center"/>
    </xf>
    <xf numFmtId="0" fontId="39" fillId="17" borderId="2" xfId="0" applyFont="1" applyFill="1" applyBorder="1" applyAlignment="1">
      <alignment horizontal="center"/>
    </xf>
    <xf numFmtId="165" fontId="39" fillId="17" borderId="2" xfId="0" applyNumberFormat="1" applyFont="1" applyFill="1" applyBorder="1" applyAlignment="1">
      <alignment horizontal="center"/>
    </xf>
    <xf numFmtId="1" fontId="26" fillId="16" borderId="14" xfId="0" applyNumberFormat="1" applyFont="1" applyFill="1" applyBorder="1" applyAlignment="1">
      <alignment horizontal="center"/>
    </xf>
    <xf numFmtId="0" fontId="55" fillId="17" borderId="2" xfId="0" applyFont="1" applyFill="1" applyBorder="1"/>
    <xf numFmtId="1" fontId="31" fillId="2" borderId="12" xfId="0" applyNumberFormat="1" applyFont="1" applyFill="1" applyBorder="1"/>
    <xf numFmtId="1" fontId="31" fillId="2" borderId="15" xfId="0" applyNumberFormat="1" applyFont="1" applyFill="1" applyBorder="1"/>
    <xf numFmtId="0" fontId="31" fillId="3" borderId="12" xfId="0" applyFont="1" applyFill="1" applyBorder="1"/>
    <xf numFmtId="0" fontId="31" fillId="3" borderId="15" xfId="0" applyFont="1" applyFill="1" applyBorder="1"/>
    <xf numFmtId="0" fontId="52" fillId="3" borderId="15" xfId="0" applyFont="1" applyFill="1" applyBorder="1"/>
    <xf numFmtId="1" fontId="37" fillId="16" borderId="12" xfId="0" applyNumberFormat="1" applyFont="1" applyFill="1" applyBorder="1" applyAlignment="1">
      <alignment horizontal="center"/>
    </xf>
    <xf numFmtId="1" fontId="37" fillId="16" borderId="12" xfId="0" applyNumberFormat="1" applyFont="1" applyFill="1" applyBorder="1" applyAlignment="1">
      <alignment horizontal="right"/>
    </xf>
    <xf numFmtId="0" fontId="2" fillId="3" borderId="12" xfId="0" applyFont="1" applyFill="1" applyBorder="1"/>
    <xf numFmtId="1" fontId="37" fillId="16" borderId="15" xfId="0" applyNumberFormat="1" applyFont="1" applyFill="1" applyBorder="1" applyAlignment="1">
      <alignment horizontal="center"/>
    </xf>
    <xf numFmtId="1" fontId="37" fillId="16" borderId="15" xfId="0" applyNumberFormat="1" applyFont="1" applyFill="1" applyBorder="1" applyAlignment="1">
      <alignment horizontal="right"/>
    </xf>
    <xf numFmtId="0" fontId="2" fillId="3" borderId="15" xfId="0" applyFont="1" applyFill="1" applyBorder="1"/>
    <xf numFmtId="1" fontId="37" fillId="16" borderId="14" xfId="0" applyNumberFormat="1" applyFont="1" applyFill="1" applyBorder="1" applyAlignment="1">
      <alignment horizontal="center"/>
    </xf>
    <xf numFmtId="1" fontId="37" fillId="16" borderId="14" xfId="0" applyNumberFormat="1" applyFont="1" applyFill="1" applyBorder="1" applyAlignment="1">
      <alignment horizontal="right"/>
    </xf>
    <xf numFmtId="0" fontId="2" fillId="3" borderId="14" xfId="0" applyFont="1" applyFill="1" applyBorder="1"/>
    <xf numFmtId="1" fontId="13" fillId="2" borderId="14" xfId="0" applyNumberFormat="1" applyFont="1" applyFill="1" applyBorder="1" applyAlignment="1">
      <alignment horizontal="center"/>
    </xf>
    <xf numFmtId="1" fontId="23" fillId="19" borderId="8" xfId="0" applyNumberFormat="1" applyFont="1" applyFill="1" applyBorder="1" applyAlignment="1">
      <alignment horizontal="center"/>
    </xf>
    <xf numFmtId="165" fontId="30" fillId="19" borderId="8" xfId="0" applyNumberFormat="1" applyFont="1" applyFill="1" applyBorder="1"/>
    <xf numFmtId="165" fontId="2" fillId="19" borderId="2" xfId="0" applyNumberFormat="1" applyFont="1" applyFill="1" applyBorder="1" applyAlignment="1">
      <alignment horizontal="center"/>
    </xf>
    <xf numFmtId="165" fontId="2" fillId="19" borderId="7" xfId="0" applyNumberFormat="1" applyFont="1" applyFill="1" applyBorder="1" applyAlignment="1">
      <alignment horizontal="center"/>
    </xf>
    <xf numFmtId="165" fontId="12" fillId="19" borderId="7" xfId="0" applyNumberFormat="1" applyFont="1" applyFill="1" applyBorder="1" applyAlignment="1">
      <alignment horizontal="center"/>
    </xf>
    <xf numFmtId="0" fontId="4" fillId="16" borderId="7" xfId="0" applyFont="1" applyFill="1" applyBorder="1" applyAlignment="1">
      <alignment horizontal="center"/>
    </xf>
    <xf numFmtId="165" fontId="2" fillId="16" borderId="7" xfId="0" applyNumberFormat="1" applyFont="1" applyFill="1" applyBorder="1" applyAlignment="1">
      <alignment horizontal="center"/>
    </xf>
    <xf numFmtId="0" fontId="52" fillId="16" borderId="7" xfId="0" applyFont="1" applyFill="1" applyBorder="1" applyAlignment="1">
      <alignment horizontal="center"/>
    </xf>
    <xf numFmtId="0" fontId="31" fillId="16" borderId="7" xfId="0" applyFont="1" applyFill="1" applyBorder="1" applyAlignment="1">
      <alignment horizontal="center"/>
    </xf>
    <xf numFmtId="165" fontId="12" fillId="16" borderId="7" xfId="0" applyNumberFormat="1" applyFont="1" applyFill="1" applyBorder="1" applyAlignment="1">
      <alignment horizontal="center"/>
    </xf>
    <xf numFmtId="1" fontId="27" fillId="16" borderId="2" xfId="0" applyNumberFormat="1" applyFont="1" applyFill="1" applyBorder="1" applyAlignment="1">
      <alignment horizontal="center"/>
    </xf>
    <xf numFmtId="1" fontId="41" fillId="16" borderId="2" xfId="0" applyNumberFormat="1" applyFont="1" applyFill="1" applyBorder="1" applyAlignment="1">
      <alignment horizontal="center"/>
    </xf>
    <xf numFmtId="0" fontId="41" fillId="17" borderId="2" xfId="0" applyFont="1" applyFill="1" applyBorder="1" applyAlignment="1">
      <alignment horizontal="center"/>
    </xf>
    <xf numFmtId="165" fontId="31" fillId="17" borderId="2" xfId="0" applyNumberFormat="1" applyFont="1" applyFill="1" applyBorder="1"/>
    <xf numFmtId="165" fontId="31" fillId="17" borderId="16" xfId="0" applyNumberFormat="1" applyFont="1" applyFill="1" applyBorder="1"/>
    <xf numFmtId="0" fontId="47" fillId="16" borderId="12" xfId="0" applyFont="1" applyFill="1" applyBorder="1" applyAlignment="1">
      <alignment horizontal="center"/>
    </xf>
    <xf numFmtId="0" fontId="4" fillId="16" borderId="15" xfId="0" applyFont="1" applyFill="1" applyBorder="1" applyAlignment="1">
      <alignment horizontal="center"/>
    </xf>
    <xf numFmtId="0" fontId="4" fillId="16" borderId="14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11" fillId="16" borderId="15" xfId="0" applyFont="1" applyFill="1" applyBorder="1" applyAlignment="1">
      <alignment horizontal="center"/>
    </xf>
    <xf numFmtId="0" fontId="11" fillId="16" borderId="14" xfId="0" applyFont="1" applyFill="1" applyBorder="1" applyAlignment="1">
      <alignment horizontal="center"/>
    </xf>
    <xf numFmtId="0" fontId="17" fillId="16" borderId="12" xfId="0" applyFont="1" applyFill="1" applyBorder="1" applyAlignment="1">
      <alignment horizontal="center"/>
    </xf>
    <xf numFmtId="0" fontId="12" fillId="16" borderId="15" xfId="0" applyFont="1" applyFill="1" applyBorder="1" applyAlignment="1">
      <alignment horizontal="center"/>
    </xf>
    <xf numFmtId="1" fontId="4" fillId="16" borderId="12" xfId="0" applyNumberFormat="1" applyFont="1" applyFill="1" applyBorder="1" applyAlignment="1">
      <alignment horizontal="center"/>
    </xf>
    <xf numFmtId="1" fontId="4" fillId="16" borderId="15" xfId="0" applyNumberFormat="1" applyFont="1" applyFill="1" applyBorder="1" applyAlignment="1">
      <alignment horizontal="center"/>
    </xf>
    <xf numFmtId="1" fontId="4" fillId="16" borderId="14" xfId="0" applyNumberFormat="1" applyFont="1" applyFill="1" applyBorder="1" applyAlignment="1">
      <alignment horizontal="center"/>
    </xf>
    <xf numFmtId="1" fontId="31" fillId="16" borderId="12" xfId="0" applyNumberFormat="1" applyFont="1" applyFill="1" applyBorder="1" applyAlignment="1">
      <alignment horizontal="center"/>
    </xf>
    <xf numFmtId="1" fontId="31" fillId="16" borderId="15" xfId="0" applyNumberFormat="1" applyFont="1" applyFill="1" applyBorder="1" applyAlignment="1">
      <alignment horizontal="center"/>
    </xf>
    <xf numFmtId="0" fontId="31" fillId="16" borderId="15" xfId="0" applyFont="1" applyFill="1" applyBorder="1" applyAlignment="1">
      <alignment horizontal="center"/>
    </xf>
    <xf numFmtId="0" fontId="31" fillId="16" borderId="14" xfId="0" applyFont="1" applyFill="1" applyBorder="1" applyAlignment="1">
      <alignment horizontal="center"/>
    </xf>
    <xf numFmtId="0" fontId="34" fillId="16" borderId="12" xfId="0" applyFont="1" applyFill="1" applyBorder="1" applyAlignment="1">
      <alignment horizontal="center"/>
    </xf>
    <xf numFmtId="0" fontId="31" fillId="16" borderId="12" xfId="0" applyFont="1" applyFill="1" applyBorder="1" applyAlignment="1">
      <alignment horizontal="center"/>
    </xf>
    <xf numFmtId="165" fontId="31" fillId="16" borderId="15" xfId="0" applyNumberFormat="1" applyFont="1" applyFill="1" applyBorder="1" applyAlignment="1">
      <alignment horizontal="center"/>
    </xf>
    <xf numFmtId="165" fontId="31" fillId="16" borderId="14" xfId="0" applyNumberFormat="1" applyFont="1" applyFill="1" applyBorder="1" applyAlignment="1">
      <alignment horizontal="center"/>
    </xf>
    <xf numFmtId="0" fontId="47" fillId="16" borderId="15" xfId="0" applyFont="1" applyFill="1" applyBorder="1" applyAlignment="1">
      <alignment horizontal="center"/>
    </xf>
    <xf numFmtId="165" fontId="2" fillId="16" borderId="12" xfId="0" applyNumberFormat="1" applyFont="1" applyFill="1" applyBorder="1" applyAlignment="1">
      <alignment horizontal="center"/>
    </xf>
    <xf numFmtId="165" fontId="2" fillId="16" borderId="15" xfId="0" applyNumberFormat="1" applyFont="1" applyFill="1" applyBorder="1" applyAlignment="1">
      <alignment horizontal="center"/>
    </xf>
    <xf numFmtId="165" fontId="2" fillId="16" borderId="14" xfId="0" applyNumberFormat="1" applyFont="1" applyFill="1" applyBorder="1" applyAlignment="1">
      <alignment horizontal="center"/>
    </xf>
    <xf numFmtId="0" fontId="11" fillId="16" borderId="12" xfId="0" applyFont="1" applyFill="1" applyBorder="1" applyAlignment="1">
      <alignment horizontal="center"/>
    </xf>
    <xf numFmtId="0" fontId="11" fillId="16" borderId="19" xfId="0" applyFont="1" applyFill="1" applyBorder="1" applyAlignment="1">
      <alignment horizontal="center"/>
    </xf>
    <xf numFmtId="0" fontId="11" fillId="16" borderId="10" xfId="0" applyFont="1" applyFill="1" applyBorder="1" applyAlignment="1">
      <alignment horizontal="center"/>
    </xf>
    <xf numFmtId="0" fontId="11" fillId="16" borderId="28" xfId="0" applyFont="1" applyFill="1" applyBorder="1" applyAlignment="1">
      <alignment horizontal="center"/>
    </xf>
    <xf numFmtId="165" fontId="12" fillId="16" borderId="19" xfId="0" applyNumberFormat="1" applyFont="1" applyFill="1" applyBorder="1" applyAlignment="1">
      <alignment horizontal="center"/>
    </xf>
    <xf numFmtId="165" fontId="12" fillId="16" borderId="10" xfId="0" applyNumberFormat="1" applyFont="1" applyFill="1" applyBorder="1" applyAlignment="1">
      <alignment horizontal="center"/>
    </xf>
    <xf numFmtId="165" fontId="12" fillId="16" borderId="28" xfId="0" applyNumberFormat="1" applyFont="1" applyFill="1" applyBorder="1" applyAlignment="1">
      <alignment horizontal="center"/>
    </xf>
    <xf numFmtId="165" fontId="12" fillId="16" borderId="12" xfId="0" applyNumberFormat="1" applyFont="1" applyFill="1" applyBorder="1" applyAlignment="1">
      <alignment horizontal="center"/>
    </xf>
    <xf numFmtId="165" fontId="12" fillId="16" borderId="15" xfId="0" applyNumberFormat="1" applyFont="1" applyFill="1" applyBorder="1" applyAlignment="1">
      <alignment horizontal="center"/>
    </xf>
    <xf numFmtId="165" fontId="12" fillId="16" borderId="14" xfId="0" applyNumberFormat="1" applyFont="1" applyFill="1" applyBorder="1" applyAlignment="1">
      <alignment horizontal="center"/>
    </xf>
    <xf numFmtId="0" fontId="52" fillId="16" borderId="12" xfId="0" applyFont="1" applyFill="1" applyBorder="1" applyAlignment="1">
      <alignment horizontal="center"/>
    </xf>
    <xf numFmtId="1" fontId="2" fillId="7" borderId="2" xfId="0" applyNumberFormat="1" applyFont="1" applyFill="1" applyBorder="1" applyAlignment="1">
      <alignment horizontal="center" vertical="center" wrapText="1"/>
    </xf>
    <xf numFmtId="0" fontId="10" fillId="17" borderId="0" xfId="0" applyFont="1" applyFill="1" applyAlignment="1">
      <alignment horizontal="center"/>
    </xf>
    <xf numFmtId="0" fontId="31" fillId="17" borderId="2" xfId="0" applyFont="1" applyFill="1" applyBorder="1" applyAlignment="1">
      <alignment horizontal="center" vertical="center" wrapText="1"/>
    </xf>
    <xf numFmtId="0" fontId="31" fillId="17" borderId="8" xfId="0" applyFont="1" applyFill="1" applyBorder="1" applyAlignment="1">
      <alignment horizontal="center" vertical="center" wrapText="1"/>
    </xf>
    <xf numFmtId="1" fontId="12" fillId="16" borderId="12" xfId="0" applyNumberFormat="1" applyFont="1" applyFill="1" applyBorder="1" applyAlignment="1">
      <alignment horizontal="center"/>
    </xf>
    <xf numFmtId="1" fontId="12" fillId="16" borderId="15" xfId="0" applyNumberFormat="1" applyFont="1" applyFill="1" applyBorder="1" applyAlignment="1">
      <alignment horizontal="center"/>
    </xf>
    <xf numFmtId="1" fontId="12" fillId="16" borderId="14" xfId="0" applyNumberFormat="1" applyFont="1" applyFill="1" applyBorder="1" applyAlignment="1">
      <alignment horizontal="center"/>
    </xf>
    <xf numFmtId="1" fontId="13" fillId="2" borderId="12" xfId="0" applyNumberFormat="1" applyFont="1" applyFill="1" applyBorder="1" applyAlignment="1">
      <alignment horizontal="center"/>
    </xf>
    <xf numFmtId="1" fontId="13" fillId="2" borderId="15" xfId="0" applyNumberFormat="1" applyFont="1" applyFill="1" applyBorder="1" applyAlignment="1">
      <alignment horizontal="center"/>
    </xf>
    <xf numFmtId="0" fontId="12" fillId="3" borderId="12" xfId="0" applyFont="1" applyFill="1" applyBorder="1"/>
    <xf numFmtId="0" fontId="47" fillId="3" borderId="12" xfId="0" applyFont="1" applyFill="1" applyBorder="1"/>
    <xf numFmtId="0" fontId="12" fillId="3" borderId="15" xfId="0" applyFont="1" applyFill="1" applyBorder="1"/>
    <xf numFmtId="0" fontId="47" fillId="3" borderId="15" xfId="0" applyFont="1" applyFill="1" applyBorder="1"/>
    <xf numFmtId="0" fontId="12" fillId="3" borderId="14" xfId="0" applyFont="1" applyFill="1" applyBorder="1"/>
    <xf numFmtId="0" fontId="47" fillId="3" borderId="14" xfId="0" applyFont="1" applyFill="1" applyBorder="1"/>
    <xf numFmtId="1" fontId="11" fillId="2" borderId="12" xfId="0" applyNumberFormat="1" applyFont="1" applyFill="1" applyBorder="1" applyAlignment="1">
      <alignment horizontal="right"/>
    </xf>
    <xf numFmtId="1" fontId="11" fillId="2" borderId="15" xfId="0" applyNumberFormat="1" applyFont="1" applyFill="1" applyBorder="1" applyAlignment="1">
      <alignment horizontal="right"/>
    </xf>
    <xf numFmtId="1" fontId="11" fillId="2" borderId="14" xfId="0" applyNumberFormat="1" applyFont="1" applyFill="1" applyBorder="1" applyAlignment="1">
      <alignment horizontal="right"/>
    </xf>
    <xf numFmtId="0" fontId="46" fillId="17" borderId="2" xfId="0" applyFont="1" applyFill="1" applyBorder="1" applyAlignment="1">
      <alignment horizontal="center"/>
    </xf>
    <xf numFmtId="0" fontId="54" fillId="17" borderId="2" xfId="0" applyFont="1" applyFill="1" applyBorder="1"/>
    <xf numFmtId="1" fontId="11" fillId="16" borderId="12" xfId="0" applyNumberFormat="1" applyFont="1" applyFill="1" applyBorder="1" applyAlignment="1">
      <alignment horizontal="center"/>
    </xf>
    <xf numFmtId="1" fontId="11" fillId="16" borderId="15" xfId="0" applyNumberFormat="1" applyFont="1" applyFill="1" applyBorder="1" applyAlignment="1">
      <alignment horizontal="center"/>
    </xf>
    <xf numFmtId="1" fontId="11" fillId="16" borderId="14" xfId="0" applyNumberFormat="1" applyFont="1" applyFill="1" applyBorder="1" applyAlignment="1">
      <alignment horizontal="center"/>
    </xf>
    <xf numFmtId="1" fontId="46" fillId="16" borderId="12" xfId="0" applyNumberFormat="1" applyFont="1" applyFill="1" applyBorder="1" applyAlignment="1">
      <alignment horizontal="center"/>
    </xf>
    <xf numFmtId="1" fontId="17" fillId="16" borderId="15" xfId="0" applyNumberFormat="1" applyFont="1" applyFill="1" applyBorder="1" applyAlignment="1">
      <alignment horizontal="center"/>
    </xf>
    <xf numFmtId="1" fontId="17" fillId="16" borderId="14" xfId="0" applyNumberFormat="1" applyFont="1" applyFill="1" applyBorder="1" applyAlignment="1">
      <alignment horizontal="center"/>
    </xf>
    <xf numFmtId="1" fontId="2" fillId="16" borderId="15" xfId="0" applyNumberFormat="1" applyFont="1" applyFill="1" applyBorder="1" applyAlignment="1">
      <alignment horizontal="center"/>
    </xf>
    <xf numFmtId="1" fontId="2" fillId="16" borderId="14" xfId="0" applyNumberFormat="1" applyFont="1" applyFill="1" applyBorder="1" applyAlignment="1">
      <alignment horizontal="center"/>
    </xf>
    <xf numFmtId="1" fontId="52" fillId="16" borderId="12" xfId="0" applyNumberFormat="1" applyFont="1" applyFill="1" applyBorder="1" applyAlignment="1">
      <alignment horizontal="center"/>
    </xf>
    <xf numFmtId="1" fontId="31" fillId="16" borderId="14" xfId="0" applyNumberFormat="1" applyFont="1" applyFill="1" applyBorder="1" applyAlignment="1">
      <alignment horizontal="center"/>
    </xf>
    <xf numFmtId="0" fontId="3" fillId="3" borderId="12" xfId="0" applyFont="1" applyFill="1" applyBorder="1"/>
    <xf numFmtId="0" fontId="3" fillId="3" borderId="15" xfId="0" applyFont="1" applyFill="1" applyBorder="1"/>
    <xf numFmtId="0" fontId="3" fillId="3" borderId="14" xfId="0" applyFont="1" applyFill="1" applyBorder="1"/>
    <xf numFmtId="1" fontId="48" fillId="16" borderId="2" xfId="0" applyNumberFormat="1" applyFont="1" applyFill="1" applyBorder="1" applyAlignment="1">
      <alignment horizontal="center"/>
    </xf>
    <xf numFmtId="1" fontId="31" fillId="16" borderId="9" xfId="0" applyNumberFormat="1" applyFont="1" applyFill="1" applyBorder="1" applyAlignment="1">
      <alignment horizontal="center"/>
    </xf>
    <xf numFmtId="1" fontId="31" fillId="8" borderId="9" xfId="0" applyNumberFormat="1" applyFont="1" applyFill="1" applyBorder="1" applyAlignment="1">
      <alignment horizontal="center"/>
    </xf>
    <xf numFmtId="1" fontId="47" fillId="16" borderId="2" xfId="0" applyNumberFormat="1" applyFont="1" applyFill="1" applyBorder="1" applyAlignment="1">
      <alignment horizontal="center"/>
    </xf>
    <xf numFmtId="1" fontId="47" fillId="16" borderId="9" xfId="0" applyNumberFormat="1" applyFont="1" applyFill="1" applyBorder="1" applyAlignment="1">
      <alignment horizontal="center"/>
    </xf>
    <xf numFmtId="1" fontId="2" fillId="17" borderId="2" xfId="0" applyNumberFormat="1" applyFont="1" applyFill="1" applyBorder="1" applyAlignment="1">
      <alignment horizontal="center"/>
    </xf>
    <xf numFmtId="1" fontId="2" fillId="17" borderId="8" xfId="0" applyNumberFormat="1" applyFont="1" applyFill="1" applyBorder="1"/>
    <xf numFmtId="1" fontId="34" fillId="8" borderId="9" xfId="0" applyNumberFormat="1" applyFont="1" applyFill="1" applyBorder="1" applyAlignment="1">
      <alignment horizontal="center"/>
    </xf>
    <xf numFmtId="0" fontId="2" fillId="17" borderId="12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17" fillId="17" borderId="12" xfId="0" applyFont="1" applyFill="1" applyBorder="1" applyAlignment="1">
      <alignment horizontal="center"/>
    </xf>
    <xf numFmtId="1" fontId="55" fillId="17" borderId="2" xfId="0" applyNumberFormat="1" applyFont="1" applyFill="1" applyBorder="1" applyAlignment="1">
      <alignment horizontal="center"/>
    </xf>
    <xf numFmtId="1" fontId="11" fillId="17" borderId="8" xfId="0" applyNumberFormat="1" applyFont="1" applyFill="1" applyBorder="1"/>
    <xf numFmtId="1" fontId="31" fillId="17" borderId="8" xfId="0" applyNumberFormat="1" applyFont="1" applyFill="1" applyBorder="1"/>
    <xf numFmtId="1" fontId="10" fillId="14" borderId="2" xfId="0" applyNumberFormat="1" applyFont="1" applyFill="1" applyBorder="1" applyAlignment="1">
      <alignment horizontal="center"/>
    </xf>
    <xf numFmtId="1" fontId="55" fillId="16" borderId="2" xfId="0" applyNumberFormat="1" applyFont="1" applyFill="1" applyBorder="1" applyAlignment="1">
      <alignment horizontal="center"/>
    </xf>
    <xf numFmtId="1" fontId="55" fillId="16" borderId="9" xfId="0" applyNumberFormat="1" applyFont="1" applyFill="1" applyBorder="1" applyAlignment="1">
      <alignment horizontal="center"/>
    </xf>
    <xf numFmtId="1" fontId="36" fillId="16" borderId="2" xfId="0" applyNumberFormat="1" applyFont="1" applyFill="1" applyBorder="1" applyAlignment="1">
      <alignment horizontal="center"/>
    </xf>
    <xf numFmtId="1" fontId="36" fillId="16" borderId="9" xfId="0" applyNumberFormat="1" applyFont="1" applyFill="1" applyBorder="1" applyAlignment="1">
      <alignment horizontal="center"/>
    </xf>
    <xf numFmtId="1" fontId="26" fillId="8" borderId="9" xfId="0" applyNumberFormat="1" applyFont="1" applyFill="1" applyBorder="1" applyAlignment="1">
      <alignment horizontal="center"/>
    </xf>
    <xf numFmtId="1" fontId="52" fillId="16" borderId="2" xfId="0" applyNumberFormat="1" applyFont="1" applyFill="1" applyBorder="1" applyAlignment="1">
      <alignment horizontal="center"/>
    </xf>
    <xf numFmtId="1" fontId="52" fillId="16" borderId="9" xfId="0" applyNumberFormat="1" applyFont="1" applyFill="1" applyBorder="1" applyAlignment="1">
      <alignment horizontal="center"/>
    </xf>
    <xf numFmtId="1" fontId="34" fillId="19" borderId="9" xfId="0" applyNumberFormat="1" applyFont="1" applyFill="1" applyBorder="1" applyAlignment="1">
      <alignment horizontal="center"/>
    </xf>
    <xf numFmtId="1" fontId="11" fillId="16" borderId="2" xfId="0" applyNumberFormat="1" applyFont="1" applyFill="1" applyBorder="1" applyAlignment="1">
      <alignment horizontal="center"/>
    </xf>
    <xf numFmtId="1" fontId="11" fillId="16" borderId="9" xfId="0" applyNumberFormat="1" applyFont="1" applyFill="1" applyBorder="1" applyAlignment="1">
      <alignment horizontal="center"/>
    </xf>
    <xf numFmtId="1" fontId="26" fillId="19" borderId="2" xfId="0" applyNumberFormat="1" applyFont="1" applyFill="1" applyBorder="1" applyAlignment="1">
      <alignment horizontal="center"/>
    </xf>
    <xf numFmtId="1" fontId="26" fillId="19" borderId="9" xfId="0" applyNumberFormat="1" applyFont="1" applyFill="1" applyBorder="1" applyAlignment="1">
      <alignment horizontal="center"/>
    </xf>
    <xf numFmtId="1" fontId="49" fillId="16" borderId="2" xfId="0" applyNumberFormat="1" applyFont="1" applyFill="1" applyBorder="1" applyAlignment="1">
      <alignment horizontal="center"/>
    </xf>
    <xf numFmtId="1" fontId="23" fillId="16" borderId="2" xfId="0" applyNumberFormat="1" applyFont="1" applyFill="1" applyBorder="1" applyAlignment="1">
      <alignment horizontal="center"/>
    </xf>
    <xf numFmtId="1" fontId="10" fillId="16" borderId="2" xfId="0" applyNumberFormat="1" applyFont="1" applyFill="1" applyBorder="1" applyAlignment="1">
      <alignment horizontal="center"/>
    </xf>
    <xf numFmtId="1" fontId="10" fillId="16" borderId="9" xfId="0" applyNumberFormat="1" applyFont="1" applyFill="1" applyBorder="1" applyAlignment="1">
      <alignment horizontal="center"/>
    </xf>
    <xf numFmtId="1" fontId="37" fillId="16" borderId="9" xfId="0" applyNumberFormat="1" applyFont="1" applyFill="1" applyBorder="1" applyAlignment="1">
      <alignment horizontal="center"/>
    </xf>
    <xf numFmtId="1" fontId="36" fillId="16" borderId="2" xfId="0" applyNumberFormat="1" applyFont="1" applyFill="1" applyBorder="1"/>
    <xf numFmtId="1" fontId="12" fillId="8" borderId="2" xfId="0" applyNumberFormat="1" applyFont="1" applyFill="1" applyBorder="1"/>
    <xf numFmtId="1" fontId="37" fillId="8" borderId="9" xfId="0" applyNumberFormat="1" applyFont="1" applyFill="1" applyBorder="1" applyAlignment="1">
      <alignment horizontal="center"/>
    </xf>
    <xf numFmtId="1" fontId="57" fillId="16" borderId="2" xfId="0" applyNumberFormat="1" applyFont="1" applyFill="1" applyBorder="1" applyAlignment="1">
      <alignment horizontal="center"/>
    </xf>
    <xf numFmtId="1" fontId="57" fillId="16" borderId="9" xfId="0" applyNumberFormat="1" applyFont="1" applyFill="1" applyBorder="1" applyAlignment="1">
      <alignment horizontal="center"/>
    </xf>
    <xf numFmtId="1" fontId="4" fillId="16" borderId="2" xfId="0" applyNumberFormat="1" applyFont="1" applyFill="1" applyBorder="1" applyAlignment="1">
      <alignment horizontal="center"/>
    </xf>
    <xf numFmtId="1" fontId="12" fillId="19" borderId="9" xfId="0" applyNumberFormat="1" applyFont="1" applyFill="1" applyBorder="1" applyAlignment="1">
      <alignment horizontal="center"/>
    </xf>
    <xf numFmtId="1" fontId="10" fillId="6" borderId="2" xfId="0" applyNumberFormat="1" applyFont="1" applyFill="1" applyBorder="1" applyAlignment="1">
      <alignment horizontal="center"/>
    </xf>
    <xf numFmtId="1" fontId="31" fillId="8" borderId="2" xfId="0" applyNumberFormat="1" applyFont="1" applyFill="1" applyBorder="1" applyAlignment="1">
      <alignment horizontal="center"/>
    </xf>
    <xf numFmtId="1" fontId="23" fillId="14" borderId="2" xfId="0" applyNumberFormat="1" applyFont="1" applyFill="1" applyBorder="1" applyAlignment="1">
      <alignment horizontal="center"/>
    </xf>
    <xf numFmtId="1" fontId="23" fillId="7" borderId="2" xfId="0" applyNumberFormat="1" applyFont="1" applyFill="1" applyBorder="1"/>
    <xf numFmtId="1" fontId="10" fillId="8" borderId="2" xfId="0" applyNumberFormat="1" applyFont="1" applyFill="1" applyBorder="1" applyAlignment="1">
      <alignment horizontal="center"/>
    </xf>
    <xf numFmtId="1" fontId="31" fillId="16" borderId="9" xfId="0" applyNumberFormat="1" applyFont="1" applyFill="1" applyBorder="1" applyAlignment="1">
      <alignment horizontal="center" vertical="center"/>
    </xf>
    <xf numFmtId="1" fontId="17" fillId="16" borderId="2" xfId="0" applyNumberFormat="1" applyFont="1" applyFill="1" applyBorder="1" applyAlignment="1">
      <alignment horizontal="center"/>
    </xf>
    <xf numFmtId="1" fontId="52" fillId="16" borderId="14" xfId="0" applyNumberFormat="1" applyFont="1" applyFill="1" applyBorder="1" applyAlignment="1">
      <alignment horizontal="center"/>
    </xf>
    <xf numFmtId="1" fontId="4" fillId="16" borderId="8" xfId="0" applyNumberFormat="1" applyFont="1" applyFill="1" applyBorder="1" applyAlignment="1">
      <alignment horizontal="center"/>
    </xf>
    <xf numFmtId="1" fontId="11" fillId="16" borderId="8" xfId="0" applyNumberFormat="1" applyFont="1" applyFill="1" applyBorder="1" applyAlignment="1">
      <alignment horizontal="center"/>
    </xf>
    <xf numFmtId="1" fontId="26" fillId="19" borderId="8" xfId="0" applyNumberFormat="1" applyFont="1" applyFill="1" applyBorder="1" applyAlignment="1">
      <alignment horizontal="center"/>
    </xf>
    <xf numFmtId="1" fontId="3" fillId="16" borderId="2" xfId="0" applyNumberFormat="1" applyFont="1" applyFill="1" applyBorder="1" applyAlignment="1">
      <alignment horizontal="center"/>
    </xf>
    <xf numFmtId="1" fontId="26" fillId="8" borderId="12" xfId="0" applyNumberFormat="1" applyFont="1" applyFill="1" applyBorder="1" applyAlignment="1">
      <alignment horizontal="center"/>
    </xf>
    <xf numFmtId="1" fontId="34" fillId="8" borderId="8" xfId="0" applyNumberFormat="1" applyFont="1" applyFill="1" applyBorder="1" applyAlignment="1">
      <alignment horizontal="center"/>
    </xf>
    <xf numFmtId="1" fontId="27" fillId="17" borderId="8" xfId="0" applyNumberFormat="1" applyFont="1" applyFill="1" applyBorder="1" applyAlignment="1">
      <alignment horizontal="center" vertical="center"/>
    </xf>
    <xf numFmtId="1" fontId="31" fillId="17" borderId="8" xfId="0" applyNumberFormat="1" applyFont="1" applyFill="1" applyBorder="1" applyAlignment="1">
      <alignment horizontal="center" vertical="center"/>
    </xf>
    <xf numFmtId="1" fontId="11" fillId="15" borderId="9" xfId="0" applyNumberFormat="1" applyFont="1" applyFill="1" applyBorder="1" applyAlignment="1">
      <alignment horizontal="center"/>
    </xf>
    <xf numFmtId="1" fontId="59" fillId="16" borderId="9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1" fontId="11" fillId="2" borderId="2" xfId="0" applyNumberFormat="1" applyFont="1" applyFill="1" applyBorder="1"/>
    <xf numFmtId="0" fontId="12" fillId="17" borderId="8" xfId="0" applyFont="1" applyFill="1" applyBorder="1" applyAlignment="1">
      <alignment horizontal="center"/>
    </xf>
    <xf numFmtId="1" fontId="58" fillId="16" borderId="9" xfId="0" applyNumberFormat="1" applyFont="1" applyFill="1" applyBorder="1" applyAlignment="1">
      <alignment horizontal="center"/>
    </xf>
    <xf numFmtId="1" fontId="10" fillId="17" borderId="8" xfId="0" applyNumberFormat="1" applyFont="1" applyFill="1" applyBorder="1"/>
    <xf numFmtId="1" fontId="12" fillId="2" borderId="15" xfId="0" applyNumberFormat="1" applyFont="1" applyFill="1" applyBorder="1" applyAlignment="1">
      <alignment horizontal="center"/>
    </xf>
    <xf numFmtId="1" fontId="12" fillId="2" borderId="12" xfId="0" applyNumberFormat="1" applyFont="1" applyFill="1" applyBorder="1" applyAlignment="1">
      <alignment horizontal="center"/>
    </xf>
    <xf numFmtId="1" fontId="50" fillId="16" borderId="9" xfId="0" applyNumberFormat="1" applyFont="1" applyFill="1" applyBorder="1" applyAlignment="1">
      <alignment horizontal="center"/>
    </xf>
    <xf numFmtId="1" fontId="31" fillId="16" borderId="7" xfId="0" applyNumberFormat="1" applyFont="1" applyFill="1" applyBorder="1" applyAlignment="1">
      <alignment horizontal="center"/>
    </xf>
    <xf numFmtId="1" fontId="35" fillId="16" borderId="9" xfId="0" applyNumberFormat="1" applyFont="1" applyFill="1" applyBorder="1" applyAlignment="1">
      <alignment horizontal="center"/>
    </xf>
    <xf numFmtId="1" fontId="49" fillId="6" borderId="2" xfId="0" applyNumberFormat="1" applyFont="1" applyFill="1" applyBorder="1" applyAlignment="1">
      <alignment horizontal="center"/>
    </xf>
    <xf numFmtId="1" fontId="12" fillId="7" borderId="2" xfId="0" applyNumberFormat="1" applyFont="1" applyFill="1" applyBorder="1" applyAlignment="1">
      <alignment horizontal="center"/>
    </xf>
    <xf numFmtId="1" fontId="12" fillId="16" borderId="2" xfId="0" applyNumberFormat="1" applyFont="1" applyFill="1" applyBorder="1" applyAlignment="1">
      <alignment horizontal="center"/>
    </xf>
    <xf numFmtId="1" fontId="52" fillId="16" borderId="8" xfId="0" applyNumberFormat="1" applyFont="1" applyFill="1" applyBorder="1" applyAlignment="1">
      <alignment horizontal="center"/>
    </xf>
    <xf numFmtId="1" fontId="46" fillId="16" borderId="8" xfId="0" applyNumberFormat="1" applyFont="1" applyFill="1" applyBorder="1" applyAlignment="1">
      <alignment horizontal="center"/>
    </xf>
    <xf numFmtId="1" fontId="46" fillId="16" borderId="2" xfId="0" applyNumberFormat="1" applyFont="1" applyFill="1" applyBorder="1" applyAlignment="1">
      <alignment horizontal="center"/>
    </xf>
    <xf numFmtId="1" fontId="36" fillId="16" borderId="8" xfId="0" applyNumberFormat="1" applyFont="1" applyFill="1" applyBorder="1" applyAlignment="1">
      <alignment horizontal="center"/>
    </xf>
    <xf numFmtId="1" fontId="31" fillId="16" borderId="8" xfId="0" applyNumberFormat="1" applyFont="1" applyFill="1" applyBorder="1" applyAlignment="1">
      <alignment horizontal="center"/>
    </xf>
    <xf numFmtId="1" fontId="47" fillId="16" borderId="8" xfId="0" applyNumberFormat="1" applyFont="1" applyFill="1" applyBorder="1" applyAlignment="1">
      <alignment horizontal="center"/>
    </xf>
    <xf numFmtId="1" fontId="13" fillId="8" borderId="8" xfId="0" applyNumberFormat="1" applyFont="1" applyFill="1" applyBorder="1" applyAlignment="1">
      <alignment horizontal="center"/>
    </xf>
    <xf numFmtId="1" fontId="13" fillId="17" borderId="12" xfId="0" applyNumberFormat="1" applyFont="1" applyFill="1" applyBorder="1"/>
    <xf numFmtId="1" fontId="13" fillId="17" borderId="15" xfId="0" applyNumberFormat="1" applyFont="1" applyFill="1" applyBorder="1"/>
    <xf numFmtId="1" fontId="31" fillId="15" borderId="9" xfId="0" applyNumberFormat="1" applyFont="1" applyFill="1" applyBorder="1" applyAlignment="1">
      <alignment horizontal="center"/>
    </xf>
    <xf numFmtId="0" fontId="58" fillId="5" borderId="2" xfId="0" applyFont="1" applyFill="1" applyBorder="1" applyAlignment="1">
      <alignment horizontal="center" vertical="center" wrapText="1"/>
    </xf>
    <xf numFmtId="1" fontId="31" fillId="16" borderId="9" xfId="0" applyNumberFormat="1" applyFont="1" applyFill="1" applyBorder="1" applyAlignment="1">
      <alignment horizontal="center" vertical="center" wrapText="1"/>
    </xf>
    <xf numFmtId="1" fontId="4" fillId="16" borderId="28" xfId="0" applyNumberFormat="1" applyFont="1" applyFill="1" applyBorder="1" applyAlignment="1">
      <alignment horizontal="center"/>
    </xf>
    <xf numFmtId="1" fontId="12" fillId="16" borderId="28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right"/>
    </xf>
    <xf numFmtId="1" fontId="17" fillId="16" borderId="9" xfId="0" applyNumberFormat="1" applyFont="1" applyFill="1" applyBorder="1" applyAlignment="1">
      <alignment horizontal="center"/>
    </xf>
    <xf numFmtId="1" fontId="31" fillId="19" borderId="8" xfId="0" applyNumberFormat="1" applyFont="1" applyFill="1" applyBorder="1"/>
    <xf numFmtId="1" fontId="31" fillId="19" borderId="9" xfId="0" applyNumberFormat="1" applyFont="1" applyFill="1" applyBorder="1" applyAlignment="1">
      <alignment horizontal="center"/>
    </xf>
    <xf numFmtId="1" fontId="2" fillId="19" borderId="8" xfId="0" applyNumberFormat="1" applyFont="1" applyFill="1" applyBorder="1"/>
    <xf numFmtId="1" fontId="53" fillId="16" borderId="2" xfId="0" applyNumberFormat="1" applyFont="1" applyFill="1" applyBorder="1" applyAlignment="1">
      <alignment horizontal="center"/>
    </xf>
    <xf numFmtId="1" fontId="53" fillId="16" borderId="9" xfId="0" applyNumberFormat="1" applyFont="1" applyFill="1" applyBorder="1" applyAlignment="1">
      <alignment horizontal="center"/>
    </xf>
    <xf numFmtId="1" fontId="23" fillId="11" borderId="2" xfId="0" applyNumberFormat="1" applyFont="1" applyFill="1" applyBorder="1" applyAlignment="1">
      <alignment horizontal="center"/>
    </xf>
    <xf numFmtId="1" fontId="12" fillId="16" borderId="9" xfId="0" applyNumberFormat="1" applyFont="1" applyFill="1" applyBorder="1" applyAlignment="1">
      <alignment horizontal="center"/>
    </xf>
    <xf numFmtId="1" fontId="34" fillId="11" borderId="9" xfId="0" applyNumberFormat="1" applyFont="1" applyFill="1" applyBorder="1" applyAlignment="1">
      <alignment horizontal="center"/>
    </xf>
    <xf numFmtId="1" fontId="64" fillId="16" borderId="9" xfId="0" applyNumberFormat="1" applyFont="1" applyFill="1" applyBorder="1" applyAlignment="1">
      <alignment horizontal="center"/>
    </xf>
    <xf numFmtId="1" fontId="4" fillId="17" borderId="2" xfId="0" applyNumberFormat="1" applyFont="1" applyFill="1" applyBorder="1" applyAlignment="1">
      <alignment horizontal="center"/>
    </xf>
    <xf numFmtId="1" fontId="17" fillId="19" borderId="2" xfId="0" applyNumberFormat="1" applyFont="1" applyFill="1" applyBorder="1" applyAlignment="1">
      <alignment horizontal="center"/>
    </xf>
    <xf numFmtId="1" fontId="23" fillId="19" borderId="8" xfId="0" applyNumberFormat="1" applyFont="1" applyFill="1" applyBorder="1"/>
    <xf numFmtId="1" fontId="12" fillId="17" borderId="2" xfId="0" applyNumberFormat="1" applyFont="1" applyFill="1" applyBorder="1" applyAlignment="1">
      <alignment horizontal="center"/>
    </xf>
    <xf numFmtId="1" fontId="12" fillId="17" borderId="8" xfId="0" applyNumberFormat="1" applyFont="1" applyFill="1" applyBorder="1"/>
    <xf numFmtId="1" fontId="12" fillId="19" borderId="8" xfId="0" applyNumberFormat="1" applyFont="1" applyFill="1" applyBorder="1"/>
    <xf numFmtId="1" fontId="31" fillId="17" borderId="2" xfId="0" applyNumberFormat="1" applyFont="1" applyFill="1" applyBorder="1"/>
    <xf numFmtId="1" fontId="34" fillId="19" borderId="2" xfId="0" applyNumberFormat="1" applyFont="1" applyFill="1" applyBorder="1"/>
    <xf numFmtId="1" fontId="34" fillId="8" borderId="2" xfId="0" applyNumberFormat="1" applyFont="1" applyFill="1" applyBorder="1"/>
    <xf numFmtId="1" fontId="2" fillId="11" borderId="8" xfId="0" applyNumberFormat="1" applyFont="1" applyFill="1" applyBorder="1"/>
    <xf numFmtId="1" fontId="63" fillId="19" borderId="2" xfId="0" applyNumberFormat="1" applyFont="1" applyFill="1" applyBorder="1" applyAlignment="1">
      <alignment horizontal="center"/>
    </xf>
    <xf numFmtId="1" fontId="2" fillId="19" borderId="2" xfId="0" applyNumberFormat="1" applyFont="1" applyFill="1" applyBorder="1"/>
    <xf numFmtId="1" fontId="2" fillId="19" borderId="7" xfId="0" applyNumberFormat="1" applyFont="1" applyFill="1" applyBorder="1"/>
    <xf numFmtId="1" fontId="31" fillId="17" borderId="18" xfId="0" applyNumberFormat="1" applyFont="1" applyFill="1" applyBorder="1" applyAlignment="1">
      <alignment horizontal="center"/>
    </xf>
    <xf numFmtId="165" fontId="2" fillId="19" borderId="12" xfId="0" applyNumberFormat="1" applyFont="1" applyFill="1" applyBorder="1" applyAlignment="1">
      <alignment horizontal="center"/>
    </xf>
    <xf numFmtId="165" fontId="2" fillId="8" borderId="12" xfId="0" applyNumberFormat="1" applyFont="1" applyFill="1" applyBorder="1" applyAlignment="1">
      <alignment horizontal="center"/>
    </xf>
    <xf numFmtId="1" fontId="31" fillId="19" borderId="2" xfId="0" applyNumberFormat="1" applyFont="1" applyFill="1" applyBorder="1" applyAlignment="1">
      <alignment horizontal="center"/>
    </xf>
    <xf numFmtId="1" fontId="2" fillId="7" borderId="12" xfId="0" applyNumberFormat="1" applyFont="1" applyFill="1" applyBorder="1" applyAlignment="1">
      <alignment horizontal="center"/>
    </xf>
    <xf numFmtId="0" fontId="58" fillId="5" borderId="2" xfId="0" applyFont="1" applyFill="1" applyBorder="1" applyAlignment="1">
      <alignment horizontal="center" vertical="center"/>
    </xf>
    <xf numFmtId="1" fontId="23" fillId="15" borderId="2" xfId="0" applyNumberFormat="1" applyFont="1" applyFill="1" applyBorder="1"/>
    <xf numFmtId="1" fontId="11" fillId="15" borderId="2" xfId="0" applyNumberFormat="1" applyFont="1" applyFill="1" applyBorder="1" applyAlignment="1">
      <alignment horizontal="center"/>
    </xf>
    <xf numFmtId="165" fontId="12" fillId="15" borderId="7" xfId="0" applyNumberFormat="1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165" fontId="4" fillId="15" borderId="2" xfId="0" applyNumberFormat="1" applyFont="1" applyFill="1" applyBorder="1" applyAlignment="1">
      <alignment horizontal="center"/>
    </xf>
    <xf numFmtId="165" fontId="29" fillId="15" borderId="8" xfId="0" applyNumberFormat="1" applyFont="1" applyFill="1" applyBorder="1"/>
    <xf numFmtId="1" fontId="10" fillId="18" borderId="2" xfId="0" applyNumberFormat="1" applyFont="1" applyFill="1" applyBorder="1" applyAlignment="1">
      <alignment horizontal="center"/>
    </xf>
    <xf numFmtId="1" fontId="10" fillId="18" borderId="2" xfId="0" applyNumberFormat="1" applyFont="1" applyFill="1" applyBorder="1" applyAlignment="1">
      <alignment horizontal="center" vertical="center"/>
    </xf>
    <xf numFmtId="1" fontId="31" fillId="19" borderId="2" xfId="0" applyNumberFormat="1" applyFont="1" applyFill="1" applyBorder="1"/>
    <xf numFmtId="1" fontId="29" fillId="19" borderId="8" xfId="0" applyNumberFormat="1" applyFont="1" applyFill="1" applyBorder="1"/>
    <xf numFmtId="1" fontId="2" fillId="8" borderId="8" xfId="0" applyNumberFormat="1" applyFont="1" applyFill="1" applyBorder="1"/>
    <xf numFmtId="1" fontId="17" fillId="8" borderId="2" xfId="0" applyNumberFormat="1" applyFont="1" applyFill="1" applyBorder="1" applyAlignment="1">
      <alignment horizontal="center"/>
    </xf>
    <xf numFmtId="0" fontId="18" fillId="17" borderId="2" xfId="0" applyFont="1" applyFill="1" applyBorder="1"/>
    <xf numFmtId="1" fontId="2" fillId="20" borderId="2" xfId="0" applyNumberFormat="1" applyFont="1" applyFill="1" applyBorder="1" applyAlignment="1">
      <alignment horizontal="center"/>
    </xf>
    <xf numFmtId="1" fontId="23" fillId="20" borderId="2" xfId="0" applyNumberFormat="1" applyFont="1" applyFill="1" applyBorder="1" applyAlignment="1">
      <alignment horizontal="center"/>
    </xf>
    <xf numFmtId="1" fontId="23" fillId="20" borderId="8" xfId="0" applyNumberFormat="1" applyFont="1" applyFill="1" applyBorder="1" applyAlignment="1">
      <alignment horizontal="center"/>
    </xf>
    <xf numFmtId="0" fontId="48" fillId="5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" fontId="2" fillId="17" borderId="8" xfId="0" applyNumberFormat="1" applyFont="1" applyFill="1" applyBorder="1" applyAlignment="1">
      <alignment horizontal="center"/>
    </xf>
    <xf numFmtId="1" fontId="2" fillId="17" borderId="2" xfId="0" applyNumberFormat="1" applyFont="1" applyFill="1" applyBorder="1"/>
    <xf numFmtId="0" fontId="12" fillId="2" borderId="1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8" fillId="19" borderId="2" xfId="0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18" fillId="19" borderId="2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31" fillId="8" borderId="2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31" fillId="16" borderId="12" xfId="0" applyFont="1" applyFill="1" applyBorder="1" applyAlignment="1">
      <alignment horizontal="center" vertical="center"/>
    </xf>
    <xf numFmtId="0" fontId="31" fillId="16" borderId="15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164" fontId="31" fillId="2" borderId="12" xfId="2" applyFont="1" applyFill="1" applyBorder="1" applyAlignment="1">
      <alignment horizontal="center" vertical="center"/>
    </xf>
    <xf numFmtId="164" fontId="31" fillId="2" borderId="15" xfId="2" applyFont="1" applyFill="1" applyBorder="1" applyAlignment="1">
      <alignment horizontal="center" vertical="center"/>
    </xf>
    <xf numFmtId="164" fontId="31" fillId="8" borderId="2" xfId="2" applyFont="1" applyFill="1" applyBorder="1" applyAlignment="1">
      <alignment horizontal="center" vertical="center"/>
    </xf>
    <xf numFmtId="0" fontId="12" fillId="19" borderId="2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58" fillId="2" borderId="1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31" fillId="12" borderId="12" xfId="0" applyFont="1" applyFill="1" applyBorder="1" applyAlignment="1">
      <alignment horizontal="center" vertical="center"/>
    </xf>
    <xf numFmtId="0" fontId="52" fillId="12" borderId="12" xfId="0" applyFont="1" applyFill="1" applyBorder="1" applyAlignment="1">
      <alignment horizontal="center" vertical="center"/>
    </xf>
    <xf numFmtId="0" fontId="31" fillId="12" borderId="15" xfId="0" applyFont="1" applyFill="1" applyBorder="1" applyAlignment="1">
      <alignment horizontal="center" vertical="center"/>
    </xf>
    <xf numFmtId="0" fontId="52" fillId="12" borderId="15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164" fontId="2" fillId="8" borderId="2" xfId="2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1" fontId="17" fillId="2" borderId="12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3" fillId="16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3" fillId="16" borderId="15" xfId="0" applyFont="1" applyFill="1" applyBorder="1" applyAlignment="1">
      <alignment horizontal="center" vertical="center"/>
    </xf>
    <xf numFmtId="1" fontId="10" fillId="7" borderId="2" xfId="0" applyNumberFormat="1" applyFont="1" applyFill="1" applyBorder="1" applyAlignment="1">
      <alignment horizontal="center" vertical="center"/>
    </xf>
    <xf numFmtId="1" fontId="11" fillId="8" borderId="9" xfId="0" applyNumberFormat="1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8" fillId="17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" fontId="52" fillId="16" borderId="2" xfId="0" applyNumberFormat="1" applyFont="1" applyFill="1" applyBorder="1" applyAlignment="1">
      <alignment horizontal="center" vertical="center"/>
    </xf>
    <xf numFmtId="1" fontId="11" fillId="18" borderId="14" xfId="0" applyNumberFormat="1" applyFont="1" applyFill="1" applyBorder="1" applyAlignment="1">
      <alignment horizontal="center"/>
    </xf>
    <xf numFmtId="1" fontId="2" fillId="18" borderId="2" xfId="0" applyNumberFormat="1" applyFont="1" applyFill="1" applyBorder="1" applyAlignment="1">
      <alignment horizontal="center"/>
    </xf>
    <xf numFmtId="1" fontId="13" fillId="16" borderId="12" xfId="0" applyNumberFormat="1" applyFont="1" applyFill="1" applyBorder="1" applyAlignment="1">
      <alignment horizontal="right" vertical="center"/>
    </xf>
    <xf numFmtId="1" fontId="13" fillId="16" borderId="15" xfId="0" applyNumberFormat="1" applyFont="1" applyFill="1" applyBorder="1" applyAlignment="1">
      <alignment horizontal="right"/>
    </xf>
    <xf numFmtId="1" fontId="13" fillId="15" borderId="2" xfId="0" applyNumberFormat="1" applyFont="1" applyFill="1" applyBorder="1" applyAlignment="1">
      <alignment horizontal="center"/>
    </xf>
    <xf numFmtId="0" fontId="23" fillId="17" borderId="27" xfId="0" applyFont="1" applyFill="1" applyBorder="1" applyAlignment="1">
      <alignment horizontal="center" vertical="center" wrapText="1"/>
    </xf>
    <xf numFmtId="0" fontId="74" fillId="0" borderId="0" xfId="1" applyFont="1" applyFill="1" applyBorder="1" applyAlignment="1" applyProtection="1">
      <alignment horizontal="center"/>
    </xf>
    <xf numFmtId="0" fontId="75" fillId="0" borderId="0" xfId="1" applyFont="1" applyFill="1" applyBorder="1" applyAlignment="1" applyProtection="1">
      <alignment horizontal="center"/>
    </xf>
    <xf numFmtId="1" fontId="75" fillId="0" borderId="0" xfId="1" applyNumberFormat="1" applyFont="1" applyFill="1" applyBorder="1" applyAlignment="1" applyProtection="1">
      <alignment horizontal="center"/>
    </xf>
    <xf numFmtId="165" fontId="74" fillId="0" borderId="0" xfId="1" applyNumberFormat="1" applyFont="1" applyFill="1" applyBorder="1" applyAlignment="1" applyProtection="1">
      <alignment horizontal="center"/>
    </xf>
    <xf numFmtId="0" fontId="58" fillId="21" borderId="2" xfId="0" applyFont="1" applyFill="1" applyBorder="1" applyAlignment="1">
      <alignment wrapText="1"/>
    </xf>
    <xf numFmtId="0" fontId="18" fillId="2" borderId="19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 vertical="center"/>
    </xf>
    <xf numFmtId="1" fontId="13" fillId="2" borderId="18" xfId="0" applyNumberFormat="1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1" fontId="11" fillId="18" borderId="9" xfId="0" applyNumberFormat="1" applyFont="1" applyFill="1" applyBorder="1" applyAlignment="1">
      <alignment horizontal="center"/>
    </xf>
    <xf numFmtId="0" fontId="12" fillId="10" borderId="2" xfId="0" applyFont="1" applyFill="1" applyBorder="1" applyAlignment="1">
      <alignment horizontal="right"/>
    </xf>
    <xf numFmtId="0" fontId="12" fillId="10" borderId="2" xfId="0" applyFont="1" applyFill="1" applyBorder="1" applyAlignment="1">
      <alignment horizontal="center" vertical="center"/>
    </xf>
    <xf numFmtId="1" fontId="12" fillId="10" borderId="2" xfId="0" applyNumberFormat="1" applyFont="1" applyFill="1" applyBorder="1" applyAlignment="1">
      <alignment horizontal="center"/>
    </xf>
    <xf numFmtId="1" fontId="26" fillId="10" borderId="2" xfId="0" applyNumberFormat="1" applyFont="1" applyFill="1" applyBorder="1" applyAlignment="1">
      <alignment horizontal="center"/>
    </xf>
    <xf numFmtId="1" fontId="26" fillId="10" borderId="9" xfId="0" applyNumberFormat="1" applyFont="1" applyFill="1" applyBorder="1" applyAlignment="1">
      <alignment horizontal="center"/>
    </xf>
    <xf numFmtId="165" fontId="12" fillId="10" borderId="19" xfId="0" applyNumberFormat="1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2" fillId="10" borderId="8" xfId="0" applyFont="1" applyFill="1" applyBorder="1"/>
    <xf numFmtId="2" fontId="2" fillId="10" borderId="12" xfId="0" applyNumberFormat="1" applyFont="1" applyFill="1" applyBorder="1" applyAlignment="1">
      <alignment horizontal="center"/>
    </xf>
    <xf numFmtId="0" fontId="12" fillId="10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3" fillId="10" borderId="2" xfId="0" applyFont="1" applyFill="1" applyBorder="1" applyAlignment="1">
      <alignment horizontal="center"/>
    </xf>
    <xf numFmtId="1" fontId="34" fillId="10" borderId="2" xfId="0" applyNumberFormat="1" applyFont="1" applyFill="1" applyBorder="1" applyAlignment="1">
      <alignment horizontal="center"/>
    </xf>
    <xf numFmtId="1" fontId="34" fillId="10" borderId="9" xfId="0" applyNumberFormat="1" applyFont="1" applyFill="1" applyBorder="1" applyAlignment="1">
      <alignment horizontal="center"/>
    </xf>
    <xf numFmtId="1" fontId="31" fillId="10" borderId="8" xfId="0" applyNumberFormat="1" applyFont="1" applyFill="1" applyBorder="1"/>
    <xf numFmtId="1" fontId="23" fillId="10" borderId="2" xfId="0" applyNumberFormat="1" applyFont="1" applyFill="1" applyBorder="1" applyAlignment="1">
      <alignment horizontal="center"/>
    </xf>
    <xf numFmtId="1" fontId="31" fillId="10" borderId="9" xfId="0" applyNumberFormat="1" applyFont="1" applyFill="1" applyBorder="1" applyAlignment="1">
      <alignment horizontal="center"/>
    </xf>
    <xf numFmtId="1" fontId="2" fillId="10" borderId="8" xfId="0" applyNumberFormat="1" applyFont="1" applyFill="1" applyBorder="1"/>
    <xf numFmtId="0" fontId="18" fillId="10" borderId="2" xfId="0" applyFont="1" applyFill="1" applyBorder="1" applyAlignment="1">
      <alignment horizontal="center" vertical="center"/>
    </xf>
    <xf numFmtId="1" fontId="17" fillId="10" borderId="2" xfId="0" applyNumberFormat="1" applyFont="1" applyFill="1" applyBorder="1" applyAlignment="1">
      <alignment horizontal="center"/>
    </xf>
    <xf numFmtId="1" fontId="23" fillId="10" borderId="8" xfId="0" applyNumberFormat="1" applyFont="1" applyFill="1" applyBorder="1"/>
    <xf numFmtId="0" fontId="23" fillId="10" borderId="11" xfId="0" applyFont="1" applyFill="1" applyBorder="1"/>
    <xf numFmtId="1" fontId="12" fillId="10" borderId="8" xfId="0" applyNumberFormat="1" applyFont="1" applyFill="1" applyBorder="1"/>
    <xf numFmtId="0" fontId="12" fillId="10" borderId="11" xfId="0" applyFont="1" applyFill="1" applyBorder="1"/>
    <xf numFmtId="1" fontId="2" fillId="10" borderId="2" xfId="0" applyNumberFormat="1" applyFont="1" applyFill="1" applyBorder="1" applyAlignment="1">
      <alignment horizontal="center"/>
    </xf>
    <xf numFmtId="0" fontId="2" fillId="10" borderId="11" xfId="0" applyFont="1" applyFill="1" applyBorder="1"/>
    <xf numFmtId="1" fontId="12" fillId="10" borderId="9" xfId="0" applyNumberFormat="1" applyFont="1" applyFill="1" applyBorder="1" applyAlignment="1">
      <alignment horizontal="center"/>
    </xf>
    <xf numFmtId="1" fontId="34" fillId="10" borderId="2" xfId="0" applyNumberFormat="1" applyFont="1" applyFill="1" applyBorder="1"/>
    <xf numFmtId="165" fontId="2" fillId="10" borderId="12" xfId="0" applyNumberFormat="1" applyFont="1" applyFill="1" applyBorder="1" applyAlignment="1">
      <alignment horizontal="center"/>
    </xf>
    <xf numFmtId="1" fontId="23" fillId="10" borderId="2" xfId="0" applyNumberFormat="1" applyFont="1" applyFill="1" applyBorder="1"/>
    <xf numFmtId="1" fontId="34" fillId="10" borderId="8" xfId="0" applyNumberFormat="1" applyFont="1" applyFill="1" applyBorder="1"/>
    <xf numFmtId="165" fontId="2" fillId="10" borderId="19" xfId="0" applyNumberFormat="1" applyFont="1" applyFill="1" applyBorder="1" applyAlignment="1">
      <alignment horizontal="center"/>
    </xf>
    <xf numFmtId="1" fontId="63" fillId="10" borderId="2" xfId="0" applyNumberFormat="1" applyFont="1" applyFill="1" applyBorder="1" applyAlignment="1">
      <alignment horizontal="center"/>
    </xf>
    <xf numFmtId="1" fontId="2" fillId="10" borderId="2" xfId="0" applyNumberFormat="1" applyFont="1" applyFill="1" applyBorder="1"/>
    <xf numFmtId="165" fontId="2" fillId="10" borderId="9" xfId="0" applyNumberFormat="1" applyFont="1" applyFill="1" applyBorder="1" applyAlignment="1">
      <alignment horizontal="center"/>
    </xf>
    <xf numFmtId="1" fontId="2" fillId="10" borderId="7" xfId="0" applyNumberFormat="1" applyFont="1" applyFill="1" applyBorder="1"/>
    <xf numFmtId="0" fontId="11" fillId="10" borderId="2" xfId="0" applyFont="1" applyFill="1" applyBorder="1" applyAlignment="1">
      <alignment horizontal="right"/>
    </xf>
    <xf numFmtId="0" fontId="31" fillId="10" borderId="2" xfId="0" applyFont="1" applyFill="1" applyBorder="1" applyAlignment="1">
      <alignment horizontal="center" vertical="center"/>
    </xf>
    <xf numFmtId="1" fontId="31" fillId="10" borderId="2" xfId="0" applyNumberFormat="1" applyFont="1" applyFill="1" applyBorder="1" applyAlignment="1">
      <alignment horizontal="center"/>
    </xf>
    <xf numFmtId="0" fontId="31" fillId="10" borderId="2" xfId="0" applyFont="1" applyFill="1" applyBorder="1" applyAlignment="1">
      <alignment horizontal="center"/>
    </xf>
    <xf numFmtId="0" fontId="31" fillId="10" borderId="8" xfId="0" applyFont="1" applyFill="1" applyBorder="1"/>
    <xf numFmtId="0" fontId="2" fillId="10" borderId="2" xfId="0" applyFont="1" applyFill="1" applyBorder="1" applyAlignment="1">
      <alignment horizontal="center"/>
    </xf>
    <xf numFmtId="0" fontId="17" fillId="10" borderId="2" xfId="0" applyFont="1" applyFill="1" applyBorder="1" applyAlignment="1">
      <alignment horizontal="center"/>
    </xf>
    <xf numFmtId="165" fontId="17" fillId="10" borderId="2" xfId="0" applyNumberFormat="1" applyFont="1" applyFill="1" applyBorder="1" applyAlignment="1">
      <alignment horizontal="center"/>
    </xf>
    <xf numFmtId="165" fontId="28" fillId="10" borderId="8" xfId="0" applyNumberFormat="1" applyFont="1" applyFill="1" applyBorder="1"/>
    <xf numFmtId="1" fontId="2" fillId="10" borderId="9" xfId="0" applyNumberFormat="1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165" fontId="2" fillId="10" borderId="8" xfId="0" applyNumberFormat="1" applyFont="1" applyFill="1" applyBorder="1"/>
    <xf numFmtId="0" fontId="23" fillId="10" borderId="2" xfId="0" applyFont="1" applyFill="1" applyBorder="1" applyAlignment="1">
      <alignment horizontal="center" vertical="center"/>
    </xf>
    <xf numFmtId="164" fontId="31" fillId="10" borderId="2" xfId="2" applyFont="1" applyFill="1" applyBorder="1" applyAlignment="1">
      <alignment horizontal="center" vertical="center"/>
    </xf>
    <xf numFmtId="1" fontId="10" fillId="10" borderId="2" xfId="0" applyNumberFormat="1" applyFont="1" applyFill="1" applyBorder="1" applyAlignment="1">
      <alignment horizontal="center"/>
    </xf>
    <xf numFmtId="1" fontId="12" fillId="10" borderId="2" xfId="0" applyNumberFormat="1" applyFont="1" applyFill="1" applyBorder="1"/>
    <xf numFmtId="1" fontId="37" fillId="10" borderId="9" xfId="0" applyNumberFormat="1" applyFont="1" applyFill="1" applyBorder="1" applyAlignment="1">
      <alignment horizontal="center"/>
    </xf>
    <xf numFmtId="1" fontId="13" fillId="10" borderId="2" xfId="0" applyNumberFormat="1" applyFont="1" applyFill="1" applyBorder="1" applyAlignment="1">
      <alignment horizontal="center"/>
    </xf>
    <xf numFmtId="1" fontId="27" fillId="10" borderId="8" xfId="0" applyNumberFormat="1" applyFont="1" applyFill="1" applyBorder="1" applyAlignment="1">
      <alignment horizontal="center" vertical="center"/>
    </xf>
    <xf numFmtId="165" fontId="27" fillId="10" borderId="8" xfId="0" applyNumberFormat="1" applyFont="1" applyFill="1" applyBorder="1"/>
    <xf numFmtId="0" fontId="3" fillId="10" borderId="2" xfId="0" applyFont="1" applyFill="1" applyBorder="1" applyAlignment="1">
      <alignment horizontal="center" vertical="center"/>
    </xf>
    <xf numFmtId="164" fontId="3" fillId="10" borderId="2" xfId="2" applyFont="1" applyFill="1" applyBorder="1" applyAlignment="1"/>
    <xf numFmtId="0" fontId="4" fillId="10" borderId="2" xfId="0" applyFont="1" applyFill="1" applyBorder="1" applyAlignment="1">
      <alignment horizontal="center"/>
    </xf>
    <xf numFmtId="165" fontId="4" fillId="10" borderId="2" xfId="0" applyNumberFormat="1" applyFont="1" applyFill="1" applyBorder="1" applyAlignment="1">
      <alignment horizontal="center"/>
    </xf>
    <xf numFmtId="165" fontId="12" fillId="10" borderId="7" xfId="0" applyNumberFormat="1" applyFont="1" applyFill="1" applyBorder="1" applyAlignment="1">
      <alignment horizontal="center"/>
    </xf>
    <xf numFmtId="165" fontId="30" fillId="10" borderId="8" xfId="0" applyNumberFormat="1" applyFont="1" applyFill="1" applyBorder="1"/>
    <xf numFmtId="165" fontId="12" fillId="10" borderId="2" xfId="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 vertical="center"/>
    </xf>
    <xf numFmtId="1" fontId="11" fillId="10" borderId="2" xfId="0" applyNumberFormat="1" applyFont="1" applyFill="1" applyBorder="1" applyAlignment="1">
      <alignment horizontal="center"/>
    </xf>
    <xf numFmtId="165" fontId="29" fillId="10" borderId="8" xfId="0" applyNumberFormat="1" applyFont="1" applyFill="1" applyBorder="1"/>
    <xf numFmtId="0" fontId="18" fillId="10" borderId="2" xfId="0" applyFont="1" applyFill="1" applyBorder="1" applyAlignment="1">
      <alignment horizontal="center" vertical="center" wrapText="1"/>
    </xf>
    <xf numFmtId="165" fontId="2" fillId="10" borderId="7" xfId="0" applyNumberFormat="1" applyFont="1" applyFill="1" applyBorder="1" applyAlignment="1">
      <alignment horizontal="center"/>
    </xf>
    <xf numFmtId="1" fontId="23" fillId="10" borderId="8" xfId="0" applyNumberFormat="1" applyFont="1" applyFill="1" applyBorder="1" applyAlignment="1">
      <alignment horizontal="center"/>
    </xf>
    <xf numFmtId="1" fontId="34" fillId="10" borderId="8" xfId="0" applyNumberFormat="1" applyFont="1" applyFill="1" applyBorder="1" applyAlignment="1">
      <alignment horizontal="center"/>
    </xf>
    <xf numFmtId="1" fontId="26" fillId="10" borderId="12" xfId="0" applyNumberFormat="1" applyFont="1" applyFill="1" applyBorder="1" applyAlignment="1">
      <alignment horizontal="center"/>
    </xf>
    <xf numFmtId="1" fontId="2" fillId="10" borderId="12" xfId="0" applyNumberFormat="1" applyFont="1" applyFill="1" applyBorder="1"/>
    <xf numFmtId="0" fontId="2" fillId="10" borderId="12" xfId="0" applyFont="1" applyFill="1" applyBorder="1"/>
    <xf numFmtId="0" fontId="46" fillId="10" borderId="12" xfId="0" applyFont="1" applyFill="1" applyBorder="1"/>
    <xf numFmtId="0" fontId="12" fillId="10" borderId="14" xfId="0" applyFont="1" applyFill="1" applyBorder="1" applyAlignment="1">
      <alignment horizontal="right"/>
    </xf>
    <xf numFmtId="1" fontId="2" fillId="10" borderId="14" xfId="0" applyNumberFormat="1" applyFont="1" applyFill="1" applyBorder="1"/>
    <xf numFmtId="0" fontId="2" fillId="10" borderId="14" xfId="0" applyFont="1" applyFill="1" applyBorder="1"/>
    <xf numFmtId="0" fontId="46" fillId="10" borderId="14" xfId="0" applyFont="1" applyFill="1" applyBorder="1"/>
    <xf numFmtId="1" fontId="2" fillId="10" borderId="14" xfId="0" applyNumberFormat="1" applyFont="1" applyFill="1" applyBorder="1" applyAlignment="1">
      <alignment horizontal="center"/>
    </xf>
    <xf numFmtId="1" fontId="34" fillId="10" borderId="14" xfId="0" applyNumberFormat="1" applyFont="1" applyFill="1" applyBorder="1" applyAlignment="1">
      <alignment horizontal="center"/>
    </xf>
    <xf numFmtId="165" fontId="2" fillId="10" borderId="16" xfId="0" applyNumberFormat="1" applyFont="1" applyFill="1" applyBorder="1"/>
    <xf numFmtId="1" fontId="18" fillId="10" borderId="2" xfId="0" applyNumberFormat="1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48" fillId="10" borderId="2" xfId="0" applyFont="1" applyFill="1" applyBorder="1" applyAlignment="1">
      <alignment horizontal="center"/>
    </xf>
    <xf numFmtId="165" fontId="30" fillId="10" borderId="8" xfId="0" applyNumberFormat="1" applyFont="1" applyFill="1" applyBorder="1" applyAlignment="1">
      <alignment horizontal="center"/>
    </xf>
    <xf numFmtId="165" fontId="2" fillId="10" borderId="8" xfId="0" applyNumberFormat="1" applyFont="1" applyFill="1" applyBorder="1" applyAlignment="1">
      <alignment horizontal="center"/>
    </xf>
    <xf numFmtId="1" fontId="26" fillId="10" borderId="8" xfId="0" applyNumberFormat="1" applyFont="1" applyFill="1" applyBorder="1" applyAlignment="1">
      <alignment horizontal="center"/>
    </xf>
    <xf numFmtId="1" fontId="29" fillId="10" borderId="8" xfId="0" applyNumberFormat="1" applyFont="1" applyFill="1" applyBorder="1"/>
    <xf numFmtId="1" fontId="54" fillId="10" borderId="2" xfId="0" applyNumberFormat="1" applyFont="1" applyFill="1" applyBorder="1" applyAlignment="1">
      <alignment horizontal="center"/>
    </xf>
    <xf numFmtId="1" fontId="49" fillId="10" borderId="2" xfId="0" applyNumberFormat="1" applyFont="1" applyFill="1" applyBorder="1" applyAlignment="1">
      <alignment horizontal="center"/>
    </xf>
    <xf numFmtId="1" fontId="11" fillId="10" borderId="9" xfId="0" applyNumberFormat="1" applyFont="1" applyFill="1" applyBorder="1" applyAlignment="1">
      <alignment horizontal="center"/>
    </xf>
    <xf numFmtId="166" fontId="17" fillId="10" borderId="2" xfId="0" applyNumberFormat="1" applyFont="1" applyFill="1" applyBorder="1" applyAlignment="1">
      <alignment horizontal="center"/>
    </xf>
    <xf numFmtId="2" fontId="25" fillId="10" borderId="8" xfId="0" applyNumberFormat="1" applyFont="1" applyFill="1" applyBorder="1"/>
    <xf numFmtId="0" fontId="12" fillId="10" borderId="8" xfId="0" applyFont="1" applyFill="1" applyBorder="1" applyAlignment="1">
      <alignment horizontal="right"/>
    </xf>
    <xf numFmtId="165" fontId="26" fillId="10" borderId="19" xfId="0" applyNumberFormat="1" applyFont="1" applyFill="1" applyBorder="1" applyAlignment="1">
      <alignment horizontal="center"/>
    </xf>
    <xf numFmtId="165" fontId="12" fillId="10" borderId="9" xfId="0" applyNumberFormat="1" applyFont="1" applyFill="1" applyBorder="1" applyAlignment="1">
      <alignment horizontal="center"/>
    </xf>
    <xf numFmtId="0" fontId="18" fillId="10" borderId="8" xfId="0" applyFont="1" applyFill="1" applyBorder="1" applyAlignment="1">
      <alignment horizontal="center" vertical="center"/>
    </xf>
    <xf numFmtId="165" fontId="26" fillId="10" borderId="9" xfId="0" applyNumberFormat="1" applyFont="1" applyFill="1" applyBorder="1" applyAlignment="1">
      <alignment horizontal="center"/>
    </xf>
    <xf numFmtId="1" fontId="12" fillId="10" borderId="19" xfId="0" applyNumberFormat="1" applyFont="1" applyFill="1" applyBorder="1" applyAlignment="1">
      <alignment horizontal="center"/>
    </xf>
    <xf numFmtId="0" fontId="18" fillId="10" borderId="12" xfId="0" applyFont="1" applyFill="1" applyBorder="1" applyAlignment="1">
      <alignment horizontal="center" vertical="center"/>
    </xf>
    <xf numFmtId="1" fontId="10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1" fontId="23" fillId="10" borderId="7" xfId="0" applyNumberFormat="1" applyFont="1" applyFill="1" applyBorder="1" applyAlignment="1">
      <alignment horizontal="center"/>
    </xf>
    <xf numFmtId="164" fontId="2" fillId="10" borderId="2" xfId="2" applyFont="1" applyFill="1" applyBorder="1" applyAlignment="1">
      <alignment horizontal="center" vertical="center"/>
    </xf>
    <xf numFmtId="165" fontId="34" fillId="10" borderId="12" xfId="0" applyNumberFormat="1" applyFont="1" applyFill="1" applyBorder="1" applyAlignment="1">
      <alignment horizontal="center"/>
    </xf>
    <xf numFmtId="0" fontId="46" fillId="10" borderId="2" xfId="0" applyFont="1" applyFill="1" applyBorder="1"/>
    <xf numFmtId="0" fontId="58" fillId="21" borderId="2" xfId="0" applyFont="1" applyFill="1" applyBorder="1" applyAlignment="1">
      <alignment horizontal="center"/>
    </xf>
    <xf numFmtId="0" fontId="11" fillId="21" borderId="2" xfId="0" applyFont="1" applyFill="1" applyBorder="1" applyAlignment="1">
      <alignment horizontal="center"/>
    </xf>
    <xf numFmtId="0" fontId="12" fillId="17" borderId="2" xfId="0" applyFont="1" applyFill="1" applyBorder="1"/>
    <xf numFmtId="0" fontId="1" fillId="0" borderId="0" xfId="0" applyFont="1"/>
    <xf numFmtId="165" fontId="0" fillId="0" borderId="0" xfId="0" applyNumberFormat="1"/>
    <xf numFmtId="0" fontId="23" fillId="10" borderId="8" xfId="0" applyFont="1" applyFill="1" applyBorder="1" applyAlignment="1">
      <alignment horizontal="center"/>
    </xf>
    <xf numFmtId="0" fontId="34" fillId="10" borderId="2" xfId="0" applyFont="1" applyFill="1" applyBorder="1" applyAlignment="1">
      <alignment horizontal="center"/>
    </xf>
    <xf numFmtId="1" fontId="2" fillId="10" borderId="19" xfId="0" applyNumberFormat="1" applyFont="1" applyFill="1" applyBorder="1" applyAlignment="1">
      <alignment horizontal="center"/>
    </xf>
    <xf numFmtId="0" fontId="12" fillId="10" borderId="2" xfId="0" applyFont="1" applyFill="1" applyBorder="1" applyAlignment="1">
      <alignment horizontal="right" vertical="center"/>
    </xf>
    <xf numFmtId="1" fontId="3" fillId="10" borderId="2" xfId="0" applyNumberFormat="1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47" fillId="10" borderId="2" xfId="0" applyFont="1" applyFill="1" applyBorder="1" applyAlignment="1">
      <alignment horizontal="center"/>
    </xf>
    <xf numFmtId="1" fontId="13" fillId="10" borderId="8" xfId="0" applyNumberFormat="1" applyFont="1" applyFill="1" applyBorder="1" applyAlignment="1">
      <alignment horizontal="center"/>
    </xf>
    <xf numFmtId="1" fontId="11" fillId="10" borderId="19" xfId="0" applyNumberFormat="1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1" fontId="12" fillId="10" borderId="8" xfId="0" applyNumberFormat="1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/>
    </xf>
    <xf numFmtId="3" fontId="10" fillId="10" borderId="32" xfId="0" applyNumberFormat="1" applyFont="1" applyFill="1" applyBorder="1"/>
    <xf numFmtId="3" fontId="23" fillId="10" borderId="32" xfId="0" applyNumberFormat="1" applyFont="1" applyFill="1" applyBorder="1"/>
    <xf numFmtId="3" fontId="10" fillId="9" borderId="32" xfId="0" applyNumberFormat="1" applyFont="1" applyFill="1" applyBorder="1"/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/>
    <xf numFmtId="0" fontId="2" fillId="0" borderId="0" xfId="0" applyFont="1"/>
    <xf numFmtId="1" fontId="12" fillId="0" borderId="0" xfId="0" applyNumberFormat="1" applyFont="1"/>
    <xf numFmtId="0" fontId="11" fillId="0" borderId="0" xfId="0" quotePrefix="1" applyFont="1"/>
    <xf numFmtId="0" fontId="3" fillId="0" borderId="0" xfId="0" quotePrefix="1" applyFont="1"/>
    <xf numFmtId="0" fontId="2" fillId="0" borderId="1" xfId="0" applyFont="1" applyBorder="1"/>
    <xf numFmtId="165" fontId="12" fillId="2" borderId="0" xfId="0" applyNumberFormat="1" applyFont="1" applyFill="1" applyAlignment="1">
      <alignment horizontal="center" vertical="center"/>
    </xf>
    <xf numFmtId="1" fontId="12" fillId="16" borderId="0" xfId="0" applyNumberFormat="1" applyFont="1" applyFill="1" applyAlignment="1">
      <alignment horizontal="center" vertical="center"/>
    </xf>
    <xf numFmtId="0" fontId="43" fillId="9" borderId="26" xfId="0" applyFont="1" applyFill="1" applyBorder="1" applyAlignment="1">
      <alignment horizontal="center" vertical="center"/>
    </xf>
    <xf numFmtId="3" fontId="49" fillId="18" borderId="34" xfId="0" applyNumberFormat="1" applyFont="1" applyFill="1" applyBorder="1"/>
    <xf numFmtId="3" fontId="49" fillId="18" borderId="26" xfId="0" applyNumberFormat="1" applyFont="1" applyFill="1" applyBorder="1"/>
    <xf numFmtId="0" fontId="3" fillId="3" borderId="11" xfId="0" applyFont="1" applyFill="1" applyBorder="1"/>
    <xf numFmtId="3" fontId="10" fillId="18" borderId="24" xfId="0" applyNumberFormat="1" applyFont="1" applyFill="1" applyBorder="1"/>
    <xf numFmtId="3" fontId="10" fillId="18" borderId="26" xfId="0" applyNumberFormat="1" applyFont="1" applyFill="1" applyBorder="1"/>
    <xf numFmtId="0" fontId="3" fillId="3" borderId="18" xfId="0" applyFont="1" applyFill="1" applyBorder="1"/>
    <xf numFmtId="3" fontId="10" fillId="6" borderId="24" xfId="0" applyNumberFormat="1" applyFont="1" applyFill="1" applyBorder="1"/>
    <xf numFmtId="0" fontId="18" fillId="8" borderId="8" xfId="0" applyFont="1" applyFill="1" applyBorder="1"/>
    <xf numFmtId="0" fontId="18" fillId="8" borderId="2" xfId="0" applyFont="1" applyFill="1" applyBorder="1"/>
    <xf numFmtId="0" fontId="48" fillId="8" borderId="2" xfId="0" applyFont="1" applyFill="1" applyBorder="1"/>
    <xf numFmtId="0" fontId="18" fillId="10" borderId="8" xfId="0" applyFont="1" applyFill="1" applyBorder="1"/>
    <xf numFmtId="0" fontId="18" fillId="10" borderId="2" xfId="0" applyFont="1" applyFill="1" applyBorder="1"/>
    <xf numFmtId="0" fontId="48" fillId="10" borderId="2" xfId="0" applyFont="1" applyFill="1" applyBorder="1"/>
    <xf numFmtId="165" fontId="32" fillId="10" borderId="2" xfId="0" applyNumberFormat="1" applyFont="1" applyFill="1" applyBorder="1" applyAlignment="1">
      <alignment horizontal="center"/>
    </xf>
    <xf numFmtId="3" fontId="23" fillId="10" borderId="9" xfId="0" applyNumberFormat="1" applyFont="1" applyFill="1" applyBorder="1" applyAlignment="1">
      <alignment horizontal="center"/>
    </xf>
    <xf numFmtId="3" fontId="10" fillId="10" borderId="2" xfId="0" applyNumberFormat="1" applyFont="1" applyFill="1" applyBorder="1"/>
    <xf numFmtId="3" fontId="10" fillId="6" borderId="34" xfId="0" applyNumberFormat="1" applyFont="1" applyFill="1" applyBorder="1"/>
    <xf numFmtId="1" fontId="3" fillId="16" borderId="12" xfId="0" applyNumberFormat="1" applyFont="1" applyFill="1" applyBorder="1"/>
    <xf numFmtId="1" fontId="11" fillId="16" borderId="12" xfId="0" applyNumberFormat="1" applyFont="1" applyFill="1" applyBorder="1"/>
    <xf numFmtId="0" fontId="10" fillId="17" borderId="10" xfId="0" applyFont="1" applyFill="1" applyBorder="1" applyAlignment="1">
      <alignment horizontal="center"/>
    </xf>
    <xf numFmtId="1" fontId="3" fillId="2" borderId="15" xfId="0" applyNumberFormat="1" applyFont="1" applyFill="1" applyBorder="1"/>
    <xf numFmtId="1" fontId="11" fillId="2" borderId="15" xfId="0" applyNumberFormat="1" applyFont="1" applyFill="1" applyBorder="1"/>
    <xf numFmtId="1" fontId="11" fillId="16" borderId="19" xfId="0" applyNumberFormat="1" applyFont="1" applyFill="1" applyBorder="1" applyAlignment="1">
      <alignment horizontal="center"/>
    </xf>
    <xf numFmtId="1" fontId="49" fillId="6" borderId="9" xfId="0" applyNumberFormat="1" applyFont="1" applyFill="1" applyBorder="1" applyAlignment="1">
      <alignment horizontal="center"/>
    </xf>
    <xf numFmtId="0" fontId="0" fillId="16" borderId="2" xfId="0" applyFill="1" applyBorder="1"/>
    <xf numFmtId="0" fontId="4" fillId="16" borderId="16" xfId="0" applyFont="1" applyFill="1" applyBorder="1" applyAlignment="1">
      <alignment horizontal="center"/>
    </xf>
    <xf numFmtId="1" fontId="18" fillId="8" borderId="2" xfId="0" applyNumberFormat="1" applyFont="1" applyFill="1" applyBorder="1"/>
    <xf numFmtId="1" fontId="26" fillId="8" borderId="14" xfId="0" applyNumberFormat="1" applyFont="1" applyFill="1" applyBorder="1" applyAlignment="1">
      <alignment horizontal="center"/>
    </xf>
    <xf numFmtId="1" fontId="11" fillId="15" borderId="28" xfId="0" applyNumberFormat="1" applyFont="1" applyFill="1" applyBorder="1" applyAlignment="1">
      <alignment horizontal="center"/>
    </xf>
    <xf numFmtId="1" fontId="18" fillId="10" borderId="2" xfId="0" applyNumberFormat="1" applyFont="1" applyFill="1" applyBorder="1"/>
    <xf numFmtId="3" fontId="23" fillId="10" borderId="9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/>
    <xf numFmtId="1" fontId="11" fillId="2" borderId="12" xfId="0" applyNumberFormat="1" applyFont="1" applyFill="1" applyBorder="1"/>
    <xf numFmtId="165" fontId="23" fillId="10" borderId="2" xfId="0" applyNumberFormat="1" applyFont="1" applyFill="1" applyBorder="1" applyAlignment="1">
      <alignment horizontal="center"/>
    </xf>
    <xf numFmtId="3" fontId="10" fillId="10" borderId="9" xfId="0" applyNumberFormat="1" applyFont="1" applyFill="1" applyBorder="1" applyAlignment="1">
      <alignment vertical="center"/>
    </xf>
    <xf numFmtId="3" fontId="23" fillId="10" borderId="3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3" fontId="10" fillId="10" borderId="2" xfId="0" applyNumberFormat="1" applyFont="1" applyFill="1" applyBorder="1" applyAlignment="1">
      <alignment vertical="center"/>
    </xf>
    <xf numFmtId="3" fontId="23" fillId="10" borderId="2" xfId="0" applyNumberFormat="1" applyFont="1" applyFill="1" applyBorder="1" applyAlignment="1">
      <alignment horizontal="center" vertical="center"/>
    </xf>
    <xf numFmtId="3" fontId="10" fillId="18" borderId="34" xfId="0" applyNumberFormat="1" applyFont="1" applyFill="1" applyBorder="1"/>
    <xf numFmtId="3" fontId="10" fillId="18" borderId="35" xfId="0" applyNumberFormat="1" applyFont="1" applyFill="1" applyBorder="1"/>
    <xf numFmtId="3" fontId="10" fillId="10" borderId="9" xfId="0" applyNumberFormat="1" applyFont="1" applyFill="1" applyBorder="1"/>
    <xf numFmtId="0" fontId="12" fillId="0" borderId="2" xfId="0" applyFont="1" applyBorder="1" applyAlignment="1">
      <alignment wrapText="1"/>
    </xf>
    <xf numFmtId="3" fontId="10" fillId="6" borderId="26" xfId="0" applyNumberFormat="1" applyFont="1" applyFill="1" applyBorder="1"/>
    <xf numFmtId="3" fontId="10" fillId="6" borderId="35" xfId="0" applyNumberFormat="1" applyFont="1" applyFill="1" applyBorder="1"/>
    <xf numFmtId="2" fontId="26" fillId="10" borderId="2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2" fillId="0" borderId="2" xfId="0" applyFont="1" applyBorder="1" applyAlignment="1">
      <alignment horizontal="left"/>
    </xf>
    <xf numFmtId="3" fontId="32" fillId="18" borderId="32" xfId="0" applyNumberFormat="1" applyFont="1" applyFill="1" applyBorder="1" applyAlignment="1">
      <alignment horizontal="center"/>
    </xf>
    <xf numFmtId="3" fontId="32" fillId="18" borderId="26" xfId="0" applyNumberFormat="1" applyFont="1" applyFill="1" applyBorder="1" applyAlignment="1">
      <alignment horizontal="center"/>
    </xf>
    <xf numFmtId="0" fontId="9" fillId="9" borderId="26" xfId="0" applyFont="1" applyFill="1" applyBorder="1" applyAlignment="1">
      <alignment horizontal="center" vertical="center"/>
    </xf>
    <xf numFmtId="0" fontId="31" fillId="17" borderId="0" xfId="0" applyFont="1" applyFill="1" applyAlignment="1">
      <alignment horizontal="center"/>
    </xf>
    <xf numFmtId="1" fontId="31" fillId="17" borderId="0" xfId="0" applyNumberFormat="1" applyFont="1" applyFill="1" applyAlignment="1">
      <alignment horizontal="center"/>
    </xf>
    <xf numFmtId="0" fontId="33" fillId="0" borderId="2" xfId="0" applyFont="1" applyBorder="1"/>
    <xf numFmtId="1" fontId="3" fillId="2" borderId="11" xfId="0" applyNumberFormat="1" applyFont="1" applyFill="1" applyBorder="1"/>
    <xf numFmtId="1" fontId="3" fillId="3" borderId="12" xfId="0" applyNumberFormat="1" applyFont="1" applyFill="1" applyBorder="1"/>
    <xf numFmtId="1" fontId="47" fillId="3" borderId="12" xfId="0" applyNumberFormat="1" applyFont="1" applyFill="1" applyBorder="1"/>
    <xf numFmtId="1" fontId="47" fillId="2" borderId="18" xfId="0" applyNumberFormat="1" applyFont="1" applyFill="1" applyBorder="1"/>
    <xf numFmtId="0" fontId="11" fillId="2" borderId="15" xfId="0" applyFont="1" applyFill="1" applyBorder="1"/>
    <xf numFmtId="1" fontId="3" fillId="3" borderId="15" xfId="0" applyNumberFormat="1" applyFont="1" applyFill="1" applyBorder="1"/>
    <xf numFmtId="1" fontId="47" fillId="3" borderId="15" xfId="0" applyNumberFormat="1" applyFont="1" applyFill="1" applyBorder="1"/>
    <xf numFmtId="1" fontId="11" fillId="3" borderId="15" xfId="0" applyNumberFormat="1" applyFont="1" applyFill="1" applyBorder="1"/>
    <xf numFmtId="1" fontId="18" fillId="19" borderId="2" xfId="0" applyNumberFormat="1" applyFont="1" applyFill="1" applyBorder="1"/>
    <xf numFmtId="1" fontId="12" fillId="19" borderId="2" xfId="0" applyNumberFormat="1" applyFont="1" applyFill="1" applyBorder="1"/>
    <xf numFmtId="1" fontId="48" fillId="19" borderId="2" xfId="0" applyNumberFormat="1" applyFont="1" applyFill="1" applyBorder="1"/>
    <xf numFmtId="1" fontId="48" fillId="10" borderId="2" xfId="0" applyNumberFormat="1" applyFont="1" applyFill="1" applyBorder="1"/>
    <xf numFmtId="3" fontId="23" fillId="10" borderId="26" xfId="0" applyNumberFormat="1" applyFont="1" applyFill="1" applyBorder="1" applyAlignment="1">
      <alignment horizontal="center" vertical="center"/>
    </xf>
    <xf numFmtId="1" fontId="11" fillId="3" borderId="12" xfId="0" applyNumberFormat="1" applyFont="1" applyFill="1" applyBorder="1"/>
    <xf numFmtId="1" fontId="47" fillId="2" borderId="15" xfId="0" applyNumberFormat="1" applyFont="1" applyFill="1" applyBorder="1"/>
    <xf numFmtId="1" fontId="31" fillId="3" borderId="12" xfId="0" applyNumberFormat="1" applyFont="1" applyFill="1" applyBorder="1"/>
    <xf numFmtId="1" fontId="52" fillId="3" borderId="12" xfId="0" applyNumberFormat="1" applyFont="1" applyFill="1" applyBorder="1"/>
    <xf numFmtId="1" fontId="31" fillId="3" borderId="15" xfId="0" applyNumberFormat="1" applyFont="1" applyFill="1" applyBorder="1"/>
    <xf numFmtId="1" fontId="52" fillId="3" borderId="15" xfId="0" applyNumberFormat="1" applyFont="1" applyFill="1" applyBorder="1"/>
    <xf numFmtId="1" fontId="46" fillId="8" borderId="2" xfId="0" applyNumberFormat="1" applyFont="1" applyFill="1" applyBorder="1"/>
    <xf numFmtId="1" fontId="46" fillId="10" borderId="2" xfId="0" applyNumberFormat="1" applyFont="1" applyFill="1" applyBorder="1"/>
    <xf numFmtId="1" fontId="23" fillId="10" borderId="0" xfId="0" applyNumberFormat="1" applyFont="1" applyFill="1" applyAlignment="1">
      <alignment horizontal="center"/>
    </xf>
    <xf numFmtId="0" fontId="31" fillId="2" borderId="12" xfId="0" applyFont="1" applyFill="1" applyBorder="1"/>
    <xf numFmtId="0" fontId="31" fillId="2" borderId="15" xfId="0" applyFont="1" applyFill="1" applyBorder="1"/>
    <xf numFmtId="3" fontId="32" fillId="6" borderId="32" xfId="0" applyNumberFormat="1" applyFont="1" applyFill="1" applyBorder="1"/>
    <xf numFmtId="3" fontId="32" fillId="6" borderId="26" xfId="0" applyNumberFormat="1" applyFont="1" applyFill="1" applyBorder="1"/>
    <xf numFmtId="0" fontId="2" fillId="10" borderId="2" xfId="0" applyFont="1" applyFill="1" applyBorder="1"/>
    <xf numFmtId="1" fontId="2" fillId="10" borderId="0" xfId="0" applyNumberFormat="1" applyFont="1" applyFill="1" applyAlignment="1">
      <alignment horizontal="center"/>
    </xf>
    <xf numFmtId="3" fontId="32" fillId="10" borderId="32" xfId="0" applyNumberFormat="1" applyFont="1" applyFill="1" applyBorder="1" applyAlignment="1">
      <alignment horizontal="center" vertical="center"/>
    </xf>
    <xf numFmtId="3" fontId="10" fillId="10" borderId="26" xfId="0" applyNumberFormat="1" applyFont="1" applyFill="1" applyBorder="1"/>
    <xf numFmtId="3" fontId="32" fillId="10" borderId="2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" fontId="31" fillId="2" borderId="14" xfId="0" applyNumberFormat="1" applyFont="1" applyFill="1" applyBorder="1"/>
    <xf numFmtId="1" fontId="11" fillId="2" borderId="14" xfId="0" applyNumberFormat="1" applyFont="1" applyFill="1" applyBorder="1"/>
    <xf numFmtId="165" fontId="34" fillId="10" borderId="2" xfId="0" applyNumberFormat="1" applyFont="1" applyFill="1" applyBorder="1" applyAlignment="1">
      <alignment horizontal="center"/>
    </xf>
    <xf numFmtId="1" fontId="2" fillId="10" borderId="15" xfId="0" applyNumberFormat="1" applyFont="1" applyFill="1" applyBorder="1" applyAlignment="1">
      <alignment horizontal="center"/>
    </xf>
    <xf numFmtId="3" fontId="32" fillId="10" borderId="33" xfId="0" applyNumberFormat="1" applyFont="1" applyFill="1" applyBorder="1" applyAlignment="1">
      <alignment horizontal="center" vertical="center"/>
    </xf>
    <xf numFmtId="1" fontId="31" fillId="16" borderId="12" xfId="0" applyNumberFormat="1" applyFont="1" applyFill="1" applyBorder="1"/>
    <xf numFmtId="3" fontId="10" fillId="10" borderId="33" xfId="0" applyNumberFormat="1" applyFont="1" applyFill="1" applyBorder="1"/>
    <xf numFmtId="1" fontId="50" fillId="16" borderId="12" xfId="0" applyNumberFormat="1" applyFont="1" applyFill="1" applyBorder="1" applyAlignment="1">
      <alignment horizontal="center"/>
    </xf>
    <xf numFmtId="1" fontId="13" fillId="16" borderId="12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center"/>
    </xf>
    <xf numFmtId="1" fontId="50" fillId="17" borderId="12" xfId="0" applyNumberFormat="1" applyFont="1" applyFill="1" applyBorder="1" applyAlignment="1">
      <alignment horizontal="center"/>
    </xf>
    <xf numFmtId="1" fontId="13" fillId="17" borderId="12" xfId="0" applyNumberFormat="1" applyFont="1" applyFill="1" applyBorder="1" applyAlignment="1">
      <alignment horizontal="center"/>
    </xf>
    <xf numFmtId="1" fontId="50" fillId="16" borderId="15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" fontId="50" fillId="17" borderId="15" xfId="0" applyNumberFormat="1" applyFont="1" applyFill="1" applyBorder="1" applyAlignment="1">
      <alignment horizontal="center"/>
    </xf>
    <xf numFmtId="1" fontId="13" fillId="17" borderId="15" xfId="0" applyNumberFormat="1" applyFont="1" applyFill="1" applyBorder="1" applyAlignment="1">
      <alignment horizontal="center"/>
    </xf>
    <xf numFmtId="1" fontId="13" fillId="16" borderId="14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1" fillId="17" borderId="12" xfId="0" applyFont="1" applyFill="1" applyBorder="1"/>
    <xf numFmtId="0" fontId="52" fillId="17" borderId="12" xfId="0" applyFont="1" applyFill="1" applyBorder="1"/>
    <xf numFmtId="0" fontId="31" fillId="17" borderId="15" xfId="0" applyFont="1" applyFill="1" applyBorder="1"/>
    <xf numFmtId="0" fontId="31" fillId="17" borderId="19" xfId="0" applyFont="1" applyFill="1" applyBorder="1" applyAlignment="1">
      <alignment horizontal="center"/>
    </xf>
    <xf numFmtId="0" fontId="31" fillId="17" borderId="10" xfId="0" applyFont="1" applyFill="1" applyBorder="1" applyAlignment="1">
      <alignment horizontal="center"/>
    </xf>
    <xf numFmtId="0" fontId="31" fillId="17" borderId="28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3" fontId="10" fillId="9" borderId="26" xfId="0" applyNumberFormat="1" applyFont="1" applyFill="1" applyBorder="1"/>
    <xf numFmtId="0" fontId="11" fillId="3" borderId="12" xfId="0" applyFont="1" applyFill="1" applyBorder="1"/>
    <xf numFmtId="0" fontId="11" fillId="3" borderId="15" xfId="0" applyFont="1" applyFill="1" applyBorder="1"/>
    <xf numFmtId="0" fontId="12" fillId="19" borderId="2" xfId="0" applyFont="1" applyFill="1" applyBorder="1"/>
    <xf numFmtId="0" fontId="48" fillId="19" borderId="2" xfId="0" applyFont="1" applyFill="1" applyBorder="1"/>
    <xf numFmtId="0" fontId="12" fillId="10" borderId="2" xfId="0" applyFont="1" applyFill="1" applyBorder="1"/>
    <xf numFmtId="3" fontId="23" fillId="10" borderId="26" xfId="0" applyNumberFormat="1" applyFont="1" applyFill="1" applyBorder="1"/>
    <xf numFmtId="0" fontId="2" fillId="0" borderId="9" xfId="0" applyFont="1" applyBorder="1"/>
    <xf numFmtId="1" fontId="52" fillId="2" borderId="10" xfId="0" applyNumberFormat="1" applyFont="1" applyFill="1" applyBorder="1"/>
    <xf numFmtId="0" fontId="31" fillId="3" borderId="10" xfId="0" applyFont="1" applyFill="1" applyBorder="1"/>
    <xf numFmtId="1" fontId="31" fillId="2" borderId="10" xfId="0" applyNumberFormat="1" applyFont="1" applyFill="1" applyBorder="1"/>
    <xf numFmtId="0" fontId="2" fillId="19" borderId="2" xfId="0" applyFont="1" applyFill="1" applyBorder="1"/>
    <xf numFmtId="0" fontId="46" fillId="19" borderId="2" xfId="0" applyFont="1" applyFill="1" applyBorder="1"/>
    <xf numFmtId="0" fontId="31" fillId="3" borderId="0" xfId="0" applyFont="1" applyFill="1"/>
    <xf numFmtId="0" fontId="52" fillId="3" borderId="0" xfId="0" applyFont="1" applyFill="1"/>
    <xf numFmtId="1" fontId="52" fillId="2" borderId="12" xfId="0" applyNumberFormat="1" applyFont="1" applyFill="1" applyBorder="1"/>
    <xf numFmtId="1" fontId="52" fillId="2" borderId="15" xfId="0" applyNumberFormat="1" applyFont="1" applyFill="1" applyBorder="1"/>
    <xf numFmtId="0" fontId="18" fillId="19" borderId="2" xfId="0" applyFont="1" applyFill="1" applyBorder="1"/>
    <xf numFmtId="3" fontId="23" fillId="6" borderId="26" xfId="0" applyNumberFormat="1" applyFont="1" applyFill="1" applyBorder="1" applyAlignment="1">
      <alignment horizontal="center" vertical="center"/>
    </xf>
    <xf numFmtId="0" fontId="12" fillId="0" borderId="2" xfId="0" applyFont="1" applyBorder="1"/>
    <xf numFmtId="1" fontId="12" fillId="2" borderId="12" xfId="0" applyNumberFormat="1" applyFont="1" applyFill="1" applyBorder="1"/>
    <xf numFmtId="1" fontId="12" fillId="2" borderId="15" xfId="0" applyNumberFormat="1" applyFont="1" applyFill="1" applyBorder="1"/>
    <xf numFmtId="0" fontId="48" fillId="3" borderId="15" xfId="0" applyFont="1" applyFill="1" applyBorder="1"/>
    <xf numFmtId="1" fontId="2" fillId="2" borderId="12" xfId="0" applyNumberFormat="1" applyFont="1" applyFill="1" applyBorder="1"/>
    <xf numFmtId="0" fontId="46" fillId="3" borderId="12" xfId="0" applyFont="1" applyFill="1" applyBorder="1"/>
    <xf numFmtId="1" fontId="2" fillId="2" borderId="15" xfId="0" applyNumberFormat="1" applyFont="1" applyFill="1" applyBorder="1"/>
    <xf numFmtId="0" fontId="46" fillId="3" borderId="15" xfId="0" applyFont="1" applyFill="1" applyBorder="1"/>
    <xf numFmtId="1" fontId="2" fillId="16" borderId="2" xfId="0" applyNumberFormat="1" applyFont="1" applyFill="1" applyBorder="1"/>
    <xf numFmtId="0" fontId="46" fillId="17" borderId="2" xfId="0" applyFont="1" applyFill="1" applyBorder="1"/>
    <xf numFmtId="1" fontId="34" fillId="17" borderId="8" xfId="0" applyNumberFormat="1" applyFont="1" applyFill="1" applyBorder="1"/>
    <xf numFmtId="165" fontId="2" fillId="17" borderId="12" xfId="0" applyNumberFormat="1" applyFont="1" applyFill="1" applyBorder="1" applyAlignment="1">
      <alignment horizontal="center"/>
    </xf>
    <xf numFmtId="3" fontId="23" fillId="18" borderId="26" xfId="0" applyNumberFormat="1" applyFont="1" applyFill="1" applyBorder="1"/>
    <xf numFmtId="0" fontId="12" fillId="0" borderId="2" xfId="0" applyFont="1" applyBorder="1" applyAlignment="1">
      <alignment horizontal="left" vertical="center"/>
    </xf>
    <xf numFmtId="0" fontId="2" fillId="16" borderId="12" xfId="0" applyFont="1" applyFill="1" applyBorder="1" applyAlignment="1">
      <alignment horizontal="center" vertical="center"/>
    </xf>
    <xf numFmtId="1" fontId="2" fillId="16" borderId="12" xfId="0" applyNumberFormat="1" applyFont="1" applyFill="1" applyBorder="1"/>
    <xf numFmtId="0" fontId="46" fillId="17" borderId="12" xfId="0" applyFont="1" applyFill="1" applyBorder="1"/>
    <xf numFmtId="165" fontId="2" fillId="17" borderId="15" xfId="0" applyNumberFormat="1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 vertical="center"/>
    </xf>
    <xf numFmtId="1" fontId="2" fillId="16" borderId="15" xfId="0" applyNumberFormat="1" applyFont="1" applyFill="1" applyBorder="1"/>
    <xf numFmtId="1" fontId="11" fillId="16" borderId="15" xfId="0" applyNumberFormat="1" applyFont="1" applyFill="1" applyBorder="1"/>
    <xf numFmtId="0" fontId="2" fillId="17" borderId="15" xfId="0" applyFont="1" applyFill="1" applyBorder="1"/>
    <xf numFmtId="0" fontId="46" fillId="17" borderId="15" xfId="0" applyFont="1" applyFill="1" applyBorder="1"/>
    <xf numFmtId="0" fontId="2" fillId="16" borderId="14" xfId="0" applyFont="1" applyFill="1" applyBorder="1" applyAlignment="1">
      <alignment horizontal="center" vertical="center"/>
    </xf>
    <xf numFmtId="1" fontId="2" fillId="16" borderId="14" xfId="0" applyNumberFormat="1" applyFont="1" applyFill="1" applyBorder="1"/>
    <xf numFmtId="1" fontId="11" fillId="16" borderId="14" xfId="0" applyNumberFormat="1" applyFont="1" applyFill="1" applyBorder="1"/>
    <xf numFmtId="0" fontId="2" fillId="17" borderId="14" xfId="0" applyFont="1" applyFill="1" applyBorder="1"/>
    <xf numFmtId="0" fontId="46" fillId="17" borderId="14" xfId="0" applyFont="1" applyFill="1" applyBorder="1"/>
    <xf numFmtId="165" fontId="2" fillId="17" borderId="14" xfId="0" applyNumberFormat="1" applyFont="1" applyFill="1" applyBorder="1" applyAlignment="1">
      <alignment horizontal="center"/>
    </xf>
    <xf numFmtId="165" fontId="12" fillId="19" borderId="19" xfId="0" applyNumberFormat="1" applyFont="1" applyFill="1" applyBorder="1" applyAlignment="1">
      <alignment horizontal="center"/>
    </xf>
    <xf numFmtId="1" fontId="34" fillId="19" borderId="8" xfId="0" applyNumberFormat="1" applyFont="1" applyFill="1" applyBorder="1"/>
    <xf numFmtId="1" fontId="31" fillId="12" borderId="12" xfId="0" applyNumberFormat="1" applyFont="1" applyFill="1" applyBorder="1"/>
    <xf numFmtId="1" fontId="31" fillId="12" borderId="15" xfId="0" applyNumberFormat="1" applyFont="1" applyFill="1" applyBorder="1"/>
    <xf numFmtId="0" fontId="52" fillId="17" borderId="15" xfId="0" applyFont="1" applyFill="1" applyBorder="1"/>
    <xf numFmtId="1" fontId="2" fillId="11" borderId="2" xfId="0" applyNumberFormat="1" applyFont="1" applyFill="1" applyBorder="1"/>
    <xf numFmtId="0" fontId="2" fillId="11" borderId="2" xfId="0" applyFont="1" applyFill="1" applyBorder="1"/>
    <xf numFmtId="0" fontId="46" fillId="11" borderId="2" xfId="0" applyFont="1" applyFill="1" applyBorder="1"/>
    <xf numFmtId="1" fontId="47" fillId="2" borderId="12" xfId="0" applyNumberFormat="1" applyFont="1" applyFill="1" applyBorder="1"/>
    <xf numFmtId="0" fontId="12" fillId="0" borderId="15" xfId="0" applyFont="1" applyBorder="1"/>
    <xf numFmtId="3" fontId="32" fillId="6" borderId="32" xfId="0" applyNumberFormat="1" applyFont="1" applyFill="1" applyBorder="1" applyAlignment="1">
      <alignment horizontal="right" vertical="center"/>
    </xf>
    <xf numFmtId="3" fontId="32" fillId="6" borderId="26" xfId="0" applyNumberFormat="1" applyFont="1" applyFill="1" applyBorder="1" applyAlignment="1">
      <alignment horizontal="right" vertical="center"/>
    </xf>
    <xf numFmtId="1" fontId="31" fillId="8" borderId="2" xfId="0" applyNumberFormat="1" applyFont="1" applyFill="1" applyBorder="1"/>
    <xf numFmtId="0" fontId="31" fillId="8" borderId="2" xfId="0" applyFont="1" applyFill="1" applyBorder="1"/>
    <xf numFmtId="0" fontId="52" fillId="8" borderId="2" xfId="0" applyFont="1" applyFill="1" applyBorder="1"/>
    <xf numFmtId="1" fontId="31" fillId="10" borderId="2" xfId="0" applyNumberFormat="1" applyFont="1" applyFill="1" applyBorder="1"/>
    <xf numFmtId="0" fontId="31" fillId="10" borderId="2" xfId="0" applyFont="1" applyFill="1" applyBorder="1"/>
    <xf numFmtId="0" fontId="52" fillId="10" borderId="2" xfId="0" applyFont="1" applyFill="1" applyBorder="1"/>
    <xf numFmtId="1" fontId="12" fillId="10" borderId="0" xfId="0" applyNumberFormat="1" applyFont="1" applyFill="1" applyAlignment="1">
      <alignment horizontal="center"/>
    </xf>
    <xf numFmtId="1" fontId="11" fillId="8" borderId="2" xfId="0" applyNumberFormat="1" applyFont="1" applyFill="1" applyBorder="1"/>
    <xf numFmtId="1" fontId="11" fillId="10" borderId="2" xfId="0" applyNumberFormat="1" applyFont="1" applyFill="1" applyBorder="1"/>
    <xf numFmtId="1" fontId="11" fillId="2" borderId="30" xfId="0" applyNumberFormat="1" applyFont="1" applyFill="1" applyBorder="1"/>
    <xf numFmtId="0" fontId="52" fillId="3" borderId="11" xfId="0" applyFont="1" applyFill="1" applyBorder="1"/>
    <xf numFmtId="1" fontId="11" fillId="2" borderId="0" xfId="0" applyNumberFormat="1" applyFont="1" applyFill="1"/>
    <xf numFmtId="0" fontId="52" fillId="3" borderId="18" xfId="0" applyFont="1" applyFill="1" applyBorder="1"/>
    <xf numFmtId="1" fontId="11" fillId="2" borderId="29" xfId="0" applyNumberFormat="1" applyFont="1" applyFill="1" applyBorder="1"/>
    <xf numFmtId="0" fontId="52" fillId="3" borderId="16" xfId="0" applyFont="1" applyFill="1" applyBorder="1"/>
    <xf numFmtId="1" fontId="12" fillId="10" borderId="12" xfId="0" applyNumberFormat="1" applyFont="1" applyFill="1" applyBorder="1"/>
    <xf numFmtId="165" fontId="26" fillId="10" borderId="2" xfId="0" applyNumberFormat="1" applyFont="1" applyFill="1" applyBorder="1" applyAlignment="1">
      <alignment horizontal="center"/>
    </xf>
    <xf numFmtId="1" fontId="31" fillId="16" borderId="19" xfId="0" applyNumberFormat="1" applyFont="1" applyFill="1" applyBorder="1"/>
    <xf numFmtId="0" fontId="31" fillId="17" borderId="11" xfId="0" applyFont="1" applyFill="1" applyBorder="1"/>
    <xf numFmtId="1" fontId="31" fillId="16" borderId="15" xfId="0" applyNumberFormat="1" applyFont="1" applyFill="1" applyBorder="1"/>
    <xf numFmtId="1" fontId="2" fillId="19" borderId="9" xfId="0" applyNumberFormat="1" applyFont="1" applyFill="1" applyBorder="1" applyAlignment="1">
      <alignment horizontal="center"/>
    </xf>
    <xf numFmtId="1" fontId="2" fillId="17" borderId="19" xfId="0" applyNumberFormat="1" applyFont="1" applyFill="1" applyBorder="1" applyAlignment="1">
      <alignment horizontal="center"/>
    </xf>
    <xf numFmtId="1" fontId="2" fillId="17" borderId="10" xfId="0" applyNumberFormat="1" applyFont="1" applyFill="1" applyBorder="1" applyAlignment="1">
      <alignment horizontal="center"/>
    </xf>
    <xf numFmtId="1" fontId="2" fillId="17" borderId="28" xfId="0" applyNumberFormat="1" applyFont="1" applyFill="1" applyBorder="1" applyAlignment="1">
      <alignment horizontal="center"/>
    </xf>
    <xf numFmtId="1" fontId="23" fillId="19" borderId="9" xfId="0" applyNumberFormat="1" applyFont="1" applyFill="1" applyBorder="1" applyAlignment="1">
      <alignment horizontal="center"/>
    </xf>
    <xf numFmtId="1" fontId="23" fillId="8" borderId="9" xfId="0" applyNumberFormat="1" applyFont="1" applyFill="1" applyBorder="1" applyAlignment="1">
      <alignment horizontal="center"/>
    </xf>
    <xf numFmtId="0" fontId="48" fillId="10" borderId="12" xfId="0" applyFont="1" applyFill="1" applyBorder="1"/>
    <xf numFmtId="0" fontId="31" fillId="3" borderId="19" xfId="0" applyFont="1" applyFill="1" applyBorder="1"/>
    <xf numFmtId="0" fontId="52" fillId="17" borderId="14" xfId="0" applyFont="1" applyFill="1" applyBorder="1"/>
    <xf numFmtId="0" fontId="2" fillId="0" borderId="9" xfId="0" applyFont="1" applyBorder="1" applyAlignment="1">
      <alignment vertical="center"/>
    </xf>
    <xf numFmtId="0" fontId="2" fillId="16" borderId="12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16" borderId="15" xfId="0" applyFont="1" applyFill="1" applyBorder="1" applyAlignment="1">
      <alignment vertical="center" wrapText="1"/>
    </xf>
    <xf numFmtId="0" fontId="31" fillId="3" borderId="15" xfId="0" applyFont="1" applyFill="1" applyBorder="1" applyAlignment="1">
      <alignment vertical="top"/>
    </xf>
    <xf numFmtId="0" fontId="2" fillId="16" borderId="15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left" vertical="center"/>
    </xf>
    <xf numFmtId="0" fontId="2" fillId="16" borderId="15" xfId="0" applyFont="1" applyFill="1" applyBorder="1" applyAlignment="1">
      <alignment horizontal="left" vertical="center"/>
    </xf>
    <xf numFmtId="0" fontId="2" fillId="16" borderId="14" xfId="0" applyFont="1" applyFill="1" applyBorder="1" applyAlignment="1">
      <alignment vertical="center"/>
    </xf>
    <xf numFmtId="0" fontId="18" fillId="16" borderId="2" xfId="0" applyFont="1" applyFill="1" applyBorder="1" applyAlignment="1">
      <alignment horizontal="center" vertical="center"/>
    </xf>
    <xf numFmtId="1" fontId="3" fillId="2" borderId="14" xfId="0" applyNumberFormat="1" applyFont="1" applyFill="1" applyBorder="1"/>
    <xf numFmtId="1" fontId="12" fillId="15" borderId="2" xfId="0" applyNumberFormat="1" applyFont="1" applyFill="1" applyBorder="1" applyAlignment="1">
      <alignment horizontal="center"/>
    </xf>
    <xf numFmtId="1" fontId="12" fillId="22" borderId="2" xfId="0" applyNumberFormat="1" applyFont="1" applyFill="1" applyBorder="1" applyAlignment="1">
      <alignment horizontal="center"/>
    </xf>
    <xf numFmtId="1" fontId="18" fillId="2" borderId="15" xfId="0" applyNumberFormat="1" applyFont="1" applyFill="1" applyBorder="1"/>
    <xf numFmtId="1" fontId="18" fillId="2" borderId="14" xfId="0" applyNumberFormat="1" applyFont="1" applyFill="1" applyBorder="1"/>
    <xf numFmtId="0" fontId="71" fillId="17" borderId="0" xfId="0" applyFont="1" applyFill="1" applyAlignment="1">
      <alignment horizontal="center"/>
    </xf>
    <xf numFmtId="3" fontId="23" fillId="6" borderId="26" xfId="0" applyNumberFormat="1" applyFont="1" applyFill="1" applyBorder="1"/>
    <xf numFmtId="1" fontId="27" fillId="17" borderId="8" xfId="0" applyNumberFormat="1" applyFont="1" applyFill="1" applyBorder="1"/>
    <xf numFmtId="1" fontId="11" fillId="19" borderId="2" xfId="0" applyNumberFormat="1" applyFont="1" applyFill="1" applyBorder="1"/>
    <xf numFmtId="0" fontId="3" fillId="19" borderId="2" xfId="0" applyFont="1" applyFill="1" applyBorder="1"/>
    <xf numFmtId="0" fontId="47" fillId="19" borderId="2" xfId="0" applyFont="1" applyFill="1" applyBorder="1"/>
    <xf numFmtId="0" fontId="3" fillId="10" borderId="2" xfId="0" applyFont="1" applyFill="1" applyBorder="1"/>
    <xf numFmtId="0" fontId="47" fillId="10" borderId="2" xfId="0" applyFont="1" applyFill="1" applyBorder="1"/>
    <xf numFmtId="0" fontId="3" fillId="2" borderId="15" xfId="0" applyFont="1" applyFill="1" applyBorder="1"/>
    <xf numFmtId="1" fontId="40" fillId="17" borderId="0" xfId="0" applyNumberFormat="1" applyFont="1" applyFill="1" applyAlignment="1">
      <alignment horizontal="center"/>
    </xf>
    <xf numFmtId="1" fontId="12" fillId="9" borderId="9" xfId="0" applyNumberFormat="1" applyFont="1" applyFill="1" applyBorder="1" applyAlignment="1">
      <alignment horizontal="center" vertical="center"/>
    </xf>
    <xf numFmtId="165" fontId="31" fillId="17" borderId="0" xfId="0" applyNumberFormat="1" applyFont="1" applyFill="1" applyAlignment="1">
      <alignment horizontal="center"/>
    </xf>
    <xf numFmtId="0" fontId="2" fillId="0" borderId="2" xfId="0" applyFont="1" applyBorder="1" applyAlignment="1">
      <alignment vertical="center"/>
    </xf>
    <xf numFmtId="165" fontId="16" fillId="17" borderId="0" xfId="0" applyNumberFormat="1" applyFont="1" applyFill="1" applyAlignment="1">
      <alignment horizontal="center"/>
    </xf>
    <xf numFmtId="1" fontId="3" fillId="16" borderId="15" xfId="0" applyNumberFormat="1" applyFont="1" applyFill="1" applyBorder="1"/>
    <xf numFmtId="1" fontId="23" fillId="10" borderId="0" xfId="0" applyNumberFormat="1" applyFont="1" applyFill="1" applyAlignment="1">
      <alignment horizontal="center" vertical="center"/>
    </xf>
    <xf numFmtId="1" fontId="10" fillId="17" borderId="0" xfId="0" applyNumberFormat="1" applyFont="1" applyFill="1" applyAlignment="1">
      <alignment horizontal="center"/>
    </xf>
    <xf numFmtId="3" fontId="23" fillId="8" borderId="26" xfId="0" applyNumberFormat="1" applyFont="1" applyFill="1" applyBorder="1"/>
    <xf numFmtId="0" fontId="12" fillId="0" borderId="2" xfId="0" applyFont="1" applyBorder="1" applyAlignment="1">
      <alignment horizontal="left"/>
    </xf>
    <xf numFmtId="2" fontId="34" fillId="10" borderId="2" xfId="0" applyNumberFormat="1" applyFont="1" applyFill="1" applyBorder="1" applyAlignment="1">
      <alignment horizontal="center"/>
    </xf>
    <xf numFmtId="2" fontId="34" fillId="10" borderId="14" xfId="0" applyNumberFormat="1" applyFont="1" applyFill="1" applyBorder="1" applyAlignment="1">
      <alignment horizontal="center"/>
    </xf>
    <xf numFmtId="1" fontId="12" fillId="17" borderId="0" xfId="0" applyNumberFormat="1" applyFont="1" applyFill="1" applyAlignment="1">
      <alignment horizontal="center"/>
    </xf>
    <xf numFmtId="0" fontId="47" fillId="3" borderId="0" xfId="0" applyFont="1" applyFill="1"/>
    <xf numFmtId="1" fontId="3" fillId="15" borderId="2" xfId="0" applyNumberFormat="1" applyFont="1" applyFill="1" applyBorder="1"/>
    <xf numFmtId="0" fontId="3" fillId="15" borderId="2" xfId="0" applyFont="1" applyFill="1" applyBorder="1"/>
    <xf numFmtId="0" fontId="47" fillId="15" borderId="2" xfId="0" applyFont="1" applyFill="1" applyBorder="1"/>
    <xf numFmtId="0" fontId="10" fillId="15" borderId="0" xfId="0" applyFont="1" applyFill="1" applyAlignment="1">
      <alignment horizontal="center"/>
    </xf>
    <xf numFmtId="1" fontId="3" fillId="10" borderId="2" xfId="0" applyNumberFormat="1" applyFont="1" applyFill="1" applyBorder="1"/>
    <xf numFmtId="0" fontId="10" fillId="10" borderId="0" xfId="0" applyFont="1" applyFill="1" applyAlignment="1">
      <alignment horizontal="center"/>
    </xf>
    <xf numFmtId="1" fontId="3" fillId="19" borderId="2" xfId="0" applyNumberFormat="1" applyFont="1" applyFill="1" applyBorder="1"/>
    <xf numFmtId="1" fontId="12" fillId="19" borderId="7" xfId="0" applyNumberFormat="1" applyFont="1" applyFill="1" applyBorder="1" applyAlignment="1">
      <alignment horizontal="center"/>
    </xf>
    <xf numFmtId="0" fontId="3" fillId="17" borderId="12" xfId="0" applyFont="1" applyFill="1" applyBorder="1"/>
    <xf numFmtId="0" fontId="47" fillId="17" borderId="12" xfId="0" applyFont="1" applyFill="1" applyBorder="1"/>
    <xf numFmtId="0" fontId="11" fillId="17" borderId="12" xfId="0" applyFont="1" applyFill="1" applyBorder="1"/>
    <xf numFmtId="0" fontId="3" fillId="17" borderId="15" xfId="0" applyFont="1" applyFill="1" applyBorder="1"/>
    <xf numFmtId="0" fontId="47" fillId="17" borderId="15" xfId="0" applyFont="1" applyFill="1" applyBorder="1"/>
    <xf numFmtId="0" fontId="11" fillId="17" borderId="15" xfId="0" applyFont="1" applyFill="1" applyBorder="1"/>
    <xf numFmtId="1" fontId="47" fillId="16" borderId="15" xfId="0" applyNumberFormat="1" applyFont="1" applyFill="1" applyBorder="1"/>
    <xf numFmtId="1" fontId="23" fillId="19" borderId="7" xfId="0" applyNumberFormat="1" applyFont="1" applyFill="1" applyBorder="1" applyAlignment="1">
      <alignment horizontal="center"/>
    </xf>
    <xf numFmtId="1" fontId="23" fillId="10" borderId="30" xfId="0" applyNumberFormat="1" applyFont="1" applyFill="1" applyBorder="1" applyAlignment="1">
      <alignment horizontal="center"/>
    </xf>
    <xf numFmtId="1" fontId="23" fillId="17" borderId="19" xfId="0" applyNumberFormat="1" applyFont="1" applyFill="1" applyBorder="1" applyAlignment="1">
      <alignment horizontal="center"/>
    </xf>
    <xf numFmtId="1" fontId="23" fillId="17" borderId="10" xfId="0" applyNumberFormat="1" applyFont="1" applyFill="1" applyBorder="1" applyAlignment="1">
      <alignment horizontal="center"/>
    </xf>
    <xf numFmtId="1" fontId="23" fillId="17" borderId="28" xfId="0" applyNumberFormat="1" applyFont="1" applyFill="1" applyBorder="1" applyAlignment="1">
      <alignment horizontal="center"/>
    </xf>
    <xf numFmtId="1" fontId="55" fillId="17" borderId="2" xfId="0" applyNumberFormat="1" applyFont="1" applyFill="1" applyBorder="1" applyAlignment="1">
      <alignment horizontal="center" vertical="center"/>
    </xf>
    <xf numFmtId="0" fontId="12" fillId="8" borderId="2" xfId="0" applyFont="1" applyFill="1" applyBorder="1"/>
    <xf numFmtId="0" fontId="47" fillId="3" borderId="15" xfId="0" applyFont="1" applyFill="1" applyBorder="1" applyAlignment="1">
      <alignment horizontal="center" vertical="center"/>
    </xf>
    <xf numFmtId="1" fontId="4" fillId="17" borderId="2" xfId="0" applyNumberFormat="1" applyFont="1" applyFill="1" applyBorder="1"/>
    <xf numFmtId="0" fontId="2" fillId="2" borderId="12" xfId="0" applyFont="1" applyFill="1" applyBorder="1"/>
    <xf numFmtId="165" fontId="24" fillId="17" borderId="7" xfId="0" applyNumberFormat="1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165" fontId="42" fillId="17" borderId="0" xfId="0" applyNumberFormat="1" applyFont="1" applyFill="1" applyAlignment="1">
      <alignment horizontal="center"/>
    </xf>
    <xf numFmtId="1" fontId="48" fillId="8" borderId="2" xfId="0" applyNumberFormat="1" applyFont="1" applyFill="1" applyBorder="1"/>
    <xf numFmtId="0" fontId="12" fillId="0" borderId="2" xfId="0" applyFont="1" applyBorder="1" applyAlignment="1">
      <alignment horizontal="left" vertical="distributed" wrapText="1"/>
    </xf>
    <xf numFmtId="0" fontId="31" fillId="17" borderId="0" xfId="0" applyFont="1" applyFill="1" applyAlignment="1">
      <alignment horizontal="center" vertical="center" wrapText="1"/>
    </xf>
    <xf numFmtId="1" fontId="23" fillId="8" borderId="30" xfId="0" applyNumberFormat="1" applyFont="1" applyFill="1" applyBorder="1" applyAlignment="1">
      <alignment horizontal="center"/>
    </xf>
    <xf numFmtId="1" fontId="34" fillId="10" borderId="2" xfId="0" applyNumberFormat="1" applyFont="1" applyFill="1" applyBorder="1" applyAlignment="1">
      <alignment horizontal="center" vertical="center"/>
    </xf>
    <xf numFmtId="1" fontId="26" fillId="16" borderId="15" xfId="0" applyNumberFormat="1" applyFont="1" applyFill="1" applyBorder="1" applyAlignment="1">
      <alignment horizontal="center"/>
    </xf>
    <xf numFmtId="1" fontId="31" fillId="17" borderId="7" xfId="0" applyNumberFormat="1" applyFont="1" applyFill="1" applyBorder="1" applyAlignment="1">
      <alignment horizontal="center"/>
    </xf>
    <xf numFmtId="1" fontId="12" fillId="8" borderId="7" xfId="0" applyNumberFormat="1" applyFont="1" applyFill="1" applyBorder="1" applyAlignment="1">
      <alignment horizontal="center"/>
    </xf>
    <xf numFmtId="1" fontId="18" fillId="2" borderId="12" xfId="0" applyNumberFormat="1" applyFont="1" applyFill="1" applyBorder="1"/>
    <xf numFmtId="0" fontId="18" fillId="3" borderId="12" xfId="0" applyFont="1" applyFill="1" applyBorder="1"/>
    <xf numFmtId="0" fontId="18" fillId="3" borderId="15" xfId="0" applyFont="1" applyFill="1" applyBorder="1"/>
    <xf numFmtId="0" fontId="18" fillId="3" borderId="14" xfId="0" applyFont="1" applyFill="1" applyBorder="1"/>
    <xf numFmtId="0" fontId="48" fillId="3" borderId="12" xfId="0" applyFont="1" applyFill="1" applyBorder="1"/>
    <xf numFmtId="1" fontId="26" fillId="8" borderId="7" xfId="0" applyNumberFormat="1" applyFont="1" applyFill="1" applyBorder="1" applyAlignment="1">
      <alignment horizontal="center"/>
    </xf>
    <xf numFmtId="1" fontId="26" fillId="10" borderId="0" xfId="0" applyNumberFormat="1" applyFont="1" applyFill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1" fontId="12" fillId="10" borderId="7" xfId="0" applyNumberFormat="1" applyFont="1" applyFill="1" applyBorder="1" applyAlignment="1">
      <alignment horizontal="center"/>
    </xf>
    <xf numFmtId="0" fontId="2" fillId="19" borderId="2" xfId="0" applyFont="1" applyFill="1" applyBorder="1" applyAlignment="1">
      <alignment horizontal="left" vertical="center"/>
    </xf>
    <xf numFmtId="1" fontId="11" fillId="19" borderId="9" xfId="0" applyNumberFormat="1" applyFont="1" applyFill="1" applyBorder="1" applyAlignment="1">
      <alignment horizontal="center"/>
    </xf>
    <xf numFmtId="1" fontId="4" fillId="19" borderId="9" xfId="0" applyNumberFormat="1" applyFont="1" applyFill="1" applyBorder="1" applyAlignment="1">
      <alignment horizontal="center"/>
    </xf>
    <xf numFmtId="0" fontId="10" fillId="19" borderId="8" xfId="0" applyFont="1" applyFill="1" applyBorder="1"/>
    <xf numFmtId="165" fontId="41" fillId="19" borderId="9" xfId="0" applyNumberFormat="1" applyFont="1" applyFill="1" applyBorder="1" applyAlignment="1">
      <alignment horizontal="center"/>
    </xf>
    <xf numFmtId="3" fontId="32" fillId="19" borderId="32" xfId="0" applyNumberFormat="1" applyFont="1" applyFill="1" applyBorder="1"/>
    <xf numFmtId="3" fontId="32" fillId="19" borderId="26" xfId="0" applyNumberFormat="1" applyFont="1" applyFill="1" applyBorder="1"/>
    <xf numFmtId="0" fontId="76" fillId="20" borderId="26" xfId="0" applyFont="1" applyFill="1" applyBorder="1" applyAlignment="1">
      <alignment horizontal="center" vertical="center"/>
    </xf>
    <xf numFmtId="0" fontId="26" fillId="0" borderId="2" xfId="0" applyFont="1" applyBorder="1" applyAlignment="1">
      <alignment wrapText="1"/>
    </xf>
    <xf numFmtId="0" fontId="26" fillId="0" borderId="0" xfId="0" applyFont="1" applyAlignment="1">
      <alignment wrapText="1"/>
    </xf>
    <xf numFmtId="0" fontId="58" fillId="0" borderId="2" xfId="0" applyFont="1" applyBorder="1" applyAlignment="1">
      <alignment wrapText="1"/>
    </xf>
    <xf numFmtId="0" fontId="12" fillId="0" borderId="2" xfId="0" applyFont="1" applyBorder="1" applyAlignment="1">
      <alignment horizontal="right"/>
    </xf>
    <xf numFmtId="3" fontId="23" fillId="6" borderId="24" xfId="0" applyNumberFormat="1" applyFont="1" applyFill="1" applyBorder="1" applyAlignment="1">
      <alignment horizontal="center" vertical="center"/>
    </xf>
    <xf numFmtId="1" fontId="31" fillId="17" borderId="12" xfId="0" applyNumberFormat="1" applyFont="1" applyFill="1" applyBorder="1"/>
    <xf numFmtId="1" fontId="31" fillId="17" borderId="15" xfId="0" applyNumberFormat="1" applyFont="1" applyFill="1" applyBorder="1"/>
    <xf numFmtId="0" fontId="2" fillId="15" borderId="2" xfId="0" applyFont="1" applyFill="1" applyBorder="1" applyAlignment="1">
      <alignment horizontal="center" vertical="center"/>
    </xf>
    <xf numFmtId="1" fontId="13" fillId="17" borderId="8" xfId="0" applyNumberFormat="1" applyFont="1" applyFill="1" applyBorder="1" applyAlignment="1">
      <alignment horizontal="center" vertical="center"/>
    </xf>
    <xf numFmtId="1" fontId="79" fillId="17" borderId="8" xfId="0" applyNumberFormat="1" applyFont="1" applyFill="1" applyBorder="1" applyAlignment="1">
      <alignment horizontal="center" vertical="center"/>
    </xf>
    <xf numFmtId="1" fontId="79" fillId="8" borderId="8" xfId="0" applyNumberFormat="1" applyFont="1" applyFill="1" applyBorder="1" applyAlignment="1">
      <alignment horizontal="center" vertical="center"/>
    </xf>
    <xf numFmtId="1" fontId="12" fillId="15" borderId="8" xfId="0" applyNumberFormat="1" applyFont="1" applyFill="1" applyBorder="1" applyAlignment="1">
      <alignment horizontal="center"/>
    </xf>
    <xf numFmtId="165" fontId="26" fillId="10" borderId="8" xfId="0" applyNumberFormat="1" applyFont="1" applyFill="1" applyBorder="1" applyAlignment="1">
      <alignment horizontal="center"/>
    </xf>
    <xf numFmtId="1" fontId="12" fillId="0" borderId="0" xfId="1" applyNumberFormat="1" applyFont="1" applyFill="1" applyBorder="1" applyAlignment="1" applyProtection="1">
      <alignment horizontal="center"/>
    </xf>
    <xf numFmtId="1" fontId="12" fillId="3" borderId="2" xfId="0" applyNumberFormat="1" applyFont="1" applyFill="1" applyBorder="1" applyAlignment="1">
      <alignment horizontal="center"/>
    </xf>
    <xf numFmtId="1" fontId="10" fillId="15" borderId="8" xfId="0" applyNumberFormat="1" applyFont="1" applyFill="1" applyBorder="1"/>
    <xf numFmtId="0" fontId="80" fillId="16" borderId="11" xfId="0" applyFont="1" applyFill="1" applyBorder="1"/>
    <xf numFmtId="0" fontId="80" fillId="16" borderId="15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80" fillId="16" borderId="16" xfId="0" applyFont="1" applyFill="1" applyBorder="1"/>
    <xf numFmtId="0" fontId="81" fillId="0" borderId="2" xfId="0" applyFont="1" applyBorder="1"/>
    <xf numFmtId="1" fontId="3" fillId="2" borderId="2" xfId="0" applyNumberFormat="1" applyFont="1" applyFill="1" applyBorder="1" applyAlignment="1">
      <alignment horizontal="center" vertical="center"/>
    </xf>
    <xf numFmtId="1" fontId="23" fillId="17" borderId="29" xfId="0" applyNumberFormat="1" applyFont="1" applyFill="1" applyBorder="1" applyAlignment="1">
      <alignment horizontal="center"/>
    </xf>
    <xf numFmtId="3" fontId="23" fillId="10" borderId="26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1" fillId="0" borderId="2" xfId="0" applyFont="1" applyBorder="1" applyAlignment="1">
      <alignment wrapText="1"/>
    </xf>
    <xf numFmtId="1" fontId="10" fillId="17" borderId="2" xfId="0" applyNumberFormat="1" applyFont="1" applyFill="1" applyBorder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47" fillId="0" borderId="0" xfId="0" applyFont="1"/>
    <xf numFmtId="0" fontId="51" fillId="0" borderId="0" xfId="0" applyFont="1" applyAlignment="1">
      <alignment horizontal="center"/>
    </xf>
    <xf numFmtId="0" fontId="11" fillId="0" borderId="0" xfId="0" applyFont="1"/>
    <xf numFmtId="1" fontId="11" fillId="0" borderId="0" xfId="0" applyNumberFormat="1" applyFont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/>
    <xf numFmtId="0" fontId="17" fillId="2" borderId="1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76" fillId="20" borderId="9" xfId="0" applyFont="1" applyFill="1" applyBorder="1" applyAlignment="1">
      <alignment horizontal="center" vertical="center"/>
    </xf>
    <xf numFmtId="0" fontId="76" fillId="20" borderId="7" xfId="0" applyFont="1" applyFill="1" applyBorder="1" applyAlignment="1">
      <alignment horizontal="center" vertical="center"/>
    </xf>
    <xf numFmtId="0" fontId="76" fillId="20" borderId="33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43" fillId="9" borderId="9" xfId="0" applyFont="1" applyFill="1" applyBorder="1" applyAlignment="1">
      <alignment horizontal="center" vertical="center"/>
    </xf>
    <xf numFmtId="0" fontId="43" fillId="9" borderId="7" xfId="0" applyFont="1" applyFill="1" applyBorder="1" applyAlignment="1">
      <alignment horizontal="center" vertical="center"/>
    </xf>
    <xf numFmtId="0" fontId="43" fillId="9" borderId="33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9" borderId="33" xfId="0" applyFont="1" applyFill="1" applyBorder="1" applyAlignment="1">
      <alignment horizontal="center" vertical="center"/>
    </xf>
    <xf numFmtId="0" fontId="23" fillId="18" borderId="4" xfId="0" applyFont="1" applyFill="1" applyBorder="1" applyAlignment="1">
      <alignment horizontal="center" vertical="center" wrapText="1"/>
    </xf>
    <xf numFmtId="0" fontId="23" fillId="18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2" fontId="12" fillId="16" borderId="17" xfId="0" applyNumberFormat="1" applyFont="1" applyFill="1" applyBorder="1" applyAlignment="1">
      <alignment horizontal="center"/>
    </xf>
    <xf numFmtId="2" fontId="12" fillId="16" borderId="3" xfId="0" applyNumberFormat="1" applyFont="1" applyFill="1" applyBorder="1" applyAlignment="1">
      <alignment horizontal="center"/>
    </xf>
    <xf numFmtId="2" fontId="12" fillId="16" borderId="22" xfId="0" applyNumberFormat="1" applyFont="1" applyFill="1" applyBorder="1" applyAlignment="1">
      <alignment horizontal="center"/>
    </xf>
    <xf numFmtId="2" fontId="12" fillId="3" borderId="17" xfId="0" applyNumberFormat="1" applyFont="1" applyFill="1" applyBorder="1" applyAlignment="1">
      <alignment horizontal="center"/>
    </xf>
    <xf numFmtId="2" fontId="12" fillId="3" borderId="3" xfId="0" applyNumberFormat="1" applyFont="1" applyFill="1" applyBorder="1" applyAlignment="1">
      <alignment horizontal="center"/>
    </xf>
    <xf numFmtId="2" fontId="12" fillId="3" borderId="22" xfId="0" applyNumberFormat="1" applyFont="1" applyFill="1" applyBorder="1" applyAlignment="1">
      <alignment horizontal="center"/>
    </xf>
    <xf numFmtId="0" fontId="15" fillId="9" borderId="29" xfId="0" applyFont="1" applyFill="1" applyBorder="1" applyAlignment="1">
      <alignment horizontal="center" vertical="center"/>
    </xf>
    <xf numFmtId="0" fontId="43" fillId="9" borderId="29" xfId="0" applyFont="1" applyFill="1" applyBorder="1" applyAlignment="1">
      <alignment horizontal="center" vertical="center"/>
    </xf>
    <xf numFmtId="0" fontId="43" fillId="9" borderId="3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165" fontId="12" fillId="2" borderId="17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165" fontId="12" fillId="2" borderId="20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23" fillId="18" borderId="23" xfId="0" applyFont="1" applyFill="1" applyBorder="1" applyAlignment="1">
      <alignment horizontal="center" vertical="center" wrapText="1"/>
    </xf>
    <xf numFmtId="0" fontId="23" fillId="18" borderId="24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CCFFCC"/>
      <color rgb="FFB8CCE4"/>
      <color rgb="FFC0C0C0"/>
      <color rgb="FFFFCC00"/>
      <color rgb="FFFFCC99"/>
      <color rgb="FF95B3D7"/>
      <color rgb="FF00B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CB1F5-2572-4B25-B645-6E41EF76BC6F}">
  <dimension ref="A1:X1324"/>
  <sheetViews>
    <sheetView tabSelected="1" zoomScale="70" zoomScaleNormal="70" workbookViewId="0">
      <selection activeCell="W4" sqref="W4"/>
    </sheetView>
  </sheetViews>
  <sheetFormatPr defaultRowHeight="12.75" x14ac:dyDescent="0.2"/>
  <cols>
    <col min="1" max="1" width="83.7109375" customWidth="1"/>
    <col min="2" max="2" width="10.140625" bestFit="1" customWidth="1"/>
    <col min="3" max="3" width="9" bestFit="1" customWidth="1"/>
    <col min="4" max="4" width="12.28515625" bestFit="1" customWidth="1"/>
    <col min="5" max="5" width="9" customWidth="1"/>
    <col min="8" max="8" width="11.85546875" bestFit="1" customWidth="1"/>
    <col min="10" max="10" width="9" customWidth="1"/>
    <col min="11" max="11" width="11.42578125" customWidth="1"/>
    <col min="12" max="12" width="10.85546875" customWidth="1"/>
    <col min="13" max="13" width="11.42578125" customWidth="1"/>
    <col min="14" max="14" width="9.7109375" customWidth="1"/>
    <col min="15" max="15" width="14.85546875" customWidth="1"/>
    <col min="16" max="16" width="13.42578125" customWidth="1"/>
    <col min="17" max="17" width="10.85546875" customWidth="1"/>
    <col min="18" max="18" width="11.140625" customWidth="1"/>
    <col min="20" max="20" width="17.5703125" customWidth="1"/>
    <col min="21" max="22" width="19.5703125" customWidth="1"/>
    <col min="23" max="23" width="14" customWidth="1"/>
  </cols>
  <sheetData>
    <row r="1" spans="1:24" ht="18" x14ac:dyDescent="0.25">
      <c r="A1" s="3"/>
      <c r="B1" s="1054"/>
      <c r="C1" s="1054"/>
      <c r="D1" s="1055"/>
      <c r="E1" s="1055"/>
      <c r="F1" s="1054"/>
      <c r="G1" s="1054"/>
      <c r="H1" s="1056"/>
      <c r="I1" s="1056"/>
      <c r="J1" s="1057"/>
      <c r="K1" s="719"/>
      <c r="L1" s="720"/>
      <c r="M1" s="719"/>
      <c r="N1" s="719"/>
      <c r="O1" s="720"/>
      <c r="P1" s="720"/>
      <c r="Q1" s="720"/>
      <c r="R1" s="1089" t="s">
        <v>0</v>
      </c>
      <c r="S1" s="1089"/>
      <c r="T1" s="4"/>
      <c r="U1" s="3"/>
      <c r="V1" s="3"/>
      <c r="W1" s="3"/>
      <c r="X1" s="3"/>
    </row>
    <row r="2" spans="1:24" ht="18" x14ac:dyDescent="0.25">
      <c r="A2" s="3"/>
      <c r="B2" s="1058"/>
      <c r="C2" s="1058"/>
      <c r="D2" s="1059"/>
      <c r="E2" s="1059"/>
      <c r="F2" s="1058"/>
      <c r="G2" s="1058"/>
      <c r="H2" s="1058"/>
      <c r="I2" s="1058"/>
      <c r="J2" s="1060"/>
      <c r="K2" s="1050"/>
      <c r="L2" s="1049"/>
      <c r="M2" s="1050"/>
      <c r="N2" s="1090" t="s">
        <v>357</v>
      </c>
      <c r="O2" s="1090"/>
      <c r="P2" s="1090"/>
      <c r="Q2" s="1090"/>
      <c r="R2" s="1090"/>
      <c r="S2" s="1090"/>
      <c r="T2" s="1090"/>
      <c r="U2" s="3"/>
      <c r="V2" s="3"/>
      <c r="W2" s="3"/>
      <c r="X2" s="3"/>
    </row>
    <row r="3" spans="1:24" ht="18" x14ac:dyDescent="0.25">
      <c r="A3" s="3"/>
      <c r="B3" s="1058"/>
      <c r="C3" s="1058"/>
      <c r="D3" s="1059"/>
      <c r="E3" s="1059"/>
      <c r="F3" s="1058"/>
      <c r="G3" s="1058"/>
      <c r="H3" s="1058"/>
      <c r="I3" s="1058"/>
      <c r="J3" s="1061"/>
      <c r="K3" s="1050"/>
      <c r="L3" s="1049"/>
      <c r="M3" s="1050"/>
      <c r="N3" s="1050"/>
      <c r="O3" s="1049"/>
      <c r="P3" s="1062"/>
      <c r="Q3" s="1091" t="s">
        <v>587</v>
      </c>
      <c r="R3" s="1091"/>
      <c r="S3" s="1091"/>
      <c r="T3" s="1091"/>
      <c r="U3" s="3"/>
      <c r="V3" s="3"/>
      <c r="W3" s="3"/>
      <c r="X3" s="3"/>
    </row>
    <row r="4" spans="1:24" ht="18" x14ac:dyDescent="0.25">
      <c r="A4" s="1092" t="s">
        <v>356</v>
      </c>
      <c r="B4" s="1092"/>
      <c r="C4" s="1092"/>
      <c r="D4" s="1092"/>
      <c r="E4" s="1092"/>
      <c r="F4" s="1092"/>
      <c r="G4" s="1092"/>
      <c r="H4" s="1092"/>
      <c r="I4" s="1092"/>
      <c r="J4" s="1092"/>
      <c r="K4" s="1092"/>
      <c r="L4" s="1092"/>
      <c r="M4" s="1092"/>
      <c r="N4" s="1092"/>
      <c r="O4" s="1092"/>
      <c r="P4" s="721"/>
      <c r="Q4" s="721"/>
      <c r="R4" s="721"/>
      <c r="S4" s="721"/>
      <c r="T4" s="4"/>
      <c r="U4" s="3"/>
      <c r="V4" s="3"/>
      <c r="W4" s="3"/>
      <c r="X4" s="3"/>
    </row>
    <row r="5" spans="1:24" ht="18" x14ac:dyDescent="0.25">
      <c r="A5" s="1092" t="s">
        <v>588</v>
      </c>
      <c r="B5" s="1092"/>
      <c r="C5" s="1092"/>
      <c r="D5" s="1092"/>
      <c r="E5" s="1092"/>
      <c r="F5" s="1092"/>
      <c r="G5" s="1092"/>
      <c r="H5" s="1092"/>
      <c r="I5" s="1092"/>
      <c r="J5" s="1092"/>
      <c r="K5" s="1092"/>
      <c r="L5" s="1092"/>
      <c r="M5" s="1092"/>
      <c r="N5" s="1092"/>
      <c r="O5" s="1092"/>
      <c r="P5" s="1092"/>
      <c r="Q5" s="4"/>
      <c r="R5" s="4"/>
      <c r="S5" s="3"/>
      <c r="T5" s="4"/>
      <c r="U5" s="3"/>
      <c r="V5" s="3"/>
      <c r="W5" s="3"/>
      <c r="X5" s="3"/>
    </row>
    <row r="6" spans="1:24" ht="18" x14ac:dyDescent="0.25">
      <c r="A6" s="722"/>
      <c r="B6" s="721"/>
      <c r="C6" s="721"/>
      <c r="D6" s="723"/>
      <c r="E6" s="723"/>
      <c r="F6" s="721"/>
      <c r="G6" s="721"/>
      <c r="H6" s="721"/>
      <c r="I6" s="721"/>
      <c r="J6" s="1051"/>
      <c r="K6" s="1050"/>
      <c r="L6" s="1049"/>
      <c r="M6" s="1050"/>
      <c r="N6" s="1050"/>
      <c r="O6" s="1049"/>
      <c r="P6" s="1049"/>
      <c r="Q6" s="1049"/>
      <c r="R6" s="1049"/>
      <c r="S6" s="3"/>
      <c r="T6" s="4"/>
      <c r="U6" s="3"/>
      <c r="V6" s="3"/>
      <c r="W6" s="3"/>
      <c r="X6" s="3"/>
    </row>
    <row r="7" spans="1:24" ht="18" x14ac:dyDescent="0.25">
      <c r="A7" s="573"/>
      <c r="B7" s="724"/>
      <c r="C7" s="574"/>
      <c r="D7" s="1037"/>
      <c r="E7" s="575"/>
      <c r="F7" s="574"/>
      <c r="G7" s="573"/>
      <c r="H7" s="573"/>
      <c r="I7" s="573"/>
      <c r="J7" s="574"/>
      <c r="K7" s="576"/>
      <c r="L7" s="573"/>
      <c r="M7" s="1050"/>
      <c r="N7" s="1050"/>
      <c r="O7" s="1049"/>
      <c r="P7" s="1049"/>
      <c r="Q7" s="1049"/>
      <c r="R7" s="1049"/>
      <c r="S7" s="3"/>
      <c r="T7" s="4"/>
      <c r="U7" s="3"/>
      <c r="V7" s="3"/>
      <c r="W7" s="3"/>
      <c r="X7" s="3"/>
    </row>
    <row r="8" spans="1:24" ht="18.75" thickBot="1" x14ac:dyDescent="0.3">
      <c r="A8" s="5"/>
      <c r="B8" s="725"/>
      <c r="C8" s="117"/>
      <c r="D8" s="122"/>
      <c r="E8" s="122"/>
      <c r="F8" s="117"/>
      <c r="G8" s="117"/>
      <c r="H8" s="118"/>
      <c r="I8" s="118"/>
      <c r="J8" s="119"/>
      <c r="K8" s="120"/>
      <c r="L8" s="121"/>
      <c r="M8" s="719"/>
      <c r="N8" s="719"/>
      <c r="O8" s="720"/>
      <c r="P8" s="720"/>
      <c r="Q8" s="720"/>
      <c r="R8" s="720"/>
      <c r="S8" s="3"/>
      <c r="T8" s="4"/>
      <c r="U8" s="3"/>
      <c r="V8" s="3"/>
      <c r="W8" s="3"/>
      <c r="X8" s="3"/>
    </row>
    <row r="9" spans="1:24" ht="55.15" customHeight="1" thickBot="1" x14ac:dyDescent="0.3">
      <c r="A9" s="726" t="s">
        <v>1</v>
      </c>
      <c r="B9" s="1093" t="s">
        <v>2</v>
      </c>
      <c r="C9" s="1094"/>
      <c r="D9" s="1094"/>
      <c r="E9" s="1095"/>
      <c r="F9" s="1099" t="s">
        <v>3</v>
      </c>
      <c r="G9" s="1100"/>
      <c r="H9" s="1100"/>
      <c r="I9" s="1101"/>
      <c r="J9" s="1105" t="s">
        <v>329</v>
      </c>
      <c r="K9" s="1107" t="s">
        <v>367</v>
      </c>
      <c r="L9" s="1108"/>
      <c r="M9" s="1108"/>
      <c r="N9" s="1108"/>
      <c r="O9" s="1109"/>
      <c r="P9" s="1110" t="s">
        <v>368</v>
      </c>
      <c r="Q9" s="1111"/>
      <c r="R9" s="1111"/>
      <c r="S9" s="1111"/>
      <c r="T9" s="1112"/>
      <c r="U9" s="1113" t="s">
        <v>369</v>
      </c>
      <c r="V9" s="1077" t="s">
        <v>370</v>
      </c>
      <c r="W9" s="3"/>
      <c r="X9" s="3"/>
    </row>
    <row r="10" spans="1:24" ht="18.75" thickBot="1" x14ac:dyDescent="0.3">
      <c r="A10" s="1079" t="s">
        <v>188</v>
      </c>
      <c r="B10" s="1096"/>
      <c r="C10" s="1097"/>
      <c r="D10" s="1097"/>
      <c r="E10" s="1098"/>
      <c r="F10" s="1102"/>
      <c r="G10" s="1103"/>
      <c r="H10" s="1103"/>
      <c r="I10" s="1104"/>
      <c r="J10" s="1106"/>
      <c r="K10" s="1080" t="s">
        <v>345</v>
      </c>
      <c r="L10" s="1081"/>
      <c r="M10" s="1081"/>
      <c r="N10" s="1081"/>
      <c r="O10" s="1082"/>
      <c r="P10" s="1083" t="s">
        <v>327</v>
      </c>
      <c r="Q10" s="1084"/>
      <c r="R10" s="1084"/>
      <c r="S10" s="1084"/>
      <c r="T10" s="1085"/>
      <c r="U10" s="1114"/>
      <c r="V10" s="1078"/>
      <c r="W10" s="3"/>
      <c r="X10" s="3"/>
    </row>
    <row r="11" spans="1:24" ht="54" x14ac:dyDescent="0.25">
      <c r="A11" s="1079"/>
      <c r="B11" s="7" t="s">
        <v>4</v>
      </c>
      <c r="C11" s="7" t="s">
        <v>325</v>
      </c>
      <c r="D11" s="116" t="s">
        <v>328</v>
      </c>
      <c r="E11" s="228" t="s">
        <v>333</v>
      </c>
      <c r="F11" s="8" t="s">
        <v>5</v>
      </c>
      <c r="G11" s="9" t="s">
        <v>326</v>
      </c>
      <c r="H11" s="162" t="s">
        <v>330</v>
      </c>
      <c r="I11" s="229" t="s">
        <v>333</v>
      </c>
      <c r="J11" s="1106"/>
      <c r="K11" s="727" t="s">
        <v>6</v>
      </c>
      <c r="L11" s="230" t="s">
        <v>7</v>
      </c>
      <c r="M11" s="231" t="s">
        <v>8</v>
      </c>
      <c r="N11" s="728" t="s">
        <v>331</v>
      </c>
      <c r="O11" s="232" t="s">
        <v>371</v>
      </c>
      <c r="P11" s="233" t="s">
        <v>6</v>
      </c>
      <c r="Q11" s="234" t="s">
        <v>7</v>
      </c>
      <c r="R11" s="235" t="s">
        <v>8</v>
      </c>
      <c r="S11" s="236" t="s">
        <v>331</v>
      </c>
      <c r="T11" s="572" t="s">
        <v>371</v>
      </c>
      <c r="U11" s="1114"/>
      <c r="V11" s="1078"/>
      <c r="W11" s="3"/>
      <c r="X11" s="3"/>
    </row>
    <row r="12" spans="1:24" ht="34.9" customHeight="1" x14ac:dyDescent="0.25">
      <c r="A12" s="1086" t="s">
        <v>9</v>
      </c>
      <c r="B12" s="1087"/>
      <c r="C12" s="1087"/>
      <c r="D12" s="1087"/>
      <c r="E12" s="1087"/>
      <c r="F12" s="1087"/>
      <c r="G12" s="1087"/>
      <c r="H12" s="1087"/>
      <c r="I12" s="1087"/>
      <c r="J12" s="1087"/>
      <c r="K12" s="1087"/>
      <c r="L12" s="1087"/>
      <c r="M12" s="1087"/>
      <c r="N12" s="1087"/>
      <c r="O12" s="1087"/>
      <c r="P12" s="1087"/>
      <c r="Q12" s="1087"/>
      <c r="R12" s="1087"/>
      <c r="S12" s="1087"/>
      <c r="T12" s="1087"/>
      <c r="U12" s="1088"/>
      <c r="V12" s="729"/>
      <c r="W12" s="3"/>
      <c r="X12" s="3"/>
    </row>
    <row r="13" spans="1:24" ht="18" customHeight="1" x14ac:dyDescent="0.3">
      <c r="A13" s="94" t="s">
        <v>324</v>
      </c>
      <c r="B13" s="124">
        <v>250</v>
      </c>
      <c r="C13" s="115">
        <v>361</v>
      </c>
      <c r="D13" s="166">
        <f>MAX(K17:M17)*100/C13</f>
        <v>11.966759002770083</v>
      </c>
      <c r="E13" s="166"/>
      <c r="F13" s="163"/>
      <c r="G13" s="114"/>
      <c r="H13" s="159"/>
      <c r="I13" s="159"/>
      <c r="J13" s="409">
        <f>(K13+L13+M13)/3</f>
        <v>226</v>
      </c>
      <c r="K13" s="370">
        <v>228</v>
      </c>
      <c r="L13" s="370">
        <v>226</v>
      </c>
      <c r="M13" s="370">
        <v>224</v>
      </c>
      <c r="N13" s="374"/>
      <c r="O13" s="303"/>
      <c r="P13" s="140"/>
      <c r="Q13" s="140"/>
      <c r="R13" s="145"/>
      <c r="S13" s="146"/>
      <c r="T13" s="172"/>
      <c r="U13" s="730"/>
      <c r="V13" s="731"/>
    </row>
    <row r="14" spans="1:24" ht="18" customHeight="1" x14ac:dyDescent="0.3">
      <c r="A14" s="14" t="s">
        <v>187</v>
      </c>
      <c r="B14" s="126"/>
      <c r="C14" s="517"/>
      <c r="D14" s="130"/>
      <c r="E14" s="569">
        <v>399</v>
      </c>
      <c r="F14" s="732"/>
      <c r="G14" s="367"/>
      <c r="H14" s="347"/>
      <c r="I14" s="347"/>
      <c r="J14" s="437"/>
      <c r="K14" s="399">
        <v>9</v>
      </c>
      <c r="L14" s="399">
        <v>12.6</v>
      </c>
      <c r="M14" s="399">
        <v>28.799999999999997</v>
      </c>
      <c r="N14" s="394">
        <f>SQRT((0+L14*0.866-M14*0.866)*(0+L14*0.866-M14*0.866)+(K14-L14*0.5-M14*0.5)*(K14-L14*0.5-M14*0.5))</f>
        <v>18.267688760212657</v>
      </c>
      <c r="O14" s="304"/>
      <c r="P14" s="137"/>
      <c r="Q14" s="137"/>
      <c r="R14" s="147"/>
      <c r="S14" s="148"/>
      <c r="T14" s="174"/>
      <c r="U14" s="733"/>
      <c r="V14" s="734"/>
    </row>
    <row r="15" spans="1:24" ht="18" customHeight="1" x14ac:dyDescent="0.3">
      <c r="A15" s="14" t="s">
        <v>10</v>
      </c>
      <c r="B15" s="127"/>
      <c r="C15" s="518"/>
      <c r="D15" s="131"/>
      <c r="E15" s="570">
        <v>397</v>
      </c>
      <c r="F15" s="735"/>
      <c r="G15" s="368"/>
      <c r="H15" s="349"/>
      <c r="I15" s="349"/>
      <c r="J15" s="437"/>
      <c r="K15" s="399">
        <v>0</v>
      </c>
      <c r="L15" s="399">
        <v>0</v>
      </c>
      <c r="M15" s="399">
        <v>13.799999999999999</v>
      </c>
      <c r="N15" s="394">
        <f>SQRT((0+L15*0.866-M15*0.866)*(0+L15*0.866-M15*0.866)+(K15-L15*0.5-M15*0.5)*(K15-L15*0.5-M15*0.5))</f>
        <v>13.799696396660325</v>
      </c>
      <c r="O15" s="304"/>
      <c r="P15" s="137"/>
      <c r="Q15" s="137"/>
      <c r="R15" s="147"/>
      <c r="S15" s="148"/>
      <c r="T15" s="174"/>
      <c r="U15" s="736"/>
      <c r="V15" s="734"/>
    </row>
    <row r="16" spans="1:24" ht="18" customHeight="1" x14ac:dyDescent="0.3">
      <c r="A16" s="14" t="s">
        <v>372</v>
      </c>
      <c r="B16" s="127"/>
      <c r="C16" s="518"/>
      <c r="D16" s="132"/>
      <c r="E16" s="570">
        <v>394</v>
      </c>
      <c r="F16" s="735"/>
      <c r="G16" s="368"/>
      <c r="H16" s="349"/>
      <c r="I16" s="349"/>
      <c r="J16" s="437"/>
      <c r="K16" s="399">
        <v>0.12</v>
      </c>
      <c r="L16" s="399">
        <v>0.12</v>
      </c>
      <c r="M16" s="399">
        <v>0.6</v>
      </c>
      <c r="N16" s="394">
        <f>SQRT((0+L16*0.866-M16*0.866)*(0+L16*0.866-M16*0.866)+(K16-L16*0.5-M16*0.5)*(K16-L16*0.5-M16*0.5))</f>
        <v>0.47998943988383735</v>
      </c>
      <c r="O16" s="305"/>
      <c r="P16" s="137"/>
      <c r="Q16" s="137"/>
      <c r="R16" s="147"/>
      <c r="S16" s="148"/>
      <c r="T16" s="174"/>
      <c r="U16" s="736"/>
      <c r="V16" s="734"/>
    </row>
    <row r="17" spans="1:22" ht="18" customHeight="1" x14ac:dyDescent="0.3">
      <c r="A17" s="15" t="s">
        <v>11</v>
      </c>
      <c r="B17" s="128"/>
      <c r="C17" s="75"/>
      <c r="D17" s="129"/>
      <c r="E17" s="571"/>
      <c r="F17" s="737"/>
      <c r="G17" s="738"/>
      <c r="H17" s="739"/>
      <c r="I17" s="739"/>
      <c r="J17" s="437"/>
      <c r="K17" s="66">
        <f>SUM(K14:K16)</f>
        <v>9.1199999999999992</v>
      </c>
      <c r="L17" s="66">
        <f>SUM(L14:L16)</f>
        <v>12.719999999999999</v>
      </c>
      <c r="M17" s="66">
        <f>SUM(M14:M16)</f>
        <v>43.199999999999996</v>
      </c>
      <c r="N17" s="425">
        <f>SQRT((0+L17*0.866-M17*0.866)*(0+L17*0.866-M17*0.866)+(K17-L17*0.5-M17*0.5)*(K17-L17*0.5-M17*0.5))</f>
        <v>32.429577898307578</v>
      </c>
      <c r="O17" s="134"/>
      <c r="P17" s="16"/>
      <c r="Q17" s="16"/>
      <c r="R17" s="17"/>
      <c r="S17" s="133"/>
      <c r="T17" s="133"/>
      <c r="U17" s="736"/>
      <c r="V17" s="734"/>
    </row>
    <row r="18" spans="1:22" ht="18" customHeight="1" x14ac:dyDescent="0.3">
      <c r="A18" s="592"/>
      <c r="B18" s="611"/>
      <c r="C18" s="675"/>
      <c r="D18" s="681"/>
      <c r="E18" s="646"/>
      <c r="F18" s="740"/>
      <c r="G18" s="741"/>
      <c r="H18" s="742"/>
      <c r="I18" s="742"/>
      <c r="J18" s="682"/>
      <c r="K18" s="595">
        <f>220*K17*0.85/1000</f>
        <v>1.7054399999999998</v>
      </c>
      <c r="L18" s="595">
        <f>220*L17*0.85/1000</f>
        <v>2.3786399999999994</v>
      </c>
      <c r="M18" s="595">
        <f>220*M17*0.85/1000</f>
        <v>8.0783999999999985</v>
      </c>
      <c r="N18" s="683"/>
      <c r="O18" s="687">
        <f>SUM(K18:M18)</f>
        <v>12.162479999999999</v>
      </c>
      <c r="P18" s="635"/>
      <c r="Q18" s="635"/>
      <c r="R18" s="684"/>
      <c r="S18" s="685"/>
      <c r="T18" s="743">
        <f>SUM(P18:R18)/1000</f>
        <v>0</v>
      </c>
      <c r="U18" s="744">
        <f>SUM(O18,T18)</f>
        <v>12.162479999999999</v>
      </c>
      <c r="V18" s="745"/>
    </row>
    <row r="19" spans="1:22" ht="18" customHeight="1" x14ac:dyDescent="0.3">
      <c r="A19" s="94" t="s">
        <v>189</v>
      </c>
      <c r="B19" s="125">
        <v>250</v>
      </c>
      <c r="C19" s="10">
        <v>361</v>
      </c>
      <c r="D19" s="166">
        <f>MAX(K25:M25)*100/C19</f>
        <v>27.590027700831026</v>
      </c>
      <c r="E19" s="167"/>
      <c r="F19" s="164"/>
      <c r="G19" s="20"/>
      <c r="H19" s="159"/>
      <c r="I19" s="159"/>
      <c r="J19" s="409">
        <f>(K19+L19+M19)/3</f>
        <v>233</v>
      </c>
      <c r="K19" s="370">
        <v>222</v>
      </c>
      <c r="L19" s="370">
        <v>237</v>
      </c>
      <c r="M19" s="370">
        <v>240</v>
      </c>
      <c r="N19" s="394"/>
      <c r="O19" s="306"/>
      <c r="P19" s="137"/>
      <c r="Q19" s="137"/>
      <c r="R19" s="149"/>
      <c r="S19" s="148"/>
      <c r="T19" s="173"/>
      <c r="U19" s="746"/>
      <c r="V19" s="734"/>
    </row>
    <row r="20" spans="1:22" ht="18" customHeight="1" x14ac:dyDescent="0.25">
      <c r="A20" s="21" t="s">
        <v>12</v>
      </c>
      <c r="B20" s="126"/>
      <c r="C20" s="517"/>
      <c r="D20" s="747"/>
      <c r="E20" s="748">
        <v>384</v>
      </c>
      <c r="F20" s="732"/>
      <c r="G20" s="367"/>
      <c r="H20" s="347"/>
      <c r="I20" s="347"/>
      <c r="J20" s="437"/>
      <c r="K20" s="399">
        <v>2.4</v>
      </c>
      <c r="L20" s="399">
        <v>4.8</v>
      </c>
      <c r="M20" s="399">
        <v>2.4</v>
      </c>
      <c r="N20" s="394">
        <f t="shared" ref="N20:N93" si="0">SQRT((0+L20*0.866-M20*0.866)*(0+L20*0.866-M20*0.866)+(K20-L20*0.5-M20*0.5)*(K20-L20*0.5-M20*0.5))</f>
        <v>2.399947199419187</v>
      </c>
      <c r="O20" s="304"/>
      <c r="P20" s="137"/>
      <c r="Q20" s="137"/>
      <c r="R20" s="149"/>
      <c r="S20" s="150"/>
      <c r="T20" s="749"/>
      <c r="U20" s="736"/>
      <c r="V20" s="734"/>
    </row>
    <row r="21" spans="1:22" ht="18" customHeight="1" x14ac:dyDescent="0.25">
      <c r="A21" s="21" t="s">
        <v>373</v>
      </c>
      <c r="B21" s="127"/>
      <c r="C21" s="518"/>
      <c r="D21" s="750"/>
      <c r="E21" s="751">
        <v>400</v>
      </c>
      <c r="F21" s="735"/>
      <c r="G21" s="368"/>
      <c r="H21" s="349"/>
      <c r="I21" s="349"/>
      <c r="J21" s="437"/>
      <c r="K21" s="399">
        <v>45</v>
      </c>
      <c r="L21" s="399">
        <v>54</v>
      </c>
      <c r="M21" s="399">
        <v>24</v>
      </c>
      <c r="N21" s="394">
        <f>SQRT((0+L21*0.866-M21*0.866)*(0+L21*0.866-M21*0.866)+(K21-L21*0.5-M21*0.5)*(K21-L21*0.5-M21*0.5))</f>
        <v>26.663840683592454</v>
      </c>
      <c r="O21" s="304"/>
      <c r="P21" s="137"/>
      <c r="Q21" s="137"/>
      <c r="R21" s="149"/>
      <c r="S21" s="150"/>
      <c r="T21" s="338"/>
      <c r="U21" s="736"/>
      <c r="V21" s="734"/>
    </row>
    <row r="22" spans="1:22" ht="18" customHeight="1" x14ac:dyDescent="0.25">
      <c r="A22" s="21" t="s">
        <v>374</v>
      </c>
      <c r="B22" s="127"/>
      <c r="C22" s="518"/>
      <c r="D22" s="750"/>
      <c r="E22" s="751">
        <v>402</v>
      </c>
      <c r="F22" s="735"/>
      <c r="G22" s="368"/>
      <c r="H22" s="349"/>
      <c r="I22" s="349"/>
      <c r="J22" s="437"/>
      <c r="K22" s="399">
        <v>25.8</v>
      </c>
      <c r="L22" s="399">
        <v>39</v>
      </c>
      <c r="M22" s="399">
        <v>12</v>
      </c>
      <c r="N22" s="394">
        <f t="shared" si="0"/>
        <v>23.383924478153791</v>
      </c>
      <c r="O22" s="304"/>
      <c r="P22" s="137"/>
      <c r="Q22" s="137"/>
      <c r="R22" s="149"/>
      <c r="S22" s="150"/>
      <c r="T22" s="338"/>
      <c r="U22" s="736"/>
      <c r="V22" s="734"/>
    </row>
    <row r="23" spans="1:22" ht="18" customHeight="1" x14ac:dyDescent="0.25">
      <c r="A23" s="21" t="s">
        <v>335</v>
      </c>
      <c r="B23" s="127"/>
      <c r="C23" s="518"/>
      <c r="D23" s="750"/>
      <c r="E23" s="751"/>
      <c r="F23" s="735"/>
      <c r="G23" s="368"/>
      <c r="H23" s="349"/>
      <c r="I23" s="349"/>
      <c r="J23" s="437"/>
      <c r="K23" s="399">
        <v>2.4</v>
      </c>
      <c r="L23" s="399">
        <v>1.7999999999999998</v>
      </c>
      <c r="M23" s="399">
        <v>1.2</v>
      </c>
      <c r="N23" s="752">
        <f>SQRT((0+L23*0.866-M23*0.866)*(0+L23*0.866-M23*0.866)+(K23-L23*0.5-M23*0.5)*(K23-L23*0.5-M23*0.5))</f>
        <v>1.0392228634898291</v>
      </c>
      <c r="O23" s="304"/>
      <c r="P23" s="137"/>
      <c r="Q23" s="137"/>
      <c r="R23" s="149"/>
      <c r="S23" s="150"/>
      <c r="T23" s="338"/>
      <c r="U23" s="736"/>
      <c r="V23" s="734"/>
    </row>
    <row r="24" spans="1:22" ht="18" customHeight="1" x14ac:dyDescent="0.25">
      <c r="A24" s="21" t="s">
        <v>52</v>
      </c>
      <c r="B24" s="127"/>
      <c r="C24" s="518"/>
      <c r="D24" s="750"/>
      <c r="E24" s="751"/>
      <c r="F24" s="735"/>
      <c r="G24" s="368"/>
      <c r="H24" s="349"/>
      <c r="I24" s="349"/>
      <c r="J24" s="753"/>
      <c r="K24" s="754"/>
      <c r="L24" s="754"/>
      <c r="M24" s="754"/>
      <c r="N24" s="393">
        <f>SQRT((0+L24*0.866-M24*0.866)*(0+L24*0.866-M24*0.866)+(K24-L24*0.5-M24*0.5)*(K24-L24*0.5-M24*0.5))</f>
        <v>0</v>
      </c>
      <c r="O24" s="755"/>
      <c r="P24" s="137"/>
      <c r="Q24" s="137"/>
      <c r="R24" s="149"/>
      <c r="S24" s="150"/>
      <c r="T24" s="338"/>
      <c r="U24" s="736"/>
      <c r="V24" s="734"/>
    </row>
    <row r="25" spans="1:22" ht="18" customHeight="1" x14ac:dyDescent="0.3">
      <c r="A25" s="15" t="s">
        <v>11</v>
      </c>
      <c r="B25" s="128"/>
      <c r="C25" s="75"/>
      <c r="D25" s="756"/>
      <c r="E25" s="403"/>
      <c r="F25" s="737"/>
      <c r="G25" s="738"/>
      <c r="H25" s="739"/>
      <c r="I25" s="739"/>
      <c r="J25" s="437"/>
      <c r="K25" s="757">
        <f>SUM(K20:K24)</f>
        <v>75.600000000000009</v>
      </c>
      <c r="L25" s="757">
        <f t="shared" ref="L25:M25" si="1">SUM(L20:L24)</f>
        <v>99.6</v>
      </c>
      <c r="M25" s="757">
        <f t="shared" si="1"/>
        <v>39.6</v>
      </c>
      <c r="N25" s="758">
        <f t="shared" si="0"/>
        <v>52.305273156728653</v>
      </c>
      <c r="O25" s="59"/>
      <c r="P25" s="16"/>
      <c r="Q25" s="16"/>
      <c r="R25" s="22"/>
      <c r="S25" s="23"/>
      <c r="T25" s="23"/>
      <c r="U25" s="736"/>
      <c r="V25" s="734"/>
    </row>
    <row r="26" spans="1:22" ht="18" customHeight="1" x14ac:dyDescent="0.3">
      <c r="A26" s="686"/>
      <c r="B26" s="611"/>
      <c r="C26" s="675"/>
      <c r="D26" s="759"/>
      <c r="E26" s="644"/>
      <c r="F26" s="740"/>
      <c r="G26" s="741"/>
      <c r="H26" s="742"/>
      <c r="I26" s="742"/>
      <c r="J26" s="682"/>
      <c r="K26" s="595">
        <f>220*K25*0.85/1000</f>
        <v>14.137200000000002</v>
      </c>
      <c r="L26" s="595">
        <f>220*L25*0.85/1000</f>
        <v>18.6252</v>
      </c>
      <c r="M26" s="595">
        <f>220*M25*0.85/1000</f>
        <v>7.4051999999999998</v>
      </c>
      <c r="N26" s="683"/>
      <c r="O26" s="597">
        <f>SUM(K26:M26)</f>
        <v>40.1676</v>
      </c>
      <c r="P26" s="635"/>
      <c r="Q26" s="635"/>
      <c r="R26" s="636"/>
      <c r="S26" s="637"/>
      <c r="T26" s="743">
        <f>SUM(P26:R26)/1000</f>
        <v>0</v>
      </c>
      <c r="U26" s="760">
        <f>SUM(O26,T26)</f>
        <v>40.1676</v>
      </c>
      <c r="V26" s="745"/>
    </row>
    <row r="27" spans="1:22" ht="18" customHeight="1" x14ac:dyDescent="0.3">
      <c r="A27" s="500" t="s">
        <v>190</v>
      </c>
      <c r="B27" s="125">
        <v>250</v>
      </c>
      <c r="C27" s="10">
        <v>361</v>
      </c>
      <c r="D27" s="167">
        <f>MAX(K33:L33:M33)/361*100</f>
        <v>27.423822714681435</v>
      </c>
      <c r="E27" s="167"/>
      <c r="F27" s="164"/>
      <c r="G27" s="20"/>
      <c r="H27" s="159"/>
      <c r="I27" s="159"/>
      <c r="J27" s="409">
        <f>(K27+L27+M27)/3</f>
        <v>234</v>
      </c>
      <c r="K27" s="370">
        <v>229</v>
      </c>
      <c r="L27" s="370">
        <v>238</v>
      </c>
      <c r="M27" s="370">
        <v>235</v>
      </c>
      <c r="N27" s="394"/>
      <c r="O27" s="306"/>
      <c r="P27" s="137"/>
      <c r="Q27" s="137"/>
      <c r="R27" s="149"/>
      <c r="S27" s="150"/>
      <c r="T27" s="173"/>
      <c r="U27" s="746"/>
      <c r="V27" s="734"/>
    </row>
    <row r="28" spans="1:22" ht="18" customHeight="1" x14ac:dyDescent="0.25">
      <c r="A28" s="21" t="s">
        <v>12</v>
      </c>
      <c r="B28" s="126"/>
      <c r="C28" s="517"/>
      <c r="D28" s="761"/>
      <c r="E28" s="762">
        <v>396</v>
      </c>
      <c r="F28" s="732"/>
      <c r="G28" s="367"/>
      <c r="H28" s="347"/>
      <c r="I28" s="347"/>
      <c r="J28" s="437"/>
      <c r="K28" s="399">
        <v>2.4</v>
      </c>
      <c r="L28" s="399">
        <v>0</v>
      </c>
      <c r="M28" s="399">
        <v>2.4</v>
      </c>
      <c r="N28" s="394">
        <f>SQRT((0+L28*0.866-M28*0.866)*(0+L28*0.866-M28*0.866)+(K28-L28*0.5-M28*0.5)*(K28-L28*0.5-M28*0.5))</f>
        <v>2.399947199419187</v>
      </c>
      <c r="O28" s="304"/>
      <c r="P28" s="137"/>
      <c r="Q28" s="137"/>
      <c r="R28" s="149"/>
      <c r="S28" s="150"/>
      <c r="T28" s="749"/>
      <c r="U28" s="736"/>
      <c r="V28" s="734"/>
    </row>
    <row r="29" spans="1:22" ht="18" customHeight="1" x14ac:dyDescent="0.25">
      <c r="A29" s="21" t="s">
        <v>373</v>
      </c>
      <c r="B29" s="127"/>
      <c r="C29" s="518"/>
      <c r="D29" s="750"/>
      <c r="E29" s="751">
        <v>402</v>
      </c>
      <c r="F29" s="735"/>
      <c r="G29" s="368"/>
      <c r="H29" s="349"/>
      <c r="I29" s="349"/>
      <c r="J29" s="437"/>
      <c r="K29" s="399">
        <v>34.799999999999997</v>
      </c>
      <c r="L29" s="399">
        <v>52.199999999999996</v>
      </c>
      <c r="M29" s="399">
        <v>32.4</v>
      </c>
      <c r="N29" s="394">
        <f t="shared" ref="N29:N32" si="2">SQRT((0+L29*0.866-M29*0.866)*(0+L29*0.866-M29*0.866)+(K29-L29*0.5-M29*0.5)*(K29-L29*0.5-M29*0.5))</f>
        <v>18.71530791197409</v>
      </c>
      <c r="O29" s="304"/>
      <c r="P29" s="137"/>
      <c r="Q29" s="137"/>
      <c r="R29" s="149"/>
      <c r="S29" s="150"/>
      <c r="T29" s="338"/>
      <c r="U29" s="736"/>
      <c r="V29" s="734"/>
    </row>
    <row r="30" spans="1:22" ht="18" customHeight="1" x14ac:dyDescent="0.25">
      <c r="A30" s="21" t="s">
        <v>374</v>
      </c>
      <c r="B30" s="127"/>
      <c r="C30" s="518"/>
      <c r="D30" s="750"/>
      <c r="E30" s="751">
        <v>408</v>
      </c>
      <c r="F30" s="735"/>
      <c r="G30" s="368"/>
      <c r="H30" s="349"/>
      <c r="I30" s="349"/>
      <c r="J30" s="437"/>
      <c r="K30" s="399">
        <v>25.8</v>
      </c>
      <c r="L30" s="399">
        <v>43.199999999999996</v>
      </c>
      <c r="M30" s="399">
        <v>33</v>
      </c>
      <c r="N30" s="394">
        <f t="shared" si="2"/>
        <v>15.143164208315243</v>
      </c>
      <c r="O30" s="304"/>
      <c r="P30" s="137"/>
      <c r="Q30" s="137"/>
      <c r="R30" s="149"/>
      <c r="S30" s="150"/>
      <c r="T30" s="338"/>
      <c r="U30" s="736"/>
      <c r="V30" s="734"/>
    </row>
    <row r="31" spans="1:22" ht="18" customHeight="1" x14ac:dyDescent="0.25">
      <c r="A31" s="21" t="s">
        <v>335</v>
      </c>
      <c r="B31" s="127"/>
      <c r="C31" s="518"/>
      <c r="D31" s="750"/>
      <c r="E31" s="751"/>
      <c r="F31" s="735"/>
      <c r="G31" s="368"/>
      <c r="H31" s="349"/>
      <c r="I31" s="349"/>
      <c r="J31" s="437"/>
      <c r="K31" s="399">
        <v>2.4</v>
      </c>
      <c r="L31" s="399">
        <v>1.7999999999999998</v>
      </c>
      <c r="M31" s="399">
        <v>1.2</v>
      </c>
      <c r="N31" s="394">
        <f t="shared" si="2"/>
        <v>1.0392228634898291</v>
      </c>
      <c r="O31" s="304"/>
      <c r="P31" s="137"/>
      <c r="Q31" s="137"/>
      <c r="R31" s="149"/>
      <c r="S31" s="150"/>
      <c r="T31" s="338"/>
      <c r="U31" s="736"/>
      <c r="V31" s="734"/>
    </row>
    <row r="32" spans="1:22" ht="18" customHeight="1" x14ac:dyDescent="0.25">
      <c r="A32" s="21" t="s">
        <v>52</v>
      </c>
      <c r="B32" s="127"/>
      <c r="C32" s="518"/>
      <c r="D32" s="750"/>
      <c r="E32" s="751"/>
      <c r="F32" s="735"/>
      <c r="G32" s="368"/>
      <c r="H32" s="349"/>
      <c r="I32" s="349"/>
      <c r="J32" s="437"/>
      <c r="K32" s="399">
        <v>0</v>
      </c>
      <c r="L32" s="399">
        <v>1.7999999999999998</v>
      </c>
      <c r="M32" s="399">
        <v>0</v>
      </c>
      <c r="N32" s="394">
        <f t="shared" si="2"/>
        <v>1.79996039956439</v>
      </c>
      <c r="O32" s="305"/>
      <c r="P32" s="137"/>
      <c r="Q32" s="137"/>
      <c r="R32" s="149"/>
      <c r="S32" s="150"/>
      <c r="T32" s="338"/>
      <c r="U32" s="736"/>
      <c r="V32" s="734"/>
    </row>
    <row r="33" spans="1:22" ht="18" customHeight="1" x14ac:dyDescent="0.3">
      <c r="A33" s="15" t="s">
        <v>11</v>
      </c>
      <c r="B33" s="128"/>
      <c r="C33" s="75"/>
      <c r="D33" s="756"/>
      <c r="E33" s="403"/>
      <c r="F33" s="737"/>
      <c r="G33" s="738"/>
      <c r="H33" s="739"/>
      <c r="I33" s="739"/>
      <c r="J33" s="437"/>
      <c r="K33" s="66">
        <f>SUM(K28:K32)</f>
        <v>65.400000000000006</v>
      </c>
      <c r="L33" s="66">
        <f>SUM(L28:L32)</f>
        <v>98.999999999999986</v>
      </c>
      <c r="M33" s="66">
        <f>SUM(M28:M32)</f>
        <v>69</v>
      </c>
      <c r="N33" s="425">
        <f t="shared" si="0"/>
        <v>31.951845017150397</v>
      </c>
      <c r="O33" s="59"/>
      <c r="P33" s="16"/>
      <c r="Q33" s="16"/>
      <c r="R33" s="22"/>
      <c r="S33" s="23"/>
      <c r="T33" s="23"/>
      <c r="U33" s="736"/>
      <c r="V33" s="734"/>
    </row>
    <row r="34" spans="1:22" ht="18" customHeight="1" x14ac:dyDescent="0.3">
      <c r="A34" s="592"/>
      <c r="B34" s="611"/>
      <c r="C34" s="675"/>
      <c r="D34" s="759"/>
      <c r="E34" s="644"/>
      <c r="F34" s="740"/>
      <c r="G34" s="741"/>
      <c r="H34" s="742"/>
      <c r="I34" s="742"/>
      <c r="J34" s="682"/>
      <c r="K34" s="595">
        <f>220*K33*0.85/1000</f>
        <v>12.229800000000001</v>
      </c>
      <c r="L34" s="595">
        <f>220*L33*0.85/1000</f>
        <v>18.512999999999998</v>
      </c>
      <c r="M34" s="595">
        <f>220*M33*0.85/1000</f>
        <v>12.903</v>
      </c>
      <c r="N34" s="683"/>
      <c r="O34" s="597">
        <f>SUM(K34:M34)</f>
        <v>43.645800000000001</v>
      </c>
      <c r="P34" s="635"/>
      <c r="Q34" s="635"/>
      <c r="R34" s="636"/>
      <c r="S34" s="637"/>
      <c r="T34" s="763">
        <f>SUM(P34:R34)/1000</f>
        <v>0</v>
      </c>
      <c r="U34" s="764"/>
      <c r="V34" s="765">
        <f>SUM(O34,T34)</f>
        <v>43.645800000000001</v>
      </c>
    </row>
    <row r="35" spans="1:22" ht="18" customHeight="1" x14ac:dyDescent="0.3">
      <c r="A35" s="2" t="s">
        <v>192</v>
      </c>
      <c r="B35" s="125">
        <v>250</v>
      </c>
      <c r="C35" s="10">
        <v>361</v>
      </c>
      <c r="D35" s="167">
        <f>MAX(K42:L42:M42)/361*100</f>
        <v>33.2409972299169</v>
      </c>
      <c r="E35" s="167"/>
      <c r="F35" s="164"/>
      <c r="G35" s="20"/>
      <c r="H35" s="13"/>
      <c r="I35" s="159"/>
      <c r="J35" s="409">
        <f>(K35+L35+M35)/3</f>
        <v>232</v>
      </c>
      <c r="K35" s="373">
        <v>236</v>
      </c>
      <c r="L35" s="373">
        <v>226</v>
      </c>
      <c r="M35" s="373">
        <v>234</v>
      </c>
      <c r="N35" s="394"/>
      <c r="O35" s="306"/>
      <c r="P35" s="137"/>
      <c r="Q35" s="137"/>
      <c r="R35" s="149"/>
      <c r="S35" s="150"/>
      <c r="T35" s="173"/>
      <c r="U35" s="746"/>
      <c r="V35" s="734"/>
    </row>
    <row r="36" spans="1:22" ht="18" customHeight="1" x14ac:dyDescent="0.25">
      <c r="A36" s="766" t="s">
        <v>375</v>
      </c>
      <c r="B36" s="126"/>
      <c r="C36" s="517"/>
      <c r="D36" s="761"/>
      <c r="E36" s="762">
        <v>403</v>
      </c>
      <c r="F36" s="732"/>
      <c r="G36" s="367"/>
      <c r="H36" s="347"/>
      <c r="I36" s="347"/>
      <c r="J36" s="409"/>
      <c r="K36" s="399">
        <v>6.6</v>
      </c>
      <c r="L36" s="399">
        <v>3</v>
      </c>
      <c r="M36" s="399">
        <v>4.2</v>
      </c>
      <c r="N36" s="394">
        <f t="shared" si="0"/>
        <v>3.1748915949997403</v>
      </c>
      <c r="O36" s="307"/>
      <c r="P36" s="137"/>
      <c r="Q36" s="137"/>
      <c r="R36" s="149"/>
      <c r="S36" s="150"/>
      <c r="T36" s="749"/>
      <c r="U36" s="736"/>
      <c r="V36" s="734"/>
    </row>
    <row r="37" spans="1:22" ht="18" customHeight="1" x14ac:dyDescent="0.25">
      <c r="A37" s="766" t="s">
        <v>376</v>
      </c>
      <c r="B37" s="127"/>
      <c r="C37" s="518"/>
      <c r="D37" s="750"/>
      <c r="E37" s="751">
        <v>404</v>
      </c>
      <c r="F37" s="735"/>
      <c r="G37" s="368"/>
      <c r="H37" s="349"/>
      <c r="I37" s="349"/>
      <c r="J37" s="409"/>
      <c r="K37" s="399">
        <v>57</v>
      </c>
      <c r="L37" s="399">
        <v>59.4</v>
      </c>
      <c r="M37" s="399">
        <v>44.4</v>
      </c>
      <c r="N37" s="394">
        <f t="shared" si="0"/>
        <v>13.955289319824217</v>
      </c>
      <c r="O37" s="307"/>
      <c r="P37" s="137"/>
      <c r="Q37" s="137"/>
      <c r="R37" s="149"/>
      <c r="S37" s="150"/>
      <c r="T37" s="338"/>
      <c r="U37" s="736"/>
      <c r="V37" s="734"/>
    </row>
    <row r="38" spans="1:22" ht="18" customHeight="1" x14ac:dyDescent="0.25">
      <c r="A38" s="766" t="s">
        <v>377</v>
      </c>
      <c r="B38" s="127"/>
      <c r="C38" s="518"/>
      <c r="D38" s="750"/>
      <c r="E38" s="751">
        <v>406</v>
      </c>
      <c r="F38" s="735"/>
      <c r="G38" s="368"/>
      <c r="H38" s="349"/>
      <c r="I38" s="349"/>
      <c r="J38" s="409"/>
      <c r="K38" s="399">
        <v>29.4</v>
      </c>
      <c r="L38" s="399">
        <v>51.6</v>
      </c>
      <c r="M38" s="399">
        <v>57</v>
      </c>
      <c r="N38" s="394">
        <f t="shared" si="0"/>
        <v>25.335325475706842</v>
      </c>
      <c r="O38" s="307"/>
      <c r="P38" s="137"/>
      <c r="Q38" s="137"/>
      <c r="R38" s="149"/>
      <c r="S38" s="150"/>
      <c r="T38" s="338"/>
      <c r="U38" s="736"/>
      <c r="V38" s="734"/>
    </row>
    <row r="39" spans="1:22" ht="18" customHeight="1" x14ac:dyDescent="0.25">
      <c r="A39" s="766" t="s">
        <v>15</v>
      </c>
      <c r="B39" s="127"/>
      <c r="C39" s="518"/>
      <c r="D39" s="750"/>
      <c r="E39" s="751"/>
      <c r="F39" s="735"/>
      <c r="G39" s="368"/>
      <c r="H39" s="349"/>
      <c r="I39" s="349"/>
      <c r="J39" s="409"/>
      <c r="K39" s="399">
        <v>0</v>
      </c>
      <c r="L39" s="399">
        <v>0</v>
      </c>
      <c r="M39" s="399">
        <v>0</v>
      </c>
      <c r="N39" s="394">
        <f t="shared" si="0"/>
        <v>0</v>
      </c>
      <c r="O39" s="307"/>
      <c r="P39" s="137"/>
      <c r="Q39" s="137"/>
      <c r="R39" s="149"/>
      <c r="S39" s="150"/>
      <c r="T39" s="338"/>
      <c r="U39" s="736"/>
      <c r="V39" s="734"/>
    </row>
    <row r="40" spans="1:22" ht="18" customHeight="1" x14ac:dyDescent="0.25">
      <c r="A40" s="766" t="s">
        <v>123</v>
      </c>
      <c r="B40" s="127"/>
      <c r="C40" s="518"/>
      <c r="D40" s="750"/>
      <c r="E40" s="751"/>
      <c r="F40" s="735"/>
      <c r="G40" s="368"/>
      <c r="H40" s="349"/>
      <c r="I40" s="349"/>
      <c r="J40" s="409"/>
      <c r="K40" s="399">
        <v>6</v>
      </c>
      <c r="L40" s="399">
        <v>6</v>
      </c>
      <c r="M40" s="399">
        <v>0.6</v>
      </c>
      <c r="N40" s="394">
        <f t="shared" si="0"/>
        <v>5.399881198693171</v>
      </c>
      <c r="O40" s="307"/>
      <c r="P40" s="137"/>
      <c r="Q40" s="137"/>
      <c r="R40" s="149"/>
      <c r="S40" s="150"/>
      <c r="T40" s="338"/>
      <c r="U40" s="736"/>
      <c r="V40" s="734"/>
    </row>
    <row r="41" spans="1:22" ht="18" customHeight="1" x14ac:dyDescent="0.25">
      <c r="A41" s="766" t="s">
        <v>378</v>
      </c>
      <c r="B41" s="127"/>
      <c r="C41" s="518"/>
      <c r="D41" s="750"/>
      <c r="E41" s="751"/>
      <c r="F41" s="735"/>
      <c r="G41" s="368"/>
      <c r="H41" s="349"/>
      <c r="I41" s="349"/>
      <c r="J41" s="409"/>
      <c r="K41" s="393"/>
      <c r="L41" s="393"/>
      <c r="M41" s="393"/>
      <c r="N41" s="394">
        <f t="shared" si="0"/>
        <v>0</v>
      </c>
      <c r="O41" s="308"/>
      <c r="P41" s="137"/>
      <c r="Q41" s="137"/>
      <c r="R41" s="149"/>
      <c r="S41" s="150"/>
      <c r="T41" s="338"/>
      <c r="U41" s="736"/>
      <c r="V41" s="734"/>
    </row>
    <row r="42" spans="1:22" ht="18" customHeight="1" x14ac:dyDescent="0.3">
      <c r="A42" s="15" t="s">
        <v>11</v>
      </c>
      <c r="B42" s="128"/>
      <c r="C42" s="75"/>
      <c r="D42" s="756"/>
      <c r="E42" s="403"/>
      <c r="F42" s="737"/>
      <c r="G42" s="738"/>
      <c r="H42" s="739"/>
      <c r="I42" s="739"/>
      <c r="J42" s="409"/>
      <c r="K42" s="66">
        <f>SUM(K36:K41)</f>
        <v>99</v>
      </c>
      <c r="L42" s="66">
        <f t="shared" ref="L42:M42" si="3">SUM(L36:L41)</f>
        <v>120</v>
      </c>
      <c r="M42" s="66">
        <f t="shared" si="3"/>
        <v>106.19999999999999</v>
      </c>
      <c r="N42" s="425">
        <f t="shared" si="0"/>
        <v>18.483279488229361</v>
      </c>
      <c r="O42" s="123"/>
      <c r="P42" s="16"/>
      <c r="Q42" s="16"/>
      <c r="R42" s="22"/>
      <c r="S42" s="23"/>
      <c r="T42" s="23"/>
      <c r="U42" s="736"/>
      <c r="V42" s="734"/>
    </row>
    <row r="43" spans="1:22" ht="18" customHeight="1" x14ac:dyDescent="0.3">
      <c r="A43" s="592"/>
      <c r="B43" s="611"/>
      <c r="C43" s="675"/>
      <c r="D43" s="759"/>
      <c r="E43" s="644"/>
      <c r="F43" s="740"/>
      <c r="G43" s="741"/>
      <c r="H43" s="742"/>
      <c r="I43" s="742"/>
      <c r="J43" s="643"/>
      <c r="K43" s="595">
        <f>220*K42*0.85/1000</f>
        <v>18.513000000000002</v>
      </c>
      <c r="L43" s="595">
        <f>220*L42*0.85/1000</f>
        <v>22.44</v>
      </c>
      <c r="M43" s="595">
        <f>220*M42*0.85/1000</f>
        <v>19.859399999999997</v>
      </c>
      <c r="N43" s="683"/>
      <c r="O43" s="687">
        <f>SUM(K43:M43)</f>
        <v>60.812399999999997</v>
      </c>
      <c r="P43" s="635"/>
      <c r="Q43" s="635"/>
      <c r="R43" s="636"/>
      <c r="S43" s="637"/>
      <c r="T43" s="763">
        <f>SUM(P43:R43)/1000</f>
        <v>0</v>
      </c>
      <c r="U43" s="760">
        <f>SUM(O43,T43)</f>
        <v>60.812399999999997</v>
      </c>
      <c r="V43" s="767"/>
    </row>
    <row r="44" spans="1:22" ht="18" customHeight="1" x14ac:dyDescent="0.3">
      <c r="A44" s="95" t="s">
        <v>191</v>
      </c>
      <c r="B44" s="125">
        <v>250</v>
      </c>
      <c r="C44" s="10">
        <v>361</v>
      </c>
      <c r="D44" s="167">
        <f>MAX(K51:L51:M51)/361*100</f>
        <v>32.07756232686981</v>
      </c>
      <c r="E44" s="167"/>
      <c r="F44" s="164"/>
      <c r="G44" s="20"/>
      <c r="H44" s="13"/>
      <c r="I44" s="159"/>
      <c r="J44" s="409">
        <f>(K44+L44+M44)/3</f>
        <v>231.33333333333334</v>
      </c>
      <c r="K44" s="373">
        <v>238</v>
      </c>
      <c r="L44" s="373">
        <v>233</v>
      </c>
      <c r="M44" s="373">
        <v>223</v>
      </c>
      <c r="N44" s="394"/>
      <c r="O44" s="306"/>
      <c r="P44" s="137"/>
      <c r="Q44" s="137"/>
      <c r="R44" s="149"/>
      <c r="S44" s="150"/>
      <c r="T44" s="338"/>
      <c r="U44" s="746"/>
      <c r="V44" s="734"/>
    </row>
    <row r="45" spans="1:22" ht="18" customHeight="1" x14ac:dyDescent="0.25">
      <c r="A45" s="766" t="s">
        <v>375</v>
      </c>
      <c r="B45" s="126"/>
      <c r="C45" s="517"/>
      <c r="D45" s="761"/>
      <c r="E45" s="762">
        <v>401</v>
      </c>
      <c r="F45" s="732"/>
      <c r="G45" s="367"/>
      <c r="H45" s="347"/>
      <c r="I45" s="347"/>
      <c r="J45" s="409"/>
      <c r="K45" s="399">
        <v>3.5999999999999996</v>
      </c>
      <c r="L45" s="399">
        <v>7.1999999999999993</v>
      </c>
      <c r="M45" s="399">
        <v>6.6</v>
      </c>
      <c r="N45" s="394">
        <f>SQRT((0+L45*0.866-M45*0.866)*(0+L45*0.866-M45*0.866)+(K45-L45*0.5-M45*0.5)*(K45-L45*0.5-M45*0.5))</f>
        <v>3.340656246907185</v>
      </c>
      <c r="O45" s="307"/>
      <c r="P45" s="137"/>
      <c r="Q45" s="137"/>
      <c r="R45" s="149"/>
      <c r="S45" s="150"/>
      <c r="T45" s="338"/>
      <c r="U45" s="736"/>
      <c r="V45" s="734"/>
    </row>
    <row r="46" spans="1:22" ht="18" customHeight="1" x14ac:dyDescent="0.25">
      <c r="A46" s="766" t="s">
        <v>376</v>
      </c>
      <c r="B46" s="127"/>
      <c r="C46" s="518"/>
      <c r="D46" s="750"/>
      <c r="E46" s="751">
        <v>404</v>
      </c>
      <c r="F46" s="735"/>
      <c r="G46" s="368"/>
      <c r="H46" s="349"/>
      <c r="I46" s="349"/>
      <c r="J46" s="409"/>
      <c r="K46" s="399">
        <v>56.4</v>
      </c>
      <c r="L46" s="399">
        <v>41.4</v>
      </c>
      <c r="M46" s="399">
        <v>42</v>
      </c>
      <c r="N46" s="394">
        <f t="shared" ref="N46:N51" si="4">SQRT((0+L46*0.866-M46*0.866)*(0+L46*0.866-M46*0.866)+(K46-L46*0.5-M46*0.5)*(K46-L46*0.5-M46*0.5))</f>
        <v>14.709180268118278</v>
      </c>
      <c r="O46" s="307"/>
      <c r="P46" s="137"/>
      <c r="Q46" s="137"/>
      <c r="R46" s="149"/>
      <c r="S46" s="150"/>
      <c r="T46" s="338"/>
      <c r="U46" s="736"/>
      <c r="V46" s="734"/>
    </row>
    <row r="47" spans="1:22" ht="18" customHeight="1" x14ac:dyDescent="0.25">
      <c r="A47" s="766" t="s">
        <v>377</v>
      </c>
      <c r="B47" s="127"/>
      <c r="C47" s="518"/>
      <c r="D47" s="750"/>
      <c r="E47" s="751">
        <v>400</v>
      </c>
      <c r="F47" s="735"/>
      <c r="G47" s="368"/>
      <c r="H47" s="349"/>
      <c r="I47" s="349"/>
      <c r="J47" s="409"/>
      <c r="K47" s="399">
        <v>45.6</v>
      </c>
      <c r="L47" s="399">
        <v>8.4</v>
      </c>
      <c r="M47" s="399">
        <v>53.4</v>
      </c>
      <c r="N47" s="394">
        <f t="shared" si="4"/>
        <v>41.650340934979148</v>
      </c>
      <c r="O47" s="307"/>
      <c r="P47" s="137"/>
      <c r="Q47" s="137"/>
      <c r="R47" s="149"/>
      <c r="S47" s="150"/>
      <c r="T47" s="338"/>
      <c r="U47" s="736"/>
      <c r="V47" s="734"/>
    </row>
    <row r="48" spans="1:22" ht="18" customHeight="1" x14ac:dyDescent="0.25">
      <c r="A48" s="766" t="s">
        <v>15</v>
      </c>
      <c r="B48" s="127"/>
      <c r="C48" s="518"/>
      <c r="D48" s="750"/>
      <c r="E48" s="751"/>
      <c r="F48" s="735"/>
      <c r="G48" s="368"/>
      <c r="H48" s="349"/>
      <c r="I48" s="349"/>
      <c r="J48" s="409"/>
      <c r="K48" s="399">
        <v>0</v>
      </c>
      <c r="L48" s="399">
        <v>0</v>
      </c>
      <c r="M48" s="399">
        <v>0</v>
      </c>
      <c r="N48" s="394">
        <f t="shared" si="4"/>
        <v>0</v>
      </c>
      <c r="O48" s="307"/>
      <c r="P48" s="137"/>
      <c r="Q48" s="137"/>
      <c r="R48" s="149"/>
      <c r="S48" s="150"/>
      <c r="T48" s="338"/>
      <c r="U48" s="736"/>
      <c r="V48" s="734"/>
    </row>
    <row r="49" spans="1:22" ht="18" customHeight="1" x14ac:dyDescent="0.25">
      <c r="A49" s="766" t="s">
        <v>123</v>
      </c>
      <c r="B49" s="127"/>
      <c r="C49" s="518"/>
      <c r="D49" s="750"/>
      <c r="E49" s="751"/>
      <c r="F49" s="735"/>
      <c r="G49" s="368"/>
      <c r="H49" s="349"/>
      <c r="I49" s="349"/>
      <c r="J49" s="409"/>
      <c r="K49" s="399">
        <v>10.199999999999999</v>
      </c>
      <c r="L49" s="399">
        <v>0.6</v>
      </c>
      <c r="M49" s="399">
        <v>1.2</v>
      </c>
      <c r="N49" s="394">
        <f t="shared" si="4"/>
        <v>9.3145039674692285</v>
      </c>
      <c r="O49" s="307"/>
      <c r="P49" s="137"/>
      <c r="Q49" s="137"/>
      <c r="R49" s="149"/>
      <c r="S49" s="150"/>
      <c r="T49" s="338"/>
      <c r="U49" s="736"/>
      <c r="V49" s="734"/>
    </row>
    <row r="50" spans="1:22" ht="18" customHeight="1" x14ac:dyDescent="0.25">
      <c r="A50" s="766" t="s">
        <v>378</v>
      </c>
      <c r="B50" s="127"/>
      <c r="C50" s="518"/>
      <c r="D50" s="750"/>
      <c r="E50" s="751"/>
      <c r="F50" s="735"/>
      <c r="G50" s="368"/>
      <c r="H50" s="349"/>
      <c r="I50" s="349"/>
      <c r="J50" s="409"/>
      <c r="K50" s="393"/>
      <c r="L50" s="393"/>
      <c r="M50" s="393"/>
      <c r="N50" s="394">
        <f t="shared" si="4"/>
        <v>0</v>
      </c>
      <c r="O50" s="308"/>
      <c r="P50" s="137"/>
      <c r="Q50" s="137"/>
      <c r="R50" s="149"/>
      <c r="S50" s="150"/>
      <c r="T50" s="338"/>
      <c r="U50" s="736"/>
      <c r="V50" s="734"/>
    </row>
    <row r="51" spans="1:22" ht="18" customHeight="1" x14ac:dyDescent="0.3">
      <c r="A51" s="15" t="s">
        <v>11</v>
      </c>
      <c r="B51" s="128"/>
      <c r="C51" s="75"/>
      <c r="D51" s="756"/>
      <c r="E51" s="403"/>
      <c r="F51" s="737"/>
      <c r="G51" s="738"/>
      <c r="H51" s="739"/>
      <c r="I51" s="739"/>
      <c r="J51" s="409"/>
      <c r="K51" s="66">
        <f>SUM(K45:K50)</f>
        <v>115.8</v>
      </c>
      <c r="L51" s="66">
        <f t="shared" ref="L51:M51" si="5">SUM(L45:L50)</f>
        <v>57.599999999999994</v>
      </c>
      <c r="M51" s="66">
        <f t="shared" si="5"/>
        <v>103.2</v>
      </c>
      <c r="N51" s="425">
        <f t="shared" si="4"/>
        <v>53.033843045361145</v>
      </c>
      <c r="O51" s="123"/>
      <c r="P51" s="16"/>
      <c r="Q51" s="16"/>
      <c r="R51" s="22"/>
      <c r="S51" s="23"/>
      <c r="T51" s="23"/>
      <c r="U51" s="736"/>
      <c r="V51" s="734"/>
    </row>
    <row r="52" spans="1:22" ht="18" customHeight="1" x14ac:dyDescent="0.3">
      <c r="A52" s="592"/>
      <c r="B52" s="611"/>
      <c r="C52" s="675"/>
      <c r="D52" s="759"/>
      <c r="E52" s="644"/>
      <c r="F52" s="740"/>
      <c r="G52" s="741"/>
      <c r="H52" s="742"/>
      <c r="I52" s="742"/>
      <c r="J52" s="643"/>
      <c r="K52" s="595">
        <f>220*K51*0.85/1000</f>
        <v>21.654599999999999</v>
      </c>
      <c r="L52" s="595">
        <f>220*L51*0.85/1000</f>
        <v>10.771199999999999</v>
      </c>
      <c r="M52" s="595">
        <f>220*M51*0.85/1000</f>
        <v>19.298399999999997</v>
      </c>
      <c r="N52" s="683"/>
      <c r="O52" s="687">
        <f>SUM(K52:M52)</f>
        <v>51.724199999999996</v>
      </c>
      <c r="P52" s="635"/>
      <c r="Q52" s="635"/>
      <c r="R52" s="636"/>
      <c r="S52" s="637"/>
      <c r="T52" s="763">
        <f>SUM(P52:R52)/1000</f>
        <v>0</v>
      </c>
      <c r="U52" s="767"/>
      <c r="V52" s="768">
        <f>SUM(O52,T52)</f>
        <v>51.724199999999996</v>
      </c>
    </row>
    <row r="53" spans="1:22" ht="18" customHeight="1" x14ac:dyDescent="0.3">
      <c r="A53" s="95" t="s">
        <v>194</v>
      </c>
      <c r="B53" s="125">
        <v>160</v>
      </c>
      <c r="C53" s="10">
        <v>231</v>
      </c>
      <c r="D53" s="167">
        <f>MAX(K58:L58:M58)/231*100</f>
        <v>29.61038961038961</v>
      </c>
      <c r="E53" s="167"/>
      <c r="F53" s="164"/>
      <c r="G53" s="24"/>
      <c r="H53" s="96"/>
      <c r="I53" s="159"/>
      <c r="J53" s="409">
        <f>(K53+L53+M53)/3</f>
        <v>224.33333333333334</v>
      </c>
      <c r="K53" s="373">
        <v>218</v>
      </c>
      <c r="L53" s="373">
        <v>227</v>
      </c>
      <c r="M53" s="373">
        <v>228</v>
      </c>
      <c r="N53" s="394"/>
      <c r="O53" s="306"/>
      <c r="P53" s="137"/>
      <c r="Q53" s="137"/>
      <c r="R53" s="149"/>
      <c r="S53" s="150"/>
      <c r="T53" s="338"/>
      <c r="U53" s="736"/>
      <c r="V53" s="734"/>
    </row>
    <row r="54" spans="1:22" ht="18" customHeight="1" x14ac:dyDescent="0.25">
      <c r="A54" s="766" t="s">
        <v>379</v>
      </c>
      <c r="B54" s="126"/>
      <c r="C54" s="517"/>
      <c r="D54" s="761"/>
      <c r="E54" s="762">
        <v>373</v>
      </c>
      <c r="F54" s="732"/>
      <c r="G54" s="367"/>
      <c r="H54" s="347"/>
      <c r="I54" s="347"/>
      <c r="J54" s="409"/>
      <c r="K54" s="399">
        <v>58.8</v>
      </c>
      <c r="L54" s="399">
        <v>36</v>
      </c>
      <c r="M54" s="399">
        <v>29.4</v>
      </c>
      <c r="N54" s="394">
        <f t="shared" si="0"/>
        <v>26.718497026591894</v>
      </c>
      <c r="O54" s="304"/>
      <c r="P54" s="137"/>
      <c r="Q54" s="137"/>
      <c r="R54" s="149"/>
      <c r="S54" s="150"/>
      <c r="T54" s="338"/>
      <c r="U54" s="736"/>
      <c r="V54" s="734"/>
    </row>
    <row r="55" spans="1:22" ht="18" customHeight="1" x14ac:dyDescent="0.25">
      <c r="A55" s="766" t="s">
        <v>380</v>
      </c>
      <c r="B55" s="127"/>
      <c r="C55" s="518"/>
      <c r="D55" s="750"/>
      <c r="E55" s="751">
        <v>392</v>
      </c>
      <c r="F55" s="735"/>
      <c r="G55" s="368"/>
      <c r="H55" s="349"/>
      <c r="I55" s="349"/>
      <c r="J55" s="409"/>
      <c r="K55" s="399">
        <v>3</v>
      </c>
      <c r="L55" s="399">
        <v>6</v>
      </c>
      <c r="M55" s="399">
        <v>7.8</v>
      </c>
      <c r="N55" s="394">
        <f t="shared" si="0"/>
        <v>4.1999830285371393</v>
      </c>
      <c r="O55" s="304"/>
      <c r="P55" s="137"/>
      <c r="Q55" s="137"/>
      <c r="R55" s="149"/>
      <c r="S55" s="150"/>
      <c r="T55" s="338"/>
      <c r="U55" s="736"/>
      <c r="V55" s="734"/>
    </row>
    <row r="56" spans="1:22" ht="18" customHeight="1" x14ac:dyDescent="0.25">
      <c r="A56" s="766" t="s">
        <v>381</v>
      </c>
      <c r="B56" s="127"/>
      <c r="C56" s="518"/>
      <c r="D56" s="750"/>
      <c r="E56" s="751">
        <v>394</v>
      </c>
      <c r="F56" s="735"/>
      <c r="G56" s="368"/>
      <c r="H56" s="349"/>
      <c r="I56" s="349"/>
      <c r="J56" s="409"/>
      <c r="K56" s="399">
        <v>6.6</v>
      </c>
      <c r="L56" s="399">
        <v>6.6</v>
      </c>
      <c r="M56" s="399">
        <v>0.6</v>
      </c>
      <c r="N56" s="394">
        <f t="shared" si="0"/>
        <v>5.9998679985479679</v>
      </c>
      <c r="O56" s="304"/>
      <c r="P56" s="137"/>
      <c r="Q56" s="137"/>
      <c r="R56" s="149"/>
      <c r="S56" s="150"/>
      <c r="T56" s="338"/>
      <c r="U56" s="736"/>
      <c r="V56" s="734"/>
    </row>
    <row r="57" spans="1:22" ht="18" customHeight="1" x14ac:dyDescent="0.25">
      <c r="A57" s="766" t="s">
        <v>382</v>
      </c>
      <c r="B57" s="127"/>
      <c r="C57" s="518"/>
      <c r="D57" s="750"/>
      <c r="E57" s="751"/>
      <c r="F57" s="735"/>
      <c r="G57" s="368"/>
      <c r="H57" s="349"/>
      <c r="I57" s="349"/>
      <c r="J57" s="409"/>
      <c r="K57" s="393"/>
      <c r="L57" s="393"/>
      <c r="M57" s="393"/>
      <c r="N57" s="394">
        <f t="shared" si="0"/>
        <v>0</v>
      </c>
      <c r="O57" s="305"/>
      <c r="P57" s="137"/>
      <c r="Q57" s="137"/>
      <c r="R57" s="149"/>
      <c r="S57" s="150"/>
      <c r="T57" s="338"/>
      <c r="U57" s="736"/>
      <c r="V57" s="734"/>
    </row>
    <row r="58" spans="1:22" ht="18" customHeight="1" x14ac:dyDescent="0.3">
      <c r="A58" s="15" t="s">
        <v>11</v>
      </c>
      <c r="B58" s="128"/>
      <c r="C58" s="75"/>
      <c r="D58" s="756"/>
      <c r="E58" s="403"/>
      <c r="F58" s="737"/>
      <c r="G58" s="738"/>
      <c r="H58" s="739"/>
      <c r="I58" s="739"/>
      <c r="J58" s="409"/>
      <c r="K58" s="66">
        <f>SUM(K54:K57)</f>
        <v>68.399999999999991</v>
      </c>
      <c r="L58" s="66">
        <f t="shared" ref="L58:M58" si="6">SUM(L54:L57)</f>
        <v>48.6</v>
      </c>
      <c r="M58" s="66">
        <f t="shared" si="6"/>
        <v>37.799999999999997</v>
      </c>
      <c r="N58" s="425">
        <f t="shared" si="0"/>
        <v>26.879636676115986</v>
      </c>
      <c r="O58" s="59"/>
      <c r="P58" s="16"/>
      <c r="Q58" s="16"/>
      <c r="R58" s="22"/>
      <c r="S58" s="23"/>
      <c r="T58" s="23"/>
      <c r="U58" s="736"/>
      <c r="V58" s="734"/>
    </row>
    <row r="59" spans="1:22" ht="18" customHeight="1" x14ac:dyDescent="0.3">
      <c r="A59" s="592"/>
      <c r="B59" s="611"/>
      <c r="C59" s="675"/>
      <c r="D59" s="759"/>
      <c r="E59" s="644"/>
      <c r="F59" s="740"/>
      <c r="G59" s="741"/>
      <c r="H59" s="742"/>
      <c r="I59" s="742"/>
      <c r="J59" s="643"/>
      <c r="K59" s="595">
        <f>220*K58*0.85/1000</f>
        <v>12.790799999999997</v>
      </c>
      <c r="L59" s="595">
        <f>220*L58*0.85/1000</f>
        <v>9.0881999999999987</v>
      </c>
      <c r="M59" s="595">
        <f>220*M58*0.85/1000</f>
        <v>7.0685999999999991</v>
      </c>
      <c r="N59" s="683"/>
      <c r="O59" s="597">
        <f>SUM(K59:M59)</f>
        <v>28.947599999999998</v>
      </c>
      <c r="P59" s="635"/>
      <c r="Q59" s="635"/>
      <c r="R59" s="636"/>
      <c r="S59" s="637"/>
      <c r="T59" s="763">
        <f>SUM(P59:R59)/1000</f>
        <v>0</v>
      </c>
      <c r="U59" s="760">
        <f>SUM(O59,T59)</f>
        <v>28.947599999999998</v>
      </c>
      <c r="V59" s="745"/>
    </row>
    <row r="60" spans="1:22" ht="18" customHeight="1" x14ac:dyDescent="0.3">
      <c r="A60" s="95" t="s">
        <v>193</v>
      </c>
      <c r="B60" s="125">
        <v>160</v>
      </c>
      <c r="C60" s="10">
        <v>231</v>
      </c>
      <c r="D60" s="167">
        <f>MAX(K65:L65:M65)/231*100</f>
        <v>24.675324675324674</v>
      </c>
      <c r="E60" s="167"/>
      <c r="F60" s="164"/>
      <c r="G60" s="24"/>
      <c r="H60" s="96"/>
      <c r="I60" s="159"/>
      <c r="J60" s="409">
        <f>(K60+L60+M60)/3</f>
        <v>232.33333333333334</v>
      </c>
      <c r="K60" s="373">
        <v>225</v>
      </c>
      <c r="L60" s="373">
        <v>236</v>
      </c>
      <c r="M60" s="373">
        <v>236</v>
      </c>
      <c r="N60" s="394"/>
      <c r="O60" s="306"/>
      <c r="P60" s="137"/>
      <c r="Q60" s="137"/>
      <c r="R60" s="149"/>
      <c r="S60" s="150"/>
      <c r="T60" s="338"/>
      <c r="U60" s="769"/>
      <c r="V60" s="734"/>
    </row>
    <row r="61" spans="1:22" ht="18" customHeight="1" x14ac:dyDescent="0.25">
      <c r="A61" s="766" t="s">
        <v>379</v>
      </c>
      <c r="B61" s="126"/>
      <c r="C61" s="517"/>
      <c r="D61" s="761"/>
      <c r="E61" s="762">
        <v>389</v>
      </c>
      <c r="F61" s="732"/>
      <c r="G61" s="367"/>
      <c r="H61" s="347"/>
      <c r="I61" s="347"/>
      <c r="J61" s="409"/>
      <c r="K61" s="399">
        <v>46.199999999999996</v>
      </c>
      <c r="L61" s="399">
        <v>46.8</v>
      </c>
      <c r="M61" s="399">
        <v>31.2</v>
      </c>
      <c r="N61" s="394">
        <f t="shared" si="0"/>
        <v>15.308471254831423</v>
      </c>
      <c r="O61" s="304"/>
      <c r="P61" s="137"/>
      <c r="Q61" s="137"/>
      <c r="R61" s="149"/>
      <c r="S61" s="150"/>
      <c r="T61" s="338"/>
      <c r="U61" s="733"/>
      <c r="V61" s="734"/>
    </row>
    <row r="62" spans="1:22" ht="18" customHeight="1" x14ac:dyDescent="0.25">
      <c r="A62" s="766" t="s">
        <v>380</v>
      </c>
      <c r="B62" s="127"/>
      <c r="C62" s="518"/>
      <c r="D62" s="750"/>
      <c r="E62" s="751">
        <v>403</v>
      </c>
      <c r="F62" s="735"/>
      <c r="G62" s="368"/>
      <c r="H62" s="349"/>
      <c r="I62" s="349"/>
      <c r="J62" s="409"/>
      <c r="K62" s="399">
        <v>1.2</v>
      </c>
      <c r="L62" s="399">
        <v>1.2</v>
      </c>
      <c r="M62" s="399">
        <v>6</v>
      </c>
      <c r="N62" s="394">
        <f t="shared" si="0"/>
        <v>4.799894398838374</v>
      </c>
      <c r="O62" s="304"/>
      <c r="P62" s="137"/>
      <c r="Q62" s="137"/>
      <c r="R62" s="149"/>
      <c r="S62" s="150"/>
      <c r="T62" s="338"/>
      <c r="U62" s="733"/>
      <c r="V62" s="734"/>
    </row>
    <row r="63" spans="1:22" ht="18" customHeight="1" x14ac:dyDescent="0.25">
      <c r="A63" s="766" t="s">
        <v>381</v>
      </c>
      <c r="B63" s="127"/>
      <c r="C63" s="518"/>
      <c r="D63" s="750"/>
      <c r="E63" s="751">
        <v>401</v>
      </c>
      <c r="F63" s="735"/>
      <c r="G63" s="368"/>
      <c r="H63" s="349"/>
      <c r="I63" s="349"/>
      <c r="J63" s="409"/>
      <c r="K63" s="399">
        <v>4.8</v>
      </c>
      <c r="L63" s="399">
        <v>0.6</v>
      </c>
      <c r="M63" s="399">
        <v>1.2</v>
      </c>
      <c r="N63" s="394">
        <f t="shared" si="0"/>
        <v>3.934461101599557</v>
      </c>
      <c r="O63" s="304"/>
      <c r="P63" s="137"/>
      <c r="Q63" s="137"/>
      <c r="R63" s="149"/>
      <c r="S63" s="150"/>
      <c r="T63" s="338"/>
      <c r="U63" s="733"/>
      <c r="V63" s="734"/>
    </row>
    <row r="64" spans="1:22" ht="18" customHeight="1" x14ac:dyDescent="0.25">
      <c r="A64" s="766" t="s">
        <v>382</v>
      </c>
      <c r="B64" s="127"/>
      <c r="C64" s="518"/>
      <c r="D64" s="750"/>
      <c r="E64" s="751"/>
      <c r="F64" s="735"/>
      <c r="G64" s="368"/>
      <c r="H64" s="349"/>
      <c r="I64" s="349"/>
      <c r="J64" s="409"/>
      <c r="K64" s="399">
        <v>2.4</v>
      </c>
      <c r="L64" s="399">
        <v>8.4</v>
      </c>
      <c r="M64" s="399">
        <v>6.6</v>
      </c>
      <c r="N64" s="394">
        <f t="shared" si="0"/>
        <v>5.3329032843283404</v>
      </c>
      <c r="O64" s="305"/>
      <c r="P64" s="137"/>
      <c r="Q64" s="137"/>
      <c r="R64" s="149"/>
      <c r="S64" s="150"/>
      <c r="T64" s="338"/>
      <c r="U64" s="733"/>
      <c r="V64" s="734"/>
    </row>
    <row r="65" spans="1:22" ht="18" customHeight="1" x14ac:dyDescent="0.3">
      <c r="A65" s="15" t="s">
        <v>11</v>
      </c>
      <c r="B65" s="128"/>
      <c r="C65" s="75"/>
      <c r="D65" s="756"/>
      <c r="E65" s="403"/>
      <c r="F65" s="737"/>
      <c r="G65" s="738"/>
      <c r="H65" s="739"/>
      <c r="I65" s="739"/>
      <c r="J65" s="409"/>
      <c r="K65" s="66">
        <f>SUM(K61:K64)</f>
        <v>54.599999999999994</v>
      </c>
      <c r="L65" s="66">
        <f t="shared" ref="L65:M65" si="7">SUM(L61:L64)</f>
        <v>57</v>
      </c>
      <c r="M65" s="66">
        <f t="shared" si="7"/>
        <v>45.000000000000007</v>
      </c>
      <c r="N65" s="425">
        <f t="shared" si="0"/>
        <v>10.997893616506747</v>
      </c>
      <c r="O65" s="59"/>
      <c r="P65" s="16"/>
      <c r="Q65" s="16"/>
      <c r="R65" s="22"/>
      <c r="S65" s="23"/>
      <c r="T65" s="23"/>
      <c r="U65" s="770"/>
      <c r="V65" s="734"/>
    </row>
    <row r="66" spans="1:22" ht="18" customHeight="1" x14ac:dyDescent="0.3">
      <c r="A66" s="592"/>
      <c r="B66" s="611"/>
      <c r="C66" s="675"/>
      <c r="D66" s="759"/>
      <c r="E66" s="644"/>
      <c r="F66" s="740"/>
      <c r="G66" s="741"/>
      <c r="H66" s="742"/>
      <c r="I66" s="742"/>
      <c r="J66" s="643"/>
      <c r="K66" s="595">
        <f>220*K65*0.85/1000</f>
        <v>10.210199999999999</v>
      </c>
      <c r="L66" s="595">
        <f>220*L65*0.85/1000</f>
        <v>10.659000000000001</v>
      </c>
      <c r="M66" s="595">
        <f>220*M65*0.85/1000</f>
        <v>8.4150000000000027</v>
      </c>
      <c r="N66" s="683"/>
      <c r="O66" s="597">
        <f>SUM(K66:M66)</f>
        <v>29.284200000000002</v>
      </c>
      <c r="P66" s="635"/>
      <c r="Q66" s="635"/>
      <c r="R66" s="636"/>
      <c r="S66" s="637"/>
      <c r="T66" s="763">
        <f>SUM(P66:R66)/1000</f>
        <v>0</v>
      </c>
      <c r="U66" s="771"/>
      <c r="V66" s="768">
        <f>SUM(O66,T66)</f>
        <v>29.284200000000002</v>
      </c>
    </row>
    <row r="67" spans="1:22" ht="18" customHeight="1" x14ac:dyDescent="0.3">
      <c r="A67" s="1" t="s">
        <v>195</v>
      </c>
      <c r="B67" s="125">
        <v>250</v>
      </c>
      <c r="C67" s="10">
        <v>361</v>
      </c>
      <c r="D67" s="167">
        <f>MAX(K74:L74:M74)/361*100</f>
        <v>28.254847645429358</v>
      </c>
      <c r="E67" s="167"/>
      <c r="F67" s="165"/>
      <c r="G67" s="26"/>
      <c r="H67" s="13"/>
      <c r="I67" s="159"/>
      <c r="J67" s="409">
        <f>(K67+L67+M67)/3</f>
        <v>229.66666666666666</v>
      </c>
      <c r="K67" s="373">
        <v>227</v>
      </c>
      <c r="L67" s="373">
        <v>230</v>
      </c>
      <c r="M67" s="373">
        <v>232</v>
      </c>
      <c r="N67" s="394"/>
      <c r="O67" s="306"/>
      <c r="P67" s="137"/>
      <c r="Q67" s="137"/>
      <c r="R67" s="149"/>
      <c r="S67" s="150"/>
      <c r="T67" s="338"/>
      <c r="U67" s="769"/>
      <c r="V67" s="734"/>
    </row>
    <row r="68" spans="1:22" ht="18" customHeight="1" x14ac:dyDescent="0.25">
      <c r="A68" s="772" t="s">
        <v>383</v>
      </c>
      <c r="B68" s="126"/>
      <c r="C68" s="517"/>
      <c r="D68" s="761"/>
      <c r="E68" s="762">
        <v>397</v>
      </c>
      <c r="F68" s="732"/>
      <c r="G68" s="367"/>
      <c r="H68" s="347"/>
      <c r="I68" s="347"/>
      <c r="J68" s="409"/>
      <c r="K68" s="399">
        <v>28.799999999999997</v>
      </c>
      <c r="L68" s="399">
        <v>18</v>
      </c>
      <c r="M68" s="399">
        <v>14.399999999999999</v>
      </c>
      <c r="N68" s="394">
        <f>SQRT((0+L68*0.866-M68*0.866)*(0+L68*0.866-M68*0.866)+(K68-L68*0.5-M68*0.5)*(K68-L68*0.5-M68*0.5))</f>
        <v>12.979962625524001</v>
      </c>
      <c r="O68" s="304"/>
      <c r="P68" s="137"/>
      <c r="Q68" s="137"/>
      <c r="R68" s="149"/>
      <c r="S68" s="150"/>
      <c r="T68" s="338"/>
      <c r="U68" s="733"/>
      <c r="V68" s="734"/>
    </row>
    <row r="69" spans="1:22" ht="18" customHeight="1" x14ac:dyDescent="0.25">
      <c r="A69" s="766" t="s">
        <v>384</v>
      </c>
      <c r="B69" s="127"/>
      <c r="C69" s="518"/>
      <c r="D69" s="750"/>
      <c r="E69" s="751">
        <v>403</v>
      </c>
      <c r="F69" s="735"/>
      <c r="G69" s="368"/>
      <c r="H69" s="349"/>
      <c r="I69" s="349"/>
      <c r="J69" s="409"/>
      <c r="K69" s="399">
        <v>32.4</v>
      </c>
      <c r="L69" s="399">
        <v>27</v>
      </c>
      <c r="M69" s="399">
        <v>40.799999999999997</v>
      </c>
      <c r="N69" s="394">
        <f t="shared" ref="N69:N72" si="8">SQRT((0+L69*0.866-M69*0.866)*(0+L69*0.866-M69*0.866)+(K69-L69*0.5-M69*0.5)*(K69-L69*0.5-M69*0.5))</f>
        <v>12.044568096864243</v>
      </c>
      <c r="O69" s="304"/>
      <c r="P69" s="137"/>
      <c r="Q69" s="137"/>
      <c r="R69" s="149"/>
      <c r="S69" s="150"/>
      <c r="T69" s="338"/>
      <c r="U69" s="733"/>
      <c r="V69" s="734"/>
    </row>
    <row r="70" spans="1:22" ht="18" customHeight="1" x14ac:dyDescent="0.25">
      <c r="A70" s="766" t="s">
        <v>385</v>
      </c>
      <c r="B70" s="127"/>
      <c r="C70" s="518"/>
      <c r="D70" s="750"/>
      <c r="E70" s="751">
        <v>409</v>
      </c>
      <c r="F70" s="735"/>
      <c r="G70" s="368"/>
      <c r="H70" s="349"/>
      <c r="I70" s="349"/>
      <c r="J70" s="409"/>
      <c r="K70" s="399">
        <v>19.2</v>
      </c>
      <c r="L70" s="399">
        <v>15.6</v>
      </c>
      <c r="M70" s="399">
        <v>6.6</v>
      </c>
      <c r="N70" s="394">
        <f t="shared" si="8"/>
        <v>11.240837869127015</v>
      </c>
      <c r="O70" s="304"/>
      <c r="P70" s="137"/>
      <c r="Q70" s="137"/>
      <c r="R70" s="149"/>
      <c r="S70" s="150"/>
      <c r="T70" s="338"/>
      <c r="U70" s="733"/>
      <c r="V70" s="734"/>
    </row>
    <row r="71" spans="1:22" ht="18" customHeight="1" x14ac:dyDescent="0.25">
      <c r="A71" s="766" t="s">
        <v>386</v>
      </c>
      <c r="B71" s="127"/>
      <c r="C71" s="518"/>
      <c r="D71" s="750"/>
      <c r="E71" s="751"/>
      <c r="F71" s="735"/>
      <c r="G71" s="368"/>
      <c r="H71" s="349"/>
      <c r="I71" s="349"/>
      <c r="J71" s="409"/>
      <c r="K71" s="399">
        <v>0.6</v>
      </c>
      <c r="L71" s="399">
        <v>0</v>
      </c>
      <c r="M71" s="399">
        <v>6.6</v>
      </c>
      <c r="N71" s="394">
        <f>SQRT((0+L71*0.866-M71*0.866)*(0+L71*0.866-M71*0.866)+(K71-L71*0.5-M71*0.5)*(K71-L71*0.5-M71*0.5))</f>
        <v>6.3212406503786891</v>
      </c>
      <c r="O71" s="304"/>
      <c r="P71" s="137"/>
      <c r="Q71" s="137"/>
      <c r="R71" s="149"/>
      <c r="S71" s="150"/>
      <c r="T71" s="338"/>
      <c r="U71" s="733"/>
      <c r="V71" s="734"/>
    </row>
    <row r="72" spans="1:22" ht="18" customHeight="1" x14ac:dyDescent="0.25">
      <c r="A72" s="766" t="s">
        <v>387</v>
      </c>
      <c r="B72" s="127"/>
      <c r="C72" s="518"/>
      <c r="D72" s="750"/>
      <c r="E72" s="751"/>
      <c r="F72" s="735"/>
      <c r="G72" s="368"/>
      <c r="H72" s="349"/>
      <c r="I72" s="349"/>
      <c r="J72" s="409"/>
      <c r="K72" s="399">
        <v>21</v>
      </c>
      <c r="L72" s="399">
        <v>21</v>
      </c>
      <c r="M72" s="399">
        <v>24.599999999999998</v>
      </c>
      <c r="N72" s="394">
        <f t="shared" si="8"/>
        <v>3.59992079912878</v>
      </c>
      <c r="O72" s="304"/>
      <c r="P72" s="137"/>
      <c r="Q72" s="137"/>
      <c r="R72" s="149"/>
      <c r="S72" s="150"/>
      <c r="T72" s="338"/>
      <c r="U72" s="733"/>
      <c r="V72" s="734"/>
    </row>
    <row r="73" spans="1:22" ht="18" customHeight="1" x14ac:dyDescent="0.25">
      <c r="A73" s="766" t="s">
        <v>388</v>
      </c>
      <c r="B73" s="127"/>
      <c r="C73" s="518"/>
      <c r="D73" s="750"/>
      <c r="E73" s="751"/>
      <c r="F73" s="735"/>
      <c r="G73" s="368"/>
      <c r="H73" s="349"/>
      <c r="I73" s="349"/>
      <c r="J73" s="409"/>
      <c r="K73" s="393"/>
      <c r="L73" s="393"/>
      <c r="M73" s="393"/>
      <c r="N73" s="394">
        <f>SQRT((0+L73*0.866-M73*0.866)*(0+L73*0.866-M73*0.866)+(K73-L73*0.5-M73*0.5)*(K73-L73*0.5-M73*0.5))</f>
        <v>0</v>
      </c>
      <c r="O73" s="305"/>
      <c r="P73" s="137"/>
      <c r="Q73" s="137"/>
      <c r="R73" s="149"/>
      <c r="S73" s="150"/>
      <c r="T73" s="338"/>
      <c r="U73" s="733"/>
      <c r="V73" s="734"/>
    </row>
    <row r="74" spans="1:22" ht="18" customHeight="1" x14ac:dyDescent="0.3">
      <c r="A74" s="15" t="s">
        <v>11</v>
      </c>
      <c r="B74" s="128"/>
      <c r="C74" s="75"/>
      <c r="D74" s="756"/>
      <c r="E74" s="403"/>
      <c r="F74" s="737"/>
      <c r="G74" s="738"/>
      <c r="H74" s="739"/>
      <c r="I74" s="739"/>
      <c r="J74" s="409"/>
      <c r="K74" s="66">
        <f>SUM(K68:K73)</f>
        <v>101.99999999999999</v>
      </c>
      <c r="L74" s="66">
        <f>SUM(L68:L73)</f>
        <v>81.599999999999994</v>
      </c>
      <c r="M74" s="66">
        <f>SUM(M68:M73)</f>
        <v>92.999999999999986</v>
      </c>
      <c r="N74" s="425">
        <f t="shared" si="0"/>
        <v>17.707464012669899</v>
      </c>
      <c r="O74" s="59"/>
      <c r="P74" s="16"/>
      <c r="Q74" s="16"/>
      <c r="R74" s="22"/>
      <c r="S74" s="22"/>
      <c r="T74" s="22"/>
      <c r="U74" s="770"/>
      <c r="V74" s="734"/>
    </row>
    <row r="75" spans="1:22" ht="18" customHeight="1" x14ac:dyDescent="0.3">
      <c r="A75" s="592"/>
      <c r="B75" s="611"/>
      <c r="C75" s="675"/>
      <c r="D75" s="759"/>
      <c r="E75" s="644"/>
      <c r="F75" s="740"/>
      <c r="G75" s="741"/>
      <c r="H75" s="742"/>
      <c r="I75" s="742"/>
      <c r="J75" s="643"/>
      <c r="K75" s="595">
        <f>220*K74*0.85/1000</f>
        <v>19.073999999999998</v>
      </c>
      <c r="L75" s="595">
        <f>220*L74*0.85/1000</f>
        <v>15.259199999999998</v>
      </c>
      <c r="M75" s="595">
        <f>220*M74*0.85/1000</f>
        <v>17.390999999999995</v>
      </c>
      <c r="N75" s="683"/>
      <c r="O75" s="597">
        <f>SUM(K75:M75)</f>
        <v>51.724199999999996</v>
      </c>
      <c r="P75" s="635"/>
      <c r="Q75" s="635"/>
      <c r="R75" s="636"/>
      <c r="S75" s="637"/>
      <c r="T75" s="763">
        <f>SUM(P75:R75)/1000</f>
        <v>0</v>
      </c>
      <c r="U75" s="760">
        <f>SUM(O75,T75)</f>
        <v>51.724199999999996</v>
      </c>
      <c r="V75" s="745"/>
    </row>
    <row r="76" spans="1:22" ht="18" customHeight="1" x14ac:dyDescent="0.3">
      <c r="A76" s="95" t="s">
        <v>196</v>
      </c>
      <c r="B76" s="125">
        <v>250</v>
      </c>
      <c r="C76" s="10">
        <v>361</v>
      </c>
      <c r="D76" s="167">
        <f>MAX(K83:L83:M83)/361*100</f>
        <v>36.232686980609415</v>
      </c>
      <c r="E76" s="167"/>
      <c r="F76" s="165"/>
      <c r="G76" s="26"/>
      <c r="H76" s="13"/>
      <c r="I76" s="159"/>
      <c r="J76" s="409">
        <f>(K76+L76+M76)/3</f>
        <v>228</v>
      </c>
      <c r="K76" s="373">
        <v>223</v>
      </c>
      <c r="L76" s="373">
        <v>231</v>
      </c>
      <c r="M76" s="373">
        <v>230</v>
      </c>
      <c r="N76" s="394"/>
      <c r="O76" s="306"/>
      <c r="P76" s="137"/>
      <c r="Q76" s="137"/>
      <c r="R76" s="149"/>
      <c r="S76" s="150"/>
      <c r="T76" s="338"/>
      <c r="U76" s="746"/>
      <c r="V76" s="773"/>
    </row>
    <row r="77" spans="1:22" ht="18" customHeight="1" x14ac:dyDescent="0.25">
      <c r="A77" s="772" t="s">
        <v>383</v>
      </c>
      <c r="B77" s="126"/>
      <c r="C77" s="517"/>
      <c r="D77" s="761"/>
      <c r="E77" s="762">
        <v>393</v>
      </c>
      <c r="F77" s="732"/>
      <c r="G77" s="367"/>
      <c r="H77" s="347"/>
      <c r="I77" s="347"/>
      <c r="J77" s="409"/>
      <c r="K77" s="399">
        <v>36</v>
      </c>
      <c r="L77" s="399">
        <v>21</v>
      </c>
      <c r="M77" s="399">
        <v>47.4</v>
      </c>
      <c r="N77" s="394">
        <f>SQRT((0+L77*0.866-M77*0.866)*(0+L77*0.866-M77*0.866)+(K77-L77*0.5-M77*0.5)*(K77-L77*0.5-M77*0.5))</f>
        <v>22.933149233369587</v>
      </c>
      <c r="O77" s="304"/>
      <c r="P77" s="137"/>
      <c r="Q77" s="137"/>
      <c r="R77" s="149"/>
      <c r="S77" s="150"/>
      <c r="T77" s="338"/>
      <c r="U77" s="736"/>
      <c r="V77" s="773"/>
    </row>
    <row r="78" spans="1:22" ht="18" customHeight="1" x14ac:dyDescent="0.25">
      <c r="A78" s="766" t="s">
        <v>384</v>
      </c>
      <c r="B78" s="127"/>
      <c r="C78" s="518"/>
      <c r="D78" s="750"/>
      <c r="E78" s="751">
        <v>400</v>
      </c>
      <c r="F78" s="735"/>
      <c r="G78" s="368"/>
      <c r="H78" s="349"/>
      <c r="I78" s="349"/>
      <c r="J78" s="409"/>
      <c r="K78" s="399">
        <v>33.6</v>
      </c>
      <c r="L78" s="399">
        <v>36</v>
      </c>
      <c r="M78" s="399">
        <v>41.4</v>
      </c>
      <c r="N78" s="394">
        <f t="shared" ref="N78:N82" si="9">SQRT((0+L78*0.866-M78*0.866)*(0+L78*0.866-M78*0.866)+(K78-L78*0.5-M78*0.5)*(K78-L78*0.5-M78*0.5))</f>
        <v>6.9194448447834276</v>
      </c>
      <c r="O78" s="304"/>
      <c r="P78" s="137"/>
      <c r="Q78" s="137"/>
      <c r="R78" s="149"/>
      <c r="S78" s="150"/>
      <c r="T78" s="338"/>
      <c r="U78" s="736"/>
      <c r="V78" s="773"/>
    </row>
    <row r="79" spans="1:22" ht="18" customHeight="1" x14ac:dyDescent="0.25">
      <c r="A79" s="766" t="s">
        <v>385</v>
      </c>
      <c r="B79" s="127"/>
      <c r="C79" s="518"/>
      <c r="D79" s="750"/>
      <c r="E79" s="751">
        <v>406</v>
      </c>
      <c r="F79" s="735"/>
      <c r="G79" s="368"/>
      <c r="H79" s="349"/>
      <c r="I79" s="349"/>
      <c r="J79" s="409"/>
      <c r="K79" s="399">
        <v>25.2</v>
      </c>
      <c r="L79" s="399">
        <v>21</v>
      </c>
      <c r="M79" s="399">
        <v>13.799999999999999</v>
      </c>
      <c r="N79" s="394">
        <f t="shared" si="9"/>
        <v>9.9858759775995622</v>
      </c>
      <c r="O79" s="304"/>
      <c r="P79" s="137"/>
      <c r="Q79" s="137"/>
      <c r="R79" s="149"/>
      <c r="S79" s="150"/>
      <c r="T79" s="338"/>
      <c r="U79" s="736"/>
      <c r="V79" s="773"/>
    </row>
    <row r="80" spans="1:22" ht="18" customHeight="1" x14ac:dyDescent="0.25">
      <c r="A80" s="766" t="s">
        <v>386</v>
      </c>
      <c r="B80" s="127"/>
      <c r="C80" s="518"/>
      <c r="D80" s="750"/>
      <c r="E80" s="751"/>
      <c r="F80" s="735"/>
      <c r="G80" s="368"/>
      <c r="H80" s="349"/>
      <c r="I80" s="349"/>
      <c r="J80" s="409"/>
      <c r="K80" s="399">
        <v>6</v>
      </c>
      <c r="L80" s="399">
        <v>6</v>
      </c>
      <c r="M80" s="399">
        <v>12</v>
      </c>
      <c r="N80" s="394">
        <f t="shared" si="9"/>
        <v>5.9998679985479679</v>
      </c>
      <c r="O80" s="304"/>
      <c r="P80" s="137"/>
      <c r="Q80" s="137"/>
      <c r="R80" s="149"/>
      <c r="S80" s="150"/>
      <c r="T80" s="338"/>
      <c r="U80" s="736"/>
      <c r="V80" s="773"/>
    </row>
    <row r="81" spans="1:22" ht="18" customHeight="1" x14ac:dyDescent="0.25">
      <c r="A81" s="766" t="s">
        <v>387</v>
      </c>
      <c r="B81" s="127"/>
      <c r="C81" s="518"/>
      <c r="D81" s="750"/>
      <c r="E81" s="751"/>
      <c r="F81" s="735"/>
      <c r="G81" s="368"/>
      <c r="H81" s="349"/>
      <c r="I81" s="349"/>
      <c r="J81" s="409"/>
      <c r="K81" s="399">
        <v>22.2</v>
      </c>
      <c r="L81" s="399">
        <v>19.2</v>
      </c>
      <c r="M81" s="399">
        <v>16.2</v>
      </c>
      <c r="N81" s="394">
        <f t="shared" si="9"/>
        <v>5.1961143174491449</v>
      </c>
      <c r="O81" s="304"/>
      <c r="P81" s="137"/>
      <c r="Q81" s="137"/>
      <c r="R81" s="149"/>
      <c r="S81" s="150"/>
      <c r="T81" s="338"/>
      <c r="U81" s="736"/>
      <c r="V81" s="773"/>
    </row>
    <row r="82" spans="1:22" ht="18" customHeight="1" x14ac:dyDescent="0.25">
      <c r="A82" s="766" t="s">
        <v>388</v>
      </c>
      <c r="B82" s="127"/>
      <c r="C82" s="518"/>
      <c r="D82" s="750"/>
      <c r="E82" s="751"/>
      <c r="F82" s="735"/>
      <c r="G82" s="368"/>
      <c r="H82" s="349"/>
      <c r="I82" s="349"/>
      <c r="J82" s="409"/>
      <c r="K82" s="393"/>
      <c r="L82" s="393"/>
      <c r="M82" s="393"/>
      <c r="N82" s="394">
        <f t="shared" si="9"/>
        <v>0</v>
      </c>
      <c r="O82" s="305"/>
      <c r="P82" s="137"/>
      <c r="Q82" s="137"/>
      <c r="R82" s="149"/>
      <c r="S82" s="150"/>
      <c r="T82" s="338"/>
      <c r="U82" s="736"/>
      <c r="V82" s="773"/>
    </row>
    <row r="83" spans="1:22" ht="18" customHeight="1" x14ac:dyDescent="0.3">
      <c r="A83" s="15" t="s">
        <v>11</v>
      </c>
      <c r="B83" s="128"/>
      <c r="C83" s="75"/>
      <c r="D83" s="756"/>
      <c r="E83" s="403"/>
      <c r="F83" s="737"/>
      <c r="G83" s="738"/>
      <c r="H83" s="739"/>
      <c r="I83" s="739"/>
      <c r="J83" s="409"/>
      <c r="K83" s="66">
        <f>SUM(K77:K82)</f>
        <v>123</v>
      </c>
      <c r="L83" s="66">
        <f>SUM(L77:L82)</f>
        <v>103.2</v>
      </c>
      <c r="M83" s="66">
        <f>SUM(M77:M82)</f>
        <v>130.79999999999998</v>
      </c>
      <c r="N83" s="425">
        <f t="shared" si="0"/>
        <v>24.643183287879015</v>
      </c>
      <c r="O83" s="59"/>
      <c r="P83" s="16"/>
      <c r="Q83" s="16"/>
      <c r="R83" s="22"/>
      <c r="S83" s="23"/>
      <c r="T83" s="23"/>
      <c r="U83" s="736"/>
      <c r="V83" s="773"/>
    </row>
    <row r="84" spans="1:22" ht="18" customHeight="1" x14ac:dyDescent="0.3">
      <c r="A84" s="592"/>
      <c r="B84" s="611"/>
      <c r="C84" s="675"/>
      <c r="D84" s="759"/>
      <c r="E84" s="644"/>
      <c r="F84" s="740"/>
      <c r="G84" s="741"/>
      <c r="H84" s="742"/>
      <c r="I84" s="742"/>
      <c r="J84" s="643"/>
      <c r="K84" s="595">
        <f>220*K83*0.85/1000</f>
        <v>23.001000000000001</v>
      </c>
      <c r="L84" s="595">
        <f>220*L83*0.85/1000</f>
        <v>19.298399999999997</v>
      </c>
      <c r="M84" s="595">
        <f>220*M83*0.85/1000</f>
        <v>24.459599999999995</v>
      </c>
      <c r="N84" s="683"/>
      <c r="O84" s="597">
        <f>SUM(K84:M84)</f>
        <v>66.758999999999986</v>
      </c>
      <c r="P84" s="635"/>
      <c r="Q84" s="635"/>
      <c r="R84" s="636"/>
      <c r="S84" s="637"/>
      <c r="T84" s="763">
        <f>SUM(P84:R84)/1000</f>
        <v>0</v>
      </c>
      <c r="U84" s="771"/>
      <c r="V84" s="768">
        <f>SUM(O84,T84)</f>
        <v>66.758999999999986</v>
      </c>
    </row>
    <row r="85" spans="1:22" ht="18" customHeight="1" x14ac:dyDescent="0.3">
      <c r="A85" s="94" t="s">
        <v>124</v>
      </c>
      <c r="B85" s="125">
        <v>25</v>
      </c>
      <c r="C85" s="10">
        <v>36</v>
      </c>
      <c r="D85" s="167">
        <f>MAX(K87:L87:M87)/36*100</f>
        <v>2.7777777777777777</v>
      </c>
      <c r="E85" s="167"/>
      <c r="F85" s="165"/>
      <c r="G85" s="26"/>
      <c r="H85" s="13"/>
      <c r="I85" s="159"/>
      <c r="J85" s="409">
        <f>(K85+L85+M85)/3</f>
        <v>230</v>
      </c>
      <c r="K85" s="407">
        <v>230</v>
      </c>
      <c r="L85" s="407">
        <v>230</v>
      </c>
      <c r="M85" s="407">
        <v>230</v>
      </c>
      <c r="N85" s="394"/>
      <c r="O85" s="306"/>
      <c r="P85" s="137"/>
      <c r="Q85" s="137"/>
      <c r="R85" s="149"/>
      <c r="S85" s="151"/>
      <c r="T85" s="338"/>
      <c r="U85" s="746"/>
      <c r="V85" s="773"/>
    </row>
    <row r="86" spans="1:22" ht="18" customHeight="1" x14ac:dyDescent="0.25">
      <c r="A86" s="766" t="s">
        <v>16</v>
      </c>
      <c r="B86" s="126"/>
      <c r="C86" s="517"/>
      <c r="D86" s="761"/>
      <c r="E86" s="762"/>
      <c r="F86" s="732"/>
      <c r="G86" s="367"/>
      <c r="H86" s="347"/>
      <c r="I86" s="347"/>
      <c r="J86" s="409"/>
      <c r="K86" s="393">
        <v>1</v>
      </c>
      <c r="L86" s="393">
        <v>1</v>
      </c>
      <c r="M86" s="393">
        <v>1</v>
      </c>
      <c r="N86" s="394">
        <f t="shared" si="0"/>
        <v>0</v>
      </c>
      <c r="O86" s="305"/>
      <c r="P86" s="137"/>
      <c r="Q86" s="137"/>
      <c r="R86" s="149"/>
      <c r="S86" s="151"/>
      <c r="T86" s="338"/>
      <c r="U86" s="736"/>
      <c r="V86" s="773"/>
    </row>
    <row r="87" spans="1:22" ht="18" customHeight="1" x14ac:dyDescent="0.3">
      <c r="A87" s="15" t="s">
        <v>11</v>
      </c>
      <c r="B87" s="128"/>
      <c r="C87" s="75"/>
      <c r="D87" s="756"/>
      <c r="E87" s="403"/>
      <c r="F87" s="737"/>
      <c r="G87" s="738"/>
      <c r="H87" s="739"/>
      <c r="I87" s="739"/>
      <c r="J87" s="409"/>
      <c r="K87" s="66">
        <f>SUM(K86)</f>
        <v>1</v>
      </c>
      <c r="L87" s="66">
        <f t="shared" ref="L87:M87" si="10">SUM(L86)</f>
        <v>1</v>
      </c>
      <c r="M87" s="66">
        <f t="shared" si="10"/>
        <v>1</v>
      </c>
      <c r="N87" s="425">
        <f t="shared" si="0"/>
        <v>0</v>
      </c>
      <c r="O87" s="59"/>
      <c r="P87" s="16"/>
      <c r="Q87" s="16"/>
      <c r="R87" s="22"/>
      <c r="S87" s="27"/>
      <c r="T87" s="27"/>
      <c r="U87" s="774"/>
      <c r="V87" s="773"/>
    </row>
    <row r="88" spans="1:22" ht="18" customHeight="1" x14ac:dyDescent="0.3">
      <c r="A88" s="592"/>
      <c r="B88" s="611"/>
      <c r="C88" s="675"/>
      <c r="D88" s="759"/>
      <c r="E88" s="644"/>
      <c r="F88" s="740"/>
      <c r="G88" s="741"/>
      <c r="H88" s="742"/>
      <c r="I88" s="742"/>
      <c r="J88" s="643"/>
      <c r="K88" s="917">
        <f>220*K87*0.85/1000</f>
        <v>0.187</v>
      </c>
      <c r="L88" s="917">
        <f>220*L87*0.85/1000</f>
        <v>0.187</v>
      </c>
      <c r="M88" s="917">
        <f>220*M87*0.85/1000</f>
        <v>0.187</v>
      </c>
      <c r="N88" s="683"/>
      <c r="O88" s="597">
        <f>SUM(K88:M88)</f>
        <v>0.56099999999999994</v>
      </c>
      <c r="P88" s="635"/>
      <c r="Q88" s="635"/>
      <c r="R88" s="636"/>
      <c r="S88" s="654"/>
      <c r="T88" s="763">
        <f>SUM(P88:R88)/1000</f>
        <v>0</v>
      </c>
      <c r="U88" s="760">
        <f>SUM(O88,T88)</f>
        <v>0.56099999999999994</v>
      </c>
      <c r="V88" s="745"/>
    </row>
    <row r="89" spans="1:22" ht="18" customHeight="1" x14ac:dyDescent="0.3">
      <c r="A89" s="94" t="s">
        <v>332</v>
      </c>
      <c r="B89" s="125">
        <v>63</v>
      </c>
      <c r="C89" s="10">
        <v>91</v>
      </c>
      <c r="D89" s="167">
        <f>MAX(K93:L93:M93)/91*100</f>
        <v>1.098901098901099</v>
      </c>
      <c r="E89" s="167"/>
      <c r="F89" s="165"/>
      <c r="G89" s="26"/>
      <c r="H89" s="13"/>
      <c r="I89" s="159"/>
      <c r="J89" s="409"/>
      <c r="K89" s="407">
        <v>226</v>
      </c>
      <c r="L89" s="407">
        <v>228</v>
      </c>
      <c r="M89" s="407">
        <v>227</v>
      </c>
      <c r="N89" s="394"/>
      <c r="O89" s="306"/>
      <c r="P89" s="137"/>
      <c r="Q89" s="137"/>
      <c r="R89" s="149"/>
      <c r="S89" s="151"/>
      <c r="T89" s="338"/>
      <c r="U89" s="746"/>
      <c r="V89" s="773"/>
    </row>
    <row r="90" spans="1:22" ht="18" customHeight="1" x14ac:dyDescent="0.25">
      <c r="A90" s="766" t="s">
        <v>186</v>
      </c>
      <c r="B90" s="126"/>
      <c r="C90" s="776"/>
      <c r="D90" s="761"/>
      <c r="E90" s="762">
        <v>405</v>
      </c>
      <c r="F90" s="732"/>
      <c r="G90" s="367"/>
      <c r="H90" s="347"/>
      <c r="I90" s="347"/>
      <c r="J90" s="409"/>
      <c r="K90" s="393">
        <v>1</v>
      </c>
      <c r="L90" s="393">
        <v>1</v>
      </c>
      <c r="M90" s="393">
        <v>1</v>
      </c>
      <c r="N90" s="394">
        <f t="shared" si="0"/>
        <v>0</v>
      </c>
      <c r="O90" s="304"/>
      <c r="P90" s="137"/>
      <c r="Q90" s="137"/>
      <c r="R90" s="149"/>
      <c r="S90" s="151"/>
      <c r="T90" s="338"/>
      <c r="U90" s="736"/>
      <c r="V90" s="773"/>
    </row>
    <row r="91" spans="1:22" ht="18" customHeight="1" x14ac:dyDescent="0.25">
      <c r="A91" s="766"/>
      <c r="B91" s="126"/>
      <c r="C91" s="776"/>
      <c r="D91" s="761"/>
      <c r="E91" s="762">
        <v>406</v>
      </c>
      <c r="F91" s="732"/>
      <c r="G91" s="367"/>
      <c r="H91" s="347"/>
      <c r="I91" s="347"/>
      <c r="J91" s="409"/>
      <c r="K91" s="393"/>
      <c r="L91" s="393"/>
      <c r="M91" s="393"/>
      <c r="N91" s="394">
        <f t="shared" si="0"/>
        <v>0</v>
      </c>
      <c r="O91" s="304"/>
      <c r="P91" s="137"/>
      <c r="Q91" s="137"/>
      <c r="R91" s="149"/>
      <c r="S91" s="151"/>
      <c r="T91" s="338"/>
      <c r="U91" s="736"/>
      <c r="V91" s="773"/>
    </row>
    <row r="92" spans="1:22" ht="18" customHeight="1" x14ac:dyDescent="0.25">
      <c r="A92" s="766"/>
      <c r="B92" s="126"/>
      <c r="C92" s="776"/>
      <c r="D92" s="761"/>
      <c r="E92" s="762">
        <v>406</v>
      </c>
      <c r="F92" s="732"/>
      <c r="G92" s="367"/>
      <c r="H92" s="347"/>
      <c r="I92" s="347"/>
      <c r="J92" s="409"/>
      <c r="K92" s="393"/>
      <c r="L92" s="393"/>
      <c r="M92" s="393"/>
      <c r="N92" s="394">
        <f t="shared" si="0"/>
        <v>0</v>
      </c>
      <c r="O92" s="305"/>
      <c r="P92" s="137"/>
      <c r="Q92" s="137"/>
      <c r="R92" s="149"/>
      <c r="S92" s="151"/>
      <c r="T92" s="338"/>
      <c r="U92" s="736"/>
      <c r="V92" s="773"/>
    </row>
    <row r="93" spans="1:22" ht="18" customHeight="1" x14ac:dyDescent="0.3">
      <c r="A93" s="15" t="s">
        <v>11</v>
      </c>
      <c r="B93" s="128"/>
      <c r="C93" s="738"/>
      <c r="D93" s="756"/>
      <c r="E93" s="756"/>
      <c r="F93" s="737"/>
      <c r="G93" s="738"/>
      <c r="H93" s="739"/>
      <c r="I93" s="739"/>
      <c r="J93" s="409"/>
      <c r="K93" s="66">
        <f>SUM(K90:K92)</f>
        <v>1</v>
      </c>
      <c r="L93" s="66">
        <f t="shared" ref="L93:M93" si="11">SUM(L90:L92)</f>
        <v>1</v>
      </c>
      <c r="M93" s="66">
        <f t="shared" si="11"/>
        <v>1</v>
      </c>
      <c r="N93" s="425">
        <f t="shared" si="0"/>
        <v>0</v>
      </c>
      <c r="O93" s="59"/>
      <c r="P93" s="16"/>
      <c r="Q93" s="16"/>
      <c r="R93" s="22"/>
      <c r="S93" s="27"/>
      <c r="T93" s="27"/>
      <c r="U93" s="736"/>
      <c r="V93" s="773"/>
    </row>
    <row r="94" spans="1:22" ht="18" customHeight="1" x14ac:dyDescent="0.3">
      <c r="A94" s="592"/>
      <c r="B94" s="611"/>
      <c r="C94" s="741"/>
      <c r="D94" s="759"/>
      <c r="E94" s="759"/>
      <c r="F94" s="740"/>
      <c r="G94" s="741"/>
      <c r="H94" s="742"/>
      <c r="I94" s="742"/>
      <c r="J94" s="643"/>
      <c r="K94" s="775">
        <f>220*K93*0.85/1000</f>
        <v>0.187</v>
      </c>
      <c r="L94" s="775">
        <f>220*L93*0.85/1000</f>
        <v>0.187</v>
      </c>
      <c r="M94" s="775">
        <f>220*M93*0.85/1000</f>
        <v>0.187</v>
      </c>
      <c r="N94" s="683"/>
      <c r="O94" s="688">
        <f>SUM(K94:M94)</f>
        <v>0.56099999999999994</v>
      </c>
      <c r="P94" s="635"/>
      <c r="Q94" s="635"/>
      <c r="R94" s="636"/>
      <c r="S94" s="654"/>
      <c r="T94" s="763">
        <f>SUM(P94:R94)/1000</f>
        <v>0</v>
      </c>
      <c r="U94" s="760">
        <f>SUM(O94,T94)</f>
        <v>0.56099999999999994</v>
      </c>
      <c r="V94" s="745"/>
    </row>
    <row r="95" spans="1:22" ht="18" customHeight="1" x14ac:dyDescent="0.3">
      <c r="A95" s="777" t="s">
        <v>17</v>
      </c>
      <c r="B95" s="427">
        <f>SUM(B13,B19,B35,B53,B67,B85,B89)</f>
        <v>1248</v>
      </c>
      <c r="C95" s="57"/>
      <c r="D95" s="428"/>
      <c r="E95" s="428"/>
      <c r="F95" s="429">
        <f>SUM(F13,F19,F35,F53,F67,F85,F89)</f>
        <v>0</v>
      </c>
      <c r="G95" s="190">
        <f>SUM(G13,G19,G35,G53,G67,G85,G89)</f>
        <v>0</v>
      </c>
      <c r="H95" s="97"/>
      <c r="I95" s="97"/>
      <c r="J95" s="409"/>
      <c r="K95" s="157"/>
      <c r="L95" s="157"/>
      <c r="M95" s="157"/>
      <c r="N95" s="426"/>
      <c r="O95" s="158"/>
      <c r="P95" s="152"/>
      <c r="Q95" s="153"/>
      <c r="R95" s="154"/>
      <c r="S95" s="155"/>
      <c r="T95" s="176"/>
      <c r="U95" s="778">
        <f>SUM(U18,U26,U34,U43,U52,U59,U66,U75,U84,U88,U94)</f>
        <v>194.93628000000001</v>
      </c>
      <c r="V95" s="779">
        <f>SUM(V34,V52,V66,V84)</f>
        <v>191.41319999999999</v>
      </c>
    </row>
    <row r="96" spans="1:22" ht="36" customHeight="1" x14ac:dyDescent="0.2">
      <c r="A96" s="1068" t="s">
        <v>18</v>
      </c>
      <c r="B96" s="1068"/>
      <c r="C96" s="1068"/>
      <c r="D96" s="1068"/>
      <c r="E96" s="1068"/>
      <c r="F96" s="1068"/>
      <c r="G96" s="1068"/>
      <c r="H96" s="1068"/>
      <c r="I96" s="1068"/>
      <c r="J96" s="1068"/>
      <c r="K96" s="1068"/>
      <c r="L96" s="1068"/>
      <c r="M96" s="1068"/>
      <c r="N96" s="1068"/>
      <c r="O96" s="1068"/>
      <c r="P96" s="1068"/>
      <c r="Q96" s="1068"/>
      <c r="R96" s="1068"/>
      <c r="S96" s="1068"/>
      <c r="T96" s="1068"/>
      <c r="U96" s="1069"/>
      <c r="V96" s="780"/>
    </row>
    <row r="97" spans="1:22" ht="18" customHeight="1" x14ac:dyDescent="0.3">
      <c r="A97" s="95" t="s">
        <v>197</v>
      </c>
      <c r="B97" s="550">
        <v>400</v>
      </c>
      <c r="C97" s="125">
        <v>578</v>
      </c>
      <c r="D97" s="167">
        <f>MAX(K106:M106)*100/C97</f>
        <v>23.183391003460208</v>
      </c>
      <c r="E97" s="167"/>
      <c r="F97" s="20"/>
      <c r="G97" s="20"/>
      <c r="H97" s="29"/>
      <c r="I97" s="159"/>
      <c r="J97" s="409">
        <f>(K97+L97+M97)/3</f>
        <v>231.66666666666666</v>
      </c>
      <c r="K97" s="373">
        <v>227</v>
      </c>
      <c r="L97" s="373">
        <v>239</v>
      </c>
      <c r="M97" s="373">
        <v>229</v>
      </c>
      <c r="N97" s="156"/>
      <c r="O97" s="309"/>
      <c r="P97" s="135"/>
      <c r="Q97" s="135"/>
      <c r="R97" s="135"/>
      <c r="S97" s="136"/>
      <c r="T97" s="338"/>
      <c r="U97" s="746"/>
      <c r="V97" s="773"/>
    </row>
    <row r="98" spans="1:22" ht="18" customHeight="1" x14ac:dyDescent="0.25">
      <c r="A98" s="766" t="s">
        <v>389</v>
      </c>
      <c r="B98" s="126"/>
      <c r="C98" s="126"/>
      <c r="D98" s="761"/>
      <c r="E98" s="761">
        <v>400</v>
      </c>
      <c r="F98" s="367"/>
      <c r="G98" s="367"/>
      <c r="H98" s="347"/>
      <c r="I98" s="347"/>
      <c r="J98" s="438"/>
      <c r="K98" s="399">
        <v>21</v>
      </c>
      <c r="L98" s="399">
        <v>37</v>
      </c>
      <c r="M98" s="399">
        <v>39</v>
      </c>
      <c r="N98" s="394">
        <f t="shared" ref="N98:N117" si="12">SQRT((0+L98*0.866-M98*0.866)*(0+L98*0.866-M98*0.866)+(K98-L98*0.5-M98*0.5)*(K98-L98*0.5-M98*0.5))</f>
        <v>17.08800234082381</v>
      </c>
      <c r="O98" s="307"/>
      <c r="P98" s="137"/>
      <c r="Q98" s="137"/>
      <c r="R98" s="137"/>
      <c r="S98" s="138"/>
      <c r="T98" s="781"/>
      <c r="U98" s="736"/>
      <c r="V98" s="773"/>
    </row>
    <row r="99" spans="1:22" ht="18" customHeight="1" x14ac:dyDescent="0.25">
      <c r="A99" s="766" t="s">
        <v>390</v>
      </c>
      <c r="B99" s="127"/>
      <c r="C99" s="127"/>
      <c r="D99" s="750"/>
      <c r="E99" s="750">
        <v>398</v>
      </c>
      <c r="F99" s="368"/>
      <c r="G99" s="368"/>
      <c r="H99" s="349"/>
      <c r="I99" s="349"/>
      <c r="J99" s="438"/>
      <c r="K99" s="399">
        <v>0.5</v>
      </c>
      <c r="L99" s="399">
        <v>0.5</v>
      </c>
      <c r="M99" s="399">
        <v>0.5</v>
      </c>
      <c r="N99" s="394">
        <f t="shared" si="12"/>
        <v>0</v>
      </c>
      <c r="O99" s="310"/>
      <c r="P99" s="135"/>
      <c r="Q99" s="135"/>
      <c r="R99" s="135"/>
      <c r="S99" s="136"/>
      <c r="T99" s="338"/>
      <c r="U99" s="736"/>
      <c r="V99" s="773"/>
    </row>
    <row r="100" spans="1:22" ht="18" customHeight="1" x14ac:dyDescent="0.25">
      <c r="A100" s="766" t="s">
        <v>391</v>
      </c>
      <c r="B100" s="127"/>
      <c r="C100" s="127"/>
      <c r="D100" s="750"/>
      <c r="E100" s="750">
        <v>402</v>
      </c>
      <c r="F100" s="368"/>
      <c r="G100" s="368"/>
      <c r="H100" s="349"/>
      <c r="I100" s="349"/>
      <c r="J100" s="438"/>
      <c r="K100" s="399">
        <v>45.5</v>
      </c>
      <c r="L100" s="399">
        <v>14.5</v>
      </c>
      <c r="M100" s="399">
        <v>8.5</v>
      </c>
      <c r="N100" s="394">
        <f t="shared" si="12"/>
        <v>34.394744017073307</v>
      </c>
      <c r="O100" s="307"/>
      <c r="P100" s="137"/>
      <c r="Q100" s="137"/>
      <c r="R100" s="137"/>
      <c r="S100" s="138"/>
      <c r="T100" s="781"/>
      <c r="U100" s="736"/>
      <c r="V100" s="773"/>
    </row>
    <row r="101" spans="1:22" ht="18" customHeight="1" x14ac:dyDescent="0.25">
      <c r="A101" s="766" t="s">
        <v>392</v>
      </c>
      <c r="B101" s="127"/>
      <c r="C101" s="127"/>
      <c r="D101" s="750"/>
      <c r="E101" s="750"/>
      <c r="F101" s="368"/>
      <c r="G101" s="368"/>
      <c r="H101" s="349"/>
      <c r="I101" s="349"/>
      <c r="J101" s="438"/>
      <c r="K101" s="399">
        <v>16</v>
      </c>
      <c r="L101" s="399">
        <v>5.5</v>
      </c>
      <c r="M101" s="399">
        <v>12.5</v>
      </c>
      <c r="N101" s="394">
        <f t="shared" si="12"/>
        <v>9.2600131749366312</v>
      </c>
      <c r="O101" s="307"/>
      <c r="P101" s="137"/>
      <c r="Q101" s="137"/>
      <c r="R101" s="137"/>
      <c r="S101" s="138"/>
      <c r="T101" s="781"/>
      <c r="U101" s="736"/>
      <c r="V101" s="773"/>
    </row>
    <row r="102" spans="1:22" ht="18" customHeight="1" x14ac:dyDescent="0.25">
      <c r="A102" s="766" t="s">
        <v>393</v>
      </c>
      <c r="B102" s="127"/>
      <c r="C102" s="127"/>
      <c r="D102" s="750"/>
      <c r="E102" s="750"/>
      <c r="F102" s="368"/>
      <c r="G102" s="368"/>
      <c r="H102" s="349"/>
      <c r="I102" s="349"/>
      <c r="J102" s="438"/>
      <c r="K102" s="399">
        <v>33.5</v>
      </c>
      <c r="L102" s="399">
        <v>23</v>
      </c>
      <c r="M102" s="399">
        <v>20.5</v>
      </c>
      <c r="N102" s="394">
        <f t="shared" si="12"/>
        <v>11.947791636951155</v>
      </c>
      <c r="O102" s="307"/>
      <c r="P102" s="137"/>
      <c r="Q102" s="137"/>
      <c r="R102" s="137"/>
      <c r="S102" s="138"/>
      <c r="T102" s="781"/>
      <c r="U102" s="736"/>
      <c r="V102" s="773"/>
    </row>
    <row r="103" spans="1:22" ht="18" customHeight="1" x14ac:dyDescent="0.25">
      <c r="A103" s="766" t="s">
        <v>394</v>
      </c>
      <c r="B103" s="127"/>
      <c r="C103" s="127"/>
      <c r="D103" s="750"/>
      <c r="E103" s="750"/>
      <c r="F103" s="368"/>
      <c r="G103" s="368"/>
      <c r="H103" s="349"/>
      <c r="I103" s="349"/>
      <c r="J103" s="438"/>
      <c r="K103" s="399">
        <v>5.5</v>
      </c>
      <c r="L103" s="399">
        <v>14</v>
      </c>
      <c r="M103" s="399">
        <v>4.5</v>
      </c>
      <c r="N103" s="394">
        <f t="shared" si="12"/>
        <v>9.0413510605439935</v>
      </c>
      <c r="O103" s="307"/>
      <c r="P103" s="137"/>
      <c r="Q103" s="137"/>
      <c r="R103" s="137"/>
      <c r="S103" s="138"/>
      <c r="T103" s="781"/>
      <c r="U103" s="736"/>
      <c r="V103" s="773"/>
    </row>
    <row r="104" spans="1:22" ht="18" customHeight="1" x14ac:dyDescent="0.25">
      <c r="A104" s="766" t="s">
        <v>395</v>
      </c>
      <c r="B104" s="127"/>
      <c r="C104" s="127"/>
      <c r="D104" s="750"/>
      <c r="E104" s="750"/>
      <c r="F104" s="368"/>
      <c r="G104" s="368"/>
      <c r="H104" s="349"/>
      <c r="I104" s="349"/>
      <c r="J104" s="438"/>
      <c r="K104" s="399">
        <v>0</v>
      </c>
      <c r="L104" s="399">
        <v>0</v>
      </c>
      <c r="M104" s="399">
        <v>0</v>
      </c>
      <c r="N104" s="394">
        <f t="shared" si="12"/>
        <v>0</v>
      </c>
      <c r="O104" s="307"/>
      <c r="P104" s="137"/>
      <c r="Q104" s="137"/>
      <c r="R104" s="137"/>
      <c r="S104" s="138"/>
      <c r="T104" s="781"/>
      <c r="U104" s="736"/>
      <c r="V104" s="773"/>
    </row>
    <row r="105" spans="1:22" ht="18" customHeight="1" x14ac:dyDescent="0.25">
      <c r="A105" s="766" t="s">
        <v>396</v>
      </c>
      <c r="B105" s="127"/>
      <c r="C105" s="127"/>
      <c r="D105" s="750"/>
      <c r="E105" s="750"/>
      <c r="F105" s="368"/>
      <c r="G105" s="368"/>
      <c r="H105" s="349"/>
      <c r="I105" s="349"/>
      <c r="J105" s="438"/>
      <c r="K105" s="399">
        <v>12</v>
      </c>
      <c r="L105" s="399">
        <v>8.5</v>
      </c>
      <c r="M105" s="399">
        <v>6</v>
      </c>
      <c r="N105" s="394">
        <f t="shared" si="12"/>
        <v>5.2201269141659763</v>
      </c>
      <c r="O105" s="308"/>
      <c r="P105" s="137"/>
      <c r="Q105" s="137"/>
      <c r="R105" s="137"/>
      <c r="S105" s="139"/>
      <c r="T105" s="338"/>
      <c r="U105" s="736"/>
      <c r="V105" s="773"/>
    </row>
    <row r="106" spans="1:22" ht="18" customHeight="1" x14ac:dyDescent="0.3">
      <c r="A106" s="15" t="s">
        <v>11</v>
      </c>
      <c r="B106" s="128"/>
      <c r="C106" s="128"/>
      <c r="D106" s="756"/>
      <c r="E106" s="756"/>
      <c r="F106" s="738"/>
      <c r="G106" s="738"/>
      <c r="H106" s="739"/>
      <c r="I106" s="739"/>
      <c r="J106" s="50"/>
      <c r="K106" s="66">
        <f>SUM(K98:K105)</f>
        <v>134</v>
      </c>
      <c r="L106" s="66">
        <f t="shared" ref="L106:M106" si="13">SUM(L98:L105)</f>
        <v>103</v>
      </c>
      <c r="M106" s="66">
        <f t="shared" si="13"/>
        <v>91.5</v>
      </c>
      <c r="N106" s="389">
        <f t="shared" si="12"/>
        <v>38.075506313114204</v>
      </c>
      <c r="O106" s="123"/>
      <c r="P106" s="16"/>
      <c r="Q106" s="16"/>
      <c r="R106" s="16"/>
      <c r="S106" s="32"/>
      <c r="T106" s="18"/>
      <c r="U106" s="736"/>
      <c r="V106" s="773"/>
    </row>
    <row r="107" spans="1:22" ht="18" customHeight="1" x14ac:dyDescent="0.3">
      <c r="A107" s="592"/>
      <c r="B107" s="689"/>
      <c r="C107" s="611"/>
      <c r="D107" s="759"/>
      <c r="E107" s="759"/>
      <c r="F107" s="741"/>
      <c r="G107" s="741"/>
      <c r="H107" s="742"/>
      <c r="I107" s="742"/>
      <c r="J107" s="594"/>
      <c r="K107" s="595">
        <f>220*K106*0.85/1000</f>
        <v>25.058</v>
      </c>
      <c r="L107" s="595">
        <f t="shared" ref="L107:M107" si="14">220*L106*0.85/1000</f>
        <v>19.260999999999999</v>
      </c>
      <c r="M107" s="595">
        <f t="shared" si="14"/>
        <v>17.110499999999998</v>
      </c>
      <c r="N107" s="596"/>
      <c r="O107" s="638">
        <f>SUM(K107:M107)</f>
        <v>61.429500000000004</v>
      </c>
      <c r="P107" s="635"/>
      <c r="Q107" s="635"/>
      <c r="R107" s="635"/>
      <c r="S107" s="599"/>
      <c r="T107" s="763">
        <f>SUM(P107:R107)</f>
        <v>0</v>
      </c>
      <c r="U107" s="760">
        <f>SUM(O107,T107)</f>
        <v>61.429500000000004</v>
      </c>
      <c r="V107" s="765"/>
    </row>
    <row r="108" spans="1:22" ht="18" customHeight="1" x14ac:dyDescent="0.3">
      <c r="A108" s="95" t="s">
        <v>198</v>
      </c>
      <c r="B108" s="550">
        <v>400</v>
      </c>
      <c r="C108" s="125">
        <v>578</v>
      </c>
      <c r="D108" s="167">
        <f>MAX(K117:M117)*100/C108</f>
        <v>27.59515570934256</v>
      </c>
      <c r="E108" s="167"/>
      <c r="F108" s="20"/>
      <c r="G108" s="20"/>
      <c r="H108" s="29"/>
      <c r="I108" s="159"/>
      <c r="J108" s="409">
        <f>(K108+L108+M108)/3</f>
        <v>231</v>
      </c>
      <c r="K108" s="373">
        <v>225</v>
      </c>
      <c r="L108" s="373">
        <v>239</v>
      </c>
      <c r="M108" s="373">
        <v>229</v>
      </c>
      <c r="N108" s="374"/>
      <c r="O108" s="309"/>
      <c r="P108" s="135"/>
      <c r="Q108" s="135"/>
      <c r="R108" s="135"/>
      <c r="S108" s="136"/>
      <c r="T108" s="338"/>
      <c r="U108" s="746"/>
      <c r="V108" s="773"/>
    </row>
    <row r="109" spans="1:22" ht="18" customHeight="1" x14ac:dyDescent="0.25">
      <c r="A109" s="766" t="s">
        <v>389</v>
      </c>
      <c r="B109" s="126"/>
      <c r="C109" s="126"/>
      <c r="D109" s="761"/>
      <c r="E109" s="761">
        <v>405</v>
      </c>
      <c r="F109" s="367"/>
      <c r="G109" s="367"/>
      <c r="H109" s="347"/>
      <c r="I109" s="347"/>
      <c r="J109" s="438"/>
      <c r="K109" s="399">
        <v>31</v>
      </c>
      <c r="L109" s="399">
        <v>46.5</v>
      </c>
      <c r="M109" s="399">
        <v>39.5</v>
      </c>
      <c r="N109" s="394">
        <f t="shared" si="12"/>
        <v>13.444249477006888</v>
      </c>
      <c r="O109" s="307"/>
      <c r="P109" s="137"/>
      <c r="Q109" s="137"/>
      <c r="R109" s="137"/>
      <c r="S109" s="138"/>
      <c r="T109" s="781"/>
      <c r="U109" s="736"/>
      <c r="V109" s="773"/>
    </row>
    <row r="110" spans="1:22" ht="18" customHeight="1" x14ac:dyDescent="0.25">
      <c r="A110" s="766" t="s">
        <v>390</v>
      </c>
      <c r="B110" s="127"/>
      <c r="C110" s="127"/>
      <c r="D110" s="750"/>
      <c r="E110" s="750">
        <v>398</v>
      </c>
      <c r="F110" s="368"/>
      <c r="G110" s="368"/>
      <c r="H110" s="349"/>
      <c r="I110" s="349"/>
      <c r="J110" s="438"/>
      <c r="K110" s="399">
        <v>0</v>
      </c>
      <c r="L110" s="399">
        <v>1.5</v>
      </c>
      <c r="M110" s="399">
        <v>0.5</v>
      </c>
      <c r="N110" s="394">
        <f t="shared" si="12"/>
        <v>1.3228590249909473</v>
      </c>
      <c r="O110" s="310"/>
      <c r="P110" s="135"/>
      <c r="Q110" s="135"/>
      <c r="R110" s="135"/>
      <c r="S110" s="136"/>
      <c r="T110" s="338"/>
      <c r="U110" s="736"/>
      <c r="V110" s="773"/>
    </row>
    <row r="111" spans="1:22" ht="18" customHeight="1" x14ac:dyDescent="0.25">
      <c r="A111" s="766" t="s">
        <v>391</v>
      </c>
      <c r="B111" s="127"/>
      <c r="C111" s="127"/>
      <c r="D111" s="750"/>
      <c r="E111" s="750">
        <v>403</v>
      </c>
      <c r="F111" s="368"/>
      <c r="G111" s="368"/>
      <c r="H111" s="349"/>
      <c r="I111" s="349"/>
      <c r="J111" s="438"/>
      <c r="K111" s="399">
        <v>48.5</v>
      </c>
      <c r="L111" s="399">
        <v>3.5</v>
      </c>
      <c r="M111" s="399">
        <v>5</v>
      </c>
      <c r="N111" s="394">
        <f t="shared" si="12"/>
        <v>44.269062571958763</v>
      </c>
      <c r="O111" s="307"/>
      <c r="P111" s="137"/>
      <c r="Q111" s="137"/>
      <c r="R111" s="137"/>
      <c r="S111" s="138"/>
      <c r="T111" s="781"/>
      <c r="U111" s="736"/>
      <c r="V111" s="773"/>
    </row>
    <row r="112" spans="1:22" ht="18" customHeight="1" x14ac:dyDescent="0.25">
      <c r="A112" s="766" t="s">
        <v>392</v>
      </c>
      <c r="B112" s="127"/>
      <c r="C112" s="127"/>
      <c r="D112" s="750"/>
      <c r="E112" s="750"/>
      <c r="F112" s="368"/>
      <c r="G112" s="368"/>
      <c r="H112" s="349"/>
      <c r="I112" s="349"/>
      <c r="J112" s="438"/>
      <c r="K112" s="399">
        <v>16.5</v>
      </c>
      <c r="L112" s="399">
        <v>6.5</v>
      </c>
      <c r="M112" s="399">
        <v>13.5</v>
      </c>
      <c r="N112" s="394">
        <f t="shared" si="12"/>
        <v>8.8880731320123605</v>
      </c>
      <c r="O112" s="307"/>
      <c r="P112" s="137"/>
      <c r="Q112" s="137"/>
      <c r="R112" s="137"/>
      <c r="S112" s="138"/>
      <c r="T112" s="781"/>
      <c r="U112" s="736"/>
      <c r="V112" s="773"/>
    </row>
    <row r="113" spans="1:22" ht="18" customHeight="1" x14ac:dyDescent="0.25">
      <c r="A113" s="766" t="s">
        <v>393</v>
      </c>
      <c r="B113" s="127"/>
      <c r="C113" s="127"/>
      <c r="D113" s="750"/>
      <c r="E113" s="750"/>
      <c r="F113" s="368"/>
      <c r="G113" s="368"/>
      <c r="H113" s="349"/>
      <c r="I113" s="349"/>
      <c r="J113" s="438"/>
      <c r="K113" s="399">
        <v>46.5</v>
      </c>
      <c r="L113" s="399">
        <v>42.5</v>
      </c>
      <c r="M113" s="399">
        <v>37</v>
      </c>
      <c r="N113" s="394">
        <f t="shared" si="12"/>
        <v>8.261275264751804</v>
      </c>
      <c r="O113" s="307"/>
      <c r="P113" s="137"/>
      <c r="Q113" s="137"/>
      <c r="R113" s="137"/>
      <c r="S113" s="138"/>
      <c r="T113" s="781"/>
      <c r="U113" s="736"/>
      <c r="V113" s="773"/>
    </row>
    <row r="114" spans="1:22" ht="18" customHeight="1" x14ac:dyDescent="0.25">
      <c r="A114" s="766" t="s">
        <v>394</v>
      </c>
      <c r="B114" s="127"/>
      <c r="C114" s="127"/>
      <c r="D114" s="750"/>
      <c r="E114" s="750"/>
      <c r="F114" s="368"/>
      <c r="G114" s="368"/>
      <c r="H114" s="349"/>
      <c r="I114" s="349"/>
      <c r="J114" s="438"/>
      <c r="K114" s="399">
        <v>5.5</v>
      </c>
      <c r="L114" s="399">
        <v>18.5</v>
      </c>
      <c r="M114" s="399">
        <v>7.5</v>
      </c>
      <c r="N114" s="394">
        <f t="shared" si="12"/>
        <v>12.124136092934622</v>
      </c>
      <c r="O114" s="307"/>
      <c r="P114" s="137"/>
      <c r="Q114" s="137"/>
      <c r="R114" s="137"/>
      <c r="S114" s="138"/>
      <c r="T114" s="781"/>
      <c r="U114" s="736"/>
      <c r="V114" s="773"/>
    </row>
    <row r="115" spans="1:22" ht="18" customHeight="1" x14ac:dyDescent="0.25">
      <c r="A115" s="766" t="s">
        <v>395</v>
      </c>
      <c r="B115" s="127"/>
      <c r="C115" s="127"/>
      <c r="D115" s="750"/>
      <c r="E115" s="750"/>
      <c r="F115" s="368"/>
      <c r="G115" s="368"/>
      <c r="H115" s="349"/>
      <c r="I115" s="349"/>
      <c r="J115" s="438"/>
      <c r="K115" s="399">
        <v>0</v>
      </c>
      <c r="L115" s="399">
        <v>0</v>
      </c>
      <c r="M115" s="399">
        <v>0</v>
      </c>
      <c r="N115" s="394">
        <f t="shared" si="12"/>
        <v>0</v>
      </c>
      <c r="O115" s="307"/>
      <c r="P115" s="137"/>
      <c r="Q115" s="137"/>
      <c r="R115" s="137"/>
      <c r="S115" s="138"/>
      <c r="T115" s="781"/>
      <c r="U115" s="736"/>
      <c r="V115" s="773"/>
    </row>
    <row r="116" spans="1:22" ht="18" customHeight="1" x14ac:dyDescent="0.25">
      <c r="A116" s="766" t="s">
        <v>396</v>
      </c>
      <c r="B116" s="127"/>
      <c r="C116" s="127"/>
      <c r="D116" s="750"/>
      <c r="E116" s="750"/>
      <c r="F116" s="368"/>
      <c r="G116" s="368"/>
      <c r="H116" s="349"/>
      <c r="I116" s="349"/>
      <c r="J116" s="438"/>
      <c r="K116" s="399">
        <v>11.5</v>
      </c>
      <c r="L116" s="399">
        <v>1</v>
      </c>
      <c r="M116" s="399">
        <v>6.5</v>
      </c>
      <c r="N116" s="394">
        <f t="shared" si="12"/>
        <v>9.096629540659551</v>
      </c>
      <c r="O116" s="308"/>
      <c r="P116" s="137"/>
      <c r="Q116" s="137"/>
      <c r="R116" s="137"/>
      <c r="S116" s="139"/>
      <c r="T116" s="338"/>
      <c r="U116" s="736"/>
      <c r="V116" s="773"/>
    </row>
    <row r="117" spans="1:22" ht="18" customHeight="1" x14ac:dyDescent="0.3">
      <c r="A117" s="15" t="s">
        <v>11</v>
      </c>
      <c r="B117" s="128"/>
      <c r="C117" s="128"/>
      <c r="D117" s="756"/>
      <c r="E117" s="756"/>
      <c r="F117" s="738"/>
      <c r="G117" s="738"/>
      <c r="H117" s="739"/>
      <c r="I117" s="739"/>
      <c r="J117" s="50"/>
      <c r="K117" s="66">
        <f>SUM(K109:K116)</f>
        <v>159.5</v>
      </c>
      <c r="L117" s="66">
        <f t="shared" ref="L117:M117" si="15">SUM(L109:L116)</f>
        <v>120</v>
      </c>
      <c r="M117" s="66">
        <f t="shared" si="15"/>
        <v>109.5</v>
      </c>
      <c r="N117" s="389">
        <f t="shared" si="12"/>
        <v>45.664484547621903</v>
      </c>
      <c r="O117" s="123"/>
      <c r="P117" s="16"/>
      <c r="Q117" s="16"/>
      <c r="R117" s="16"/>
      <c r="S117" s="32"/>
      <c r="T117" s="18"/>
      <c r="U117" s="736"/>
      <c r="V117" s="773"/>
    </row>
    <row r="118" spans="1:22" ht="18" customHeight="1" x14ac:dyDescent="0.3">
      <c r="A118" s="592"/>
      <c r="B118" s="689"/>
      <c r="C118" s="611"/>
      <c r="D118" s="759"/>
      <c r="E118" s="759"/>
      <c r="F118" s="741"/>
      <c r="G118" s="741"/>
      <c r="H118" s="742"/>
      <c r="I118" s="742"/>
      <c r="J118" s="594"/>
      <c r="K118" s="595">
        <f>220*K117*0.85/1000</f>
        <v>29.826499999999999</v>
      </c>
      <c r="L118" s="595">
        <f t="shared" ref="L118:M118" si="16">220*L117*0.85/1000</f>
        <v>22.44</v>
      </c>
      <c r="M118" s="595">
        <f t="shared" si="16"/>
        <v>20.476500000000001</v>
      </c>
      <c r="N118" s="596"/>
      <c r="O118" s="638">
        <f>SUM(K118:M118)</f>
        <v>72.742999999999995</v>
      </c>
      <c r="P118" s="635"/>
      <c r="Q118" s="635"/>
      <c r="R118" s="635"/>
      <c r="S118" s="599"/>
      <c r="T118" s="763">
        <f>SUM(P118:R118)</f>
        <v>0</v>
      </c>
      <c r="U118" s="760"/>
      <c r="V118" s="765">
        <f>SUM(O118,T118)</f>
        <v>72.742999999999995</v>
      </c>
    </row>
    <row r="119" spans="1:22" ht="18" customHeight="1" x14ac:dyDescent="0.3">
      <c r="A119" s="95" t="s">
        <v>200</v>
      </c>
      <c r="B119" s="550">
        <v>100</v>
      </c>
      <c r="C119" s="125">
        <v>144</v>
      </c>
      <c r="D119" s="167">
        <f>MAX(K123:L123:M123)/144*100</f>
        <v>4.1666666666666661</v>
      </c>
      <c r="E119" s="167"/>
      <c r="F119" s="12"/>
      <c r="G119" s="12"/>
      <c r="H119" s="13"/>
      <c r="I119" s="159"/>
      <c r="J119" s="409">
        <f>(K119+L119+M119)/3</f>
        <v>229.66666666666666</v>
      </c>
      <c r="K119" s="373">
        <v>230</v>
      </c>
      <c r="L119" s="373">
        <v>236</v>
      </c>
      <c r="M119" s="373">
        <v>223</v>
      </c>
      <c r="N119" s="374"/>
      <c r="O119" s="306"/>
      <c r="P119" s="137"/>
      <c r="Q119" s="137"/>
      <c r="R119" s="137"/>
      <c r="S119" s="139"/>
      <c r="T119" s="338"/>
      <c r="U119" s="746"/>
      <c r="V119" s="773"/>
    </row>
    <row r="120" spans="1:22" ht="18" customHeight="1" x14ac:dyDescent="0.25">
      <c r="A120" s="766" t="s">
        <v>19</v>
      </c>
      <c r="B120" s="126"/>
      <c r="C120" s="126"/>
      <c r="D120" s="762"/>
      <c r="E120" s="762">
        <v>396</v>
      </c>
      <c r="F120" s="367"/>
      <c r="G120" s="367"/>
      <c r="H120" s="347"/>
      <c r="I120" s="347"/>
      <c r="J120" s="238"/>
      <c r="K120" s="399">
        <v>0</v>
      </c>
      <c r="L120" s="399">
        <v>0</v>
      </c>
      <c r="M120" s="399">
        <v>0</v>
      </c>
      <c r="N120" s="394">
        <f t="shared" ref="N120:N123" si="17">SQRT((0+L120*0.866-M120*0.866)*(0+L120*0.866-M120*0.866)+(K120-L120*0.5-M120*0.5)*(K120-L120*0.5-M120*0.5))</f>
        <v>0</v>
      </c>
      <c r="O120" s="304"/>
      <c r="P120" s="137"/>
      <c r="Q120" s="137"/>
      <c r="R120" s="137"/>
      <c r="S120" s="139"/>
      <c r="T120" s="338"/>
      <c r="U120" s="736"/>
      <c r="V120" s="773"/>
    </row>
    <row r="121" spans="1:22" ht="18" customHeight="1" x14ac:dyDescent="0.25">
      <c r="A121" s="766" t="s">
        <v>20</v>
      </c>
      <c r="B121" s="127"/>
      <c r="C121" s="127"/>
      <c r="D121" s="751"/>
      <c r="E121" s="751">
        <v>403</v>
      </c>
      <c r="F121" s="368"/>
      <c r="G121" s="368"/>
      <c r="H121" s="349"/>
      <c r="I121" s="349"/>
      <c r="J121" s="238"/>
      <c r="K121" s="399">
        <v>5.25</v>
      </c>
      <c r="L121" s="399">
        <v>4.75</v>
      </c>
      <c r="M121" s="399">
        <v>3</v>
      </c>
      <c r="N121" s="394">
        <f t="shared" si="17"/>
        <v>2.0463052680379827</v>
      </c>
      <c r="O121" s="304"/>
      <c r="P121" s="137"/>
      <c r="Q121" s="137"/>
      <c r="R121" s="137"/>
      <c r="S121" s="139"/>
      <c r="T121" s="338"/>
      <c r="U121" s="736"/>
      <c r="V121" s="773"/>
    </row>
    <row r="122" spans="1:22" ht="18" customHeight="1" x14ac:dyDescent="0.25">
      <c r="A122" s="766" t="s">
        <v>21</v>
      </c>
      <c r="B122" s="127"/>
      <c r="C122" s="127"/>
      <c r="D122" s="751"/>
      <c r="E122" s="751">
        <v>395</v>
      </c>
      <c r="F122" s="368"/>
      <c r="G122" s="368"/>
      <c r="H122" s="349"/>
      <c r="I122" s="349"/>
      <c r="J122" s="238"/>
      <c r="K122" s="399">
        <v>0.75</v>
      </c>
      <c r="L122" s="399">
        <v>0</v>
      </c>
      <c r="M122" s="399">
        <v>0.25</v>
      </c>
      <c r="N122" s="394">
        <f t="shared" si="17"/>
        <v>0.66143574895827939</v>
      </c>
      <c r="O122" s="305"/>
      <c r="P122" s="137"/>
      <c r="Q122" s="137"/>
      <c r="R122" s="137"/>
      <c r="S122" s="139"/>
      <c r="T122" s="338"/>
      <c r="U122" s="736"/>
      <c r="V122" s="773"/>
    </row>
    <row r="123" spans="1:22" ht="18" customHeight="1" x14ac:dyDescent="0.3">
      <c r="A123" s="15" t="s">
        <v>11</v>
      </c>
      <c r="B123" s="128"/>
      <c r="C123" s="128"/>
      <c r="D123" s="403"/>
      <c r="E123" s="403"/>
      <c r="F123" s="738"/>
      <c r="G123" s="738"/>
      <c r="H123" s="739"/>
      <c r="I123" s="739"/>
      <c r="J123" s="25"/>
      <c r="K123" s="66">
        <f>SUM(K120:K122)</f>
        <v>6</v>
      </c>
      <c r="L123" s="66">
        <f t="shared" ref="L123:M123" si="18">SUM(L120:L122)</f>
        <v>4.75</v>
      </c>
      <c r="M123" s="66">
        <f t="shared" si="18"/>
        <v>3.25</v>
      </c>
      <c r="N123" s="389">
        <f t="shared" si="17"/>
        <v>2.3848272474122734</v>
      </c>
      <c r="O123" s="59"/>
      <c r="P123" s="16"/>
      <c r="Q123" s="16"/>
      <c r="R123" s="16"/>
      <c r="S123" s="32"/>
      <c r="T123" s="33"/>
      <c r="U123" s="736"/>
      <c r="V123" s="773"/>
    </row>
    <row r="124" spans="1:22" ht="18" customHeight="1" x14ac:dyDescent="0.3">
      <c r="A124" s="592"/>
      <c r="B124" s="689"/>
      <c r="C124" s="611"/>
      <c r="D124" s="644"/>
      <c r="E124" s="644"/>
      <c r="F124" s="741"/>
      <c r="G124" s="741"/>
      <c r="H124" s="742"/>
      <c r="I124" s="742"/>
      <c r="J124" s="608"/>
      <c r="K124" s="595">
        <f>220*K123*0.85/1000</f>
        <v>1.1220000000000001</v>
      </c>
      <c r="L124" s="595">
        <f t="shared" ref="L124:M124" si="19">220*L123*0.85/1000</f>
        <v>0.88824999999999998</v>
      </c>
      <c r="M124" s="595">
        <f t="shared" si="19"/>
        <v>0.60775000000000001</v>
      </c>
      <c r="N124" s="596"/>
      <c r="O124" s="638">
        <f>SUM(K124:M124)</f>
        <v>2.6180000000000003</v>
      </c>
      <c r="P124" s="635"/>
      <c r="Q124" s="635"/>
      <c r="R124" s="635"/>
      <c r="S124" s="599"/>
      <c r="T124" s="743">
        <f>SUM(P124:R124)</f>
        <v>0</v>
      </c>
      <c r="U124" s="760">
        <f>SUM(O124,T124)</f>
        <v>2.6180000000000003</v>
      </c>
      <c r="V124" s="765"/>
    </row>
    <row r="125" spans="1:22" ht="18" customHeight="1" x14ac:dyDescent="0.3">
      <c r="A125" s="95" t="s">
        <v>199</v>
      </c>
      <c r="B125" s="550">
        <v>100</v>
      </c>
      <c r="C125" s="125">
        <v>144</v>
      </c>
      <c r="D125" s="167">
        <f>MAX(K129:L129:M129)/144*100</f>
        <v>6.25</v>
      </c>
      <c r="E125" s="167"/>
      <c r="F125" s="12"/>
      <c r="G125" s="12"/>
      <c r="H125" s="13"/>
      <c r="I125" s="159"/>
      <c r="J125" s="409">
        <f>(K125+L125+M125)/3</f>
        <v>230</v>
      </c>
      <c r="K125" s="373">
        <v>228</v>
      </c>
      <c r="L125" s="373">
        <v>234</v>
      </c>
      <c r="M125" s="373">
        <v>228</v>
      </c>
      <c r="N125" s="374"/>
      <c r="O125" s="306"/>
      <c r="P125" s="137"/>
      <c r="Q125" s="137"/>
      <c r="R125" s="137"/>
      <c r="S125" s="139"/>
      <c r="T125" s="338"/>
      <c r="U125" s="746"/>
      <c r="V125" s="773"/>
    </row>
    <row r="126" spans="1:22" ht="18" customHeight="1" x14ac:dyDescent="0.25">
      <c r="A126" s="766" t="s">
        <v>19</v>
      </c>
      <c r="B126" s="126"/>
      <c r="C126" s="126"/>
      <c r="D126" s="762"/>
      <c r="E126" s="762">
        <v>406</v>
      </c>
      <c r="F126" s="367"/>
      <c r="G126" s="367"/>
      <c r="H126" s="347"/>
      <c r="I126" s="347"/>
      <c r="J126" s="238"/>
      <c r="K126" s="399">
        <v>0</v>
      </c>
      <c r="L126" s="399">
        <v>0</v>
      </c>
      <c r="M126" s="399">
        <v>0</v>
      </c>
      <c r="N126" s="394">
        <f t="shared" ref="N126:N129" si="20">SQRT((0+L126*0.866-M126*0.866)*(0+L126*0.866-M126*0.866)+(K126-L126*0.5-M126*0.5)*(K126-L126*0.5-M126*0.5))</f>
        <v>0</v>
      </c>
      <c r="O126" s="304"/>
      <c r="P126" s="137"/>
      <c r="Q126" s="137"/>
      <c r="R126" s="137"/>
      <c r="S126" s="139"/>
      <c r="T126" s="338"/>
      <c r="U126" s="736"/>
      <c r="V126" s="773"/>
    </row>
    <row r="127" spans="1:22" ht="18" customHeight="1" x14ac:dyDescent="0.25">
      <c r="A127" s="766" t="s">
        <v>20</v>
      </c>
      <c r="B127" s="127"/>
      <c r="C127" s="127"/>
      <c r="D127" s="751"/>
      <c r="E127" s="751">
        <v>409</v>
      </c>
      <c r="F127" s="368"/>
      <c r="G127" s="368"/>
      <c r="H127" s="349"/>
      <c r="I127" s="349"/>
      <c r="J127" s="238"/>
      <c r="K127" s="399">
        <v>0</v>
      </c>
      <c r="L127" s="399">
        <v>0</v>
      </c>
      <c r="M127" s="399">
        <v>0</v>
      </c>
      <c r="N127" s="394">
        <f t="shared" si="20"/>
        <v>0</v>
      </c>
      <c r="O127" s="304"/>
      <c r="P127" s="137"/>
      <c r="Q127" s="137"/>
      <c r="R127" s="137"/>
      <c r="S127" s="139"/>
      <c r="T127" s="338"/>
      <c r="U127" s="736"/>
      <c r="V127" s="773"/>
    </row>
    <row r="128" spans="1:22" ht="18" customHeight="1" x14ac:dyDescent="0.25">
      <c r="A128" s="766" t="s">
        <v>21</v>
      </c>
      <c r="B128" s="127"/>
      <c r="C128" s="127"/>
      <c r="D128" s="751"/>
      <c r="E128" s="751">
        <v>403</v>
      </c>
      <c r="F128" s="368"/>
      <c r="G128" s="368"/>
      <c r="H128" s="349"/>
      <c r="I128" s="349"/>
      <c r="J128" s="238"/>
      <c r="K128" s="399">
        <v>9</v>
      </c>
      <c r="L128" s="399">
        <v>0</v>
      </c>
      <c r="M128" s="399">
        <v>8.5</v>
      </c>
      <c r="N128" s="394">
        <f t="shared" si="20"/>
        <v>8.7605262969755415</v>
      </c>
      <c r="O128" s="305"/>
      <c r="P128" s="137"/>
      <c r="Q128" s="137"/>
      <c r="R128" s="137"/>
      <c r="S128" s="139"/>
      <c r="T128" s="338"/>
      <c r="U128" s="736"/>
      <c r="V128" s="773"/>
    </row>
    <row r="129" spans="1:22" ht="18" customHeight="1" x14ac:dyDescent="0.3">
      <c r="A129" s="15" t="s">
        <v>11</v>
      </c>
      <c r="B129" s="128"/>
      <c r="C129" s="128"/>
      <c r="D129" s="403"/>
      <c r="E129" s="403"/>
      <c r="F129" s="738"/>
      <c r="G129" s="738"/>
      <c r="H129" s="739"/>
      <c r="I129" s="739"/>
      <c r="J129" s="25"/>
      <c r="K129" s="66">
        <f>SUM(K126:K128)</f>
        <v>9</v>
      </c>
      <c r="L129" s="66">
        <f t="shared" ref="L129:M129" si="21">SUM(L126:L128)</f>
        <v>0</v>
      </c>
      <c r="M129" s="66">
        <f t="shared" si="21"/>
        <v>8.5</v>
      </c>
      <c r="N129" s="389">
        <f t="shared" si="20"/>
        <v>8.7605262969755415</v>
      </c>
      <c r="O129" s="175"/>
      <c r="P129" s="16"/>
      <c r="Q129" s="16"/>
      <c r="R129" s="16"/>
      <c r="S129" s="32"/>
      <c r="T129" s="33"/>
      <c r="U129" s="736"/>
      <c r="V129" s="773"/>
    </row>
    <row r="130" spans="1:22" ht="18" customHeight="1" x14ac:dyDescent="0.3">
      <c r="A130" s="592"/>
      <c r="B130" s="611"/>
      <c r="C130" s="611"/>
      <c r="D130" s="644"/>
      <c r="E130" s="644"/>
      <c r="F130" s="741"/>
      <c r="G130" s="741"/>
      <c r="H130" s="742"/>
      <c r="I130" s="742"/>
      <c r="J130" s="608"/>
      <c r="K130" s="595">
        <f>220*K129*0.85/1000</f>
        <v>1.6830000000000001</v>
      </c>
      <c r="L130" s="595">
        <f t="shared" ref="L130:M130" si="22">220*L129*0.85/1000</f>
        <v>0</v>
      </c>
      <c r="M130" s="595">
        <f t="shared" si="22"/>
        <v>1.5894999999999999</v>
      </c>
      <c r="N130" s="690"/>
      <c r="O130" s="638">
        <f>SUM(K130:M130)</f>
        <v>3.2725</v>
      </c>
      <c r="P130" s="635"/>
      <c r="Q130" s="635"/>
      <c r="R130" s="635"/>
      <c r="S130" s="599"/>
      <c r="T130" s="743">
        <f>SUM(P130:R130)</f>
        <v>0</v>
      </c>
      <c r="U130" s="760"/>
      <c r="V130" s="765">
        <f>SUM(O130,T130)</f>
        <v>3.2725</v>
      </c>
    </row>
    <row r="131" spans="1:22" ht="18" customHeight="1" x14ac:dyDescent="0.3">
      <c r="A131" s="95" t="s">
        <v>201</v>
      </c>
      <c r="B131" s="125">
        <v>630</v>
      </c>
      <c r="C131" s="125">
        <v>910</v>
      </c>
      <c r="D131" s="167">
        <f>MAX(K141:L141:M141)/910*100</f>
        <v>5.2747252747252746</v>
      </c>
      <c r="E131" s="167"/>
      <c r="F131" s="34">
        <v>630</v>
      </c>
      <c r="G131" s="34">
        <v>910</v>
      </c>
      <c r="H131" s="160">
        <f>MAX(P141:Q141:R141)/910*100</f>
        <v>21.318681318681318</v>
      </c>
      <c r="I131" s="159"/>
      <c r="J131" s="409">
        <f>(K131+L131+M131)/3</f>
        <v>228</v>
      </c>
      <c r="K131" s="373">
        <v>223</v>
      </c>
      <c r="L131" s="373">
        <v>228</v>
      </c>
      <c r="M131" s="373">
        <v>233</v>
      </c>
      <c r="N131" s="374"/>
      <c r="O131" s="311"/>
      <c r="P131" s="140">
        <v>228</v>
      </c>
      <c r="Q131" s="140">
        <v>233</v>
      </c>
      <c r="R131" s="140">
        <v>235</v>
      </c>
      <c r="S131" s="431"/>
      <c r="T131" s="782"/>
      <c r="U131" s="746"/>
      <c r="V131" s="773"/>
    </row>
    <row r="132" spans="1:22" ht="18" customHeight="1" x14ac:dyDescent="0.25">
      <c r="A132" s="783" t="s">
        <v>22</v>
      </c>
      <c r="B132" s="552"/>
      <c r="C132" s="553"/>
      <c r="D132" s="784"/>
      <c r="E132" s="432"/>
      <c r="F132" s="785"/>
      <c r="G132" s="785"/>
      <c r="H132" s="786"/>
      <c r="I132" s="786"/>
      <c r="J132" s="238"/>
      <c r="K132" s="399">
        <v>0</v>
      </c>
      <c r="L132" s="399">
        <v>0</v>
      </c>
      <c r="M132" s="399">
        <v>0</v>
      </c>
      <c r="N132" s="394">
        <f t="shared" ref="N132:N141" si="23">SQRT((0+L132*0.866-M132*0.866)*(0+L132*0.866-M132*0.866)+(K132-L132*0.5-M132*0.5)*(K132-L132*0.5-M132*0.5))</f>
        <v>0</v>
      </c>
      <c r="O132" s="312"/>
      <c r="P132" s="137"/>
      <c r="Q132" s="137"/>
      <c r="R132" s="137"/>
      <c r="S132" s="431">
        <f t="shared" ref="S132:S170" si="24">SQRT((0+Q132*0.866-R132*0.866)*(0+Q132*0.866-R132*0.866)+(P132-Q132*0.5-R132*0.5)*(P132-Q132*0.5-R132*0.5))</f>
        <v>0</v>
      </c>
      <c r="T132" s="781"/>
      <c r="U132" s="736"/>
      <c r="V132" s="773"/>
    </row>
    <row r="133" spans="1:22" ht="18" customHeight="1" x14ac:dyDescent="0.25">
      <c r="A133" s="766" t="s">
        <v>23</v>
      </c>
      <c r="B133" s="554"/>
      <c r="C133" s="555"/>
      <c r="D133" s="787"/>
      <c r="E133" s="788">
        <v>398</v>
      </c>
      <c r="F133" s="789"/>
      <c r="G133" s="790"/>
      <c r="H133" s="790"/>
      <c r="I133" s="791">
        <v>400</v>
      </c>
      <c r="J133" s="238"/>
      <c r="K133" s="399">
        <v>17</v>
      </c>
      <c r="L133" s="399">
        <v>26</v>
      </c>
      <c r="M133" s="399">
        <v>10.5</v>
      </c>
      <c r="N133" s="394">
        <f t="shared" si="23"/>
        <v>13.481076700323307</v>
      </c>
      <c r="O133" s="312"/>
      <c r="P133" s="137"/>
      <c r="Q133" s="137"/>
      <c r="R133" s="137"/>
      <c r="S133" s="431">
        <f t="shared" si="24"/>
        <v>0</v>
      </c>
      <c r="T133" s="338"/>
      <c r="U133" s="736"/>
      <c r="V133" s="773"/>
    </row>
    <row r="134" spans="1:22" ht="18" customHeight="1" x14ac:dyDescent="0.25">
      <c r="A134" s="766" t="s">
        <v>397</v>
      </c>
      <c r="B134" s="554"/>
      <c r="C134" s="555"/>
      <c r="D134" s="787"/>
      <c r="E134" s="788">
        <v>400</v>
      </c>
      <c r="F134" s="789"/>
      <c r="G134" s="790"/>
      <c r="H134" s="790"/>
      <c r="I134" s="791">
        <v>408</v>
      </c>
      <c r="J134" s="238"/>
      <c r="K134" s="399">
        <v>0</v>
      </c>
      <c r="L134" s="399">
        <v>0</v>
      </c>
      <c r="M134" s="399">
        <v>0</v>
      </c>
      <c r="N134" s="394">
        <f t="shared" si="23"/>
        <v>0</v>
      </c>
      <c r="O134" s="312"/>
      <c r="P134" s="141"/>
      <c r="Q134" s="141"/>
      <c r="R134" s="141"/>
      <c r="S134" s="431">
        <f t="shared" si="24"/>
        <v>0</v>
      </c>
      <c r="T134" s="338"/>
      <c r="U134" s="736"/>
      <c r="V134" s="773"/>
    </row>
    <row r="135" spans="1:22" ht="18" customHeight="1" x14ac:dyDescent="0.25">
      <c r="A135" s="766" t="s">
        <v>24</v>
      </c>
      <c r="B135" s="554"/>
      <c r="C135" s="555"/>
      <c r="D135" s="787"/>
      <c r="E135" s="788">
        <v>398</v>
      </c>
      <c r="F135" s="789"/>
      <c r="G135" s="790"/>
      <c r="H135" s="790"/>
      <c r="I135" s="791">
        <v>398</v>
      </c>
      <c r="J135" s="238"/>
      <c r="K135" s="405"/>
      <c r="L135" s="405"/>
      <c r="M135" s="405"/>
      <c r="N135" s="394">
        <f t="shared" si="23"/>
        <v>0</v>
      </c>
      <c r="O135" s="312"/>
      <c r="P135" s="1053">
        <v>23.5</v>
      </c>
      <c r="Q135" s="1053">
        <v>27</v>
      </c>
      <c r="R135" s="1053">
        <v>30.5</v>
      </c>
      <c r="S135" s="431">
        <f t="shared" si="24"/>
        <v>6.0621333703573361</v>
      </c>
      <c r="T135" s="338"/>
      <c r="U135" s="736"/>
      <c r="V135" s="773"/>
    </row>
    <row r="136" spans="1:22" ht="18" customHeight="1" x14ac:dyDescent="0.25">
      <c r="A136" s="766" t="s">
        <v>25</v>
      </c>
      <c r="B136" s="127"/>
      <c r="C136" s="127"/>
      <c r="D136" s="750"/>
      <c r="E136" s="751"/>
      <c r="F136" s="789"/>
      <c r="G136" s="789"/>
      <c r="H136" s="790"/>
      <c r="I136" s="791"/>
      <c r="J136" s="238"/>
      <c r="K136" s="405"/>
      <c r="L136" s="405"/>
      <c r="M136" s="405"/>
      <c r="N136" s="394">
        <f t="shared" si="23"/>
        <v>0</v>
      </c>
      <c r="O136" s="312"/>
      <c r="P136" s="1053">
        <v>14</v>
      </c>
      <c r="Q136" s="1053">
        <v>31</v>
      </c>
      <c r="R136" s="1053">
        <v>17.5</v>
      </c>
      <c r="S136" s="431">
        <f t="shared" si="24"/>
        <v>15.548053929672356</v>
      </c>
      <c r="T136" s="338"/>
      <c r="U136" s="736"/>
      <c r="V136" s="773"/>
    </row>
    <row r="137" spans="1:22" ht="18" customHeight="1" x14ac:dyDescent="0.25">
      <c r="A137" s="783" t="s">
        <v>26</v>
      </c>
      <c r="B137" s="127"/>
      <c r="C137" s="127"/>
      <c r="D137" s="750"/>
      <c r="E137" s="751"/>
      <c r="F137" s="789"/>
      <c r="G137" s="789"/>
      <c r="H137" s="790"/>
      <c r="I137" s="791"/>
      <c r="J137" s="238"/>
      <c r="K137" s="393"/>
      <c r="L137" s="393"/>
      <c r="M137" s="393"/>
      <c r="N137" s="394">
        <f t="shared" si="23"/>
        <v>0</v>
      </c>
      <c r="O137" s="312"/>
      <c r="P137" s="1053">
        <v>110</v>
      </c>
      <c r="Q137" s="1053">
        <v>108</v>
      </c>
      <c r="R137" s="1053">
        <v>100</v>
      </c>
      <c r="S137" s="431">
        <f t="shared" si="24"/>
        <v>9.1649977632294135</v>
      </c>
      <c r="T137" s="338"/>
      <c r="U137" s="736"/>
      <c r="V137" s="773"/>
    </row>
    <row r="138" spans="1:22" ht="18" customHeight="1" x14ac:dyDescent="0.25">
      <c r="A138" s="766" t="s">
        <v>28</v>
      </c>
      <c r="B138" s="127"/>
      <c r="C138" s="127"/>
      <c r="D138" s="750"/>
      <c r="E138" s="751"/>
      <c r="F138" s="789"/>
      <c r="G138" s="789"/>
      <c r="H138" s="790"/>
      <c r="I138" s="791"/>
      <c r="J138" s="238"/>
      <c r="K138" s="399">
        <v>12</v>
      </c>
      <c r="L138" s="399">
        <v>22</v>
      </c>
      <c r="M138" s="399">
        <v>19</v>
      </c>
      <c r="N138" s="394">
        <f t="shared" si="23"/>
        <v>8.8881721405472334</v>
      </c>
      <c r="O138" s="312"/>
      <c r="P138" s="1053">
        <v>0</v>
      </c>
      <c r="Q138" s="1053">
        <v>0</v>
      </c>
      <c r="R138" s="1053">
        <v>0</v>
      </c>
      <c r="S138" s="431">
        <f t="shared" si="24"/>
        <v>0</v>
      </c>
      <c r="T138" s="338"/>
      <c r="U138" s="736"/>
      <c r="V138" s="773"/>
    </row>
    <row r="139" spans="1:22" ht="18" customHeight="1" x14ac:dyDescent="0.25">
      <c r="A139" s="766" t="s">
        <v>27</v>
      </c>
      <c r="B139" s="127"/>
      <c r="C139" s="127"/>
      <c r="D139" s="750"/>
      <c r="E139" s="751"/>
      <c r="F139" s="789"/>
      <c r="G139" s="789"/>
      <c r="H139" s="790"/>
      <c r="I139" s="791"/>
      <c r="J139" s="238"/>
      <c r="K139" s="405"/>
      <c r="L139" s="405"/>
      <c r="M139" s="405"/>
      <c r="N139" s="394">
        <f t="shared" si="23"/>
        <v>0</v>
      </c>
      <c r="O139" s="312"/>
      <c r="P139" s="1053">
        <v>20</v>
      </c>
      <c r="Q139" s="1053">
        <v>28</v>
      </c>
      <c r="R139" s="1053">
        <v>41</v>
      </c>
      <c r="S139" s="431">
        <f t="shared" si="24"/>
        <v>18.357357217203134</v>
      </c>
      <c r="T139" s="338"/>
      <c r="U139" s="736"/>
      <c r="V139" s="773"/>
    </row>
    <row r="140" spans="1:22" ht="18" customHeight="1" x14ac:dyDescent="0.25">
      <c r="A140" s="766" t="s">
        <v>184</v>
      </c>
      <c r="B140" s="127"/>
      <c r="C140" s="127"/>
      <c r="D140" s="750"/>
      <c r="E140" s="751"/>
      <c r="F140" s="789"/>
      <c r="G140" s="789"/>
      <c r="H140" s="790"/>
      <c r="I140" s="791"/>
      <c r="J140" s="238"/>
      <c r="K140" s="405"/>
      <c r="L140" s="405"/>
      <c r="M140" s="405"/>
      <c r="N140" s="394">
        <f t="shared" si="23"/>
        <v>0</v>
      </c>
      <c r="O140" s="312"/>
      <c r="P140" s="141"/>
      <c r="Q140" s="141"/>
      <c r="R140" s="141"/>
      <c r="S140" s="431">
        <f t="shared" si="24"/>
        <v>0</v>
      </c>
      <c r="T140" s="338"/>
      <c r="U140" s="736"/>
      <c r="V140" s="773"/>
    </row>
    <row r="141" spans="1:22" ht="18" customHeight="1" x14ac:dyDescent="0.3">
      <c r="A141" s="208" t="s">
        <v>11</v>
      </c>
      <c r="B141" s="519"/>
      <c r="C141" s="519"/>
      <c r="D141" s="792"/>
      <c r="E141" s="793"/>
      <c r="F141" s="792"/>
      <c r="G141" s="792"/>
      <c r="H141" s="794"/>
      <c r="I141" s="793"/>
      <c r="J141" s="227"/>
      <c r="K141" s="258">
        <f>SUM(K132:K140)</f>
        <v>29</v>
      </c>
      <c r="L141" s="258">
        <f t="shared" ref="L141:M141" si="25">SUM(L132:L140)</f>
        <v>48</v>
      </c>
      <c r="M141" s="258">
        <f t="shared" si="25"/>
        <v>29.5</v>
      </c>
      <c r="N141" s="408">
        <f t="shared" si="23"/>
        <v>18.754597862924172</v>
      </c>
      <c r="O141" s="313"/>
      <c r="P141" s="395">
        <f>SUM(P132:P140)</f>
        <v>167.5</v>
      </c>
      <c r="Q141" s="395">
        <f t="shared" ref="Q141:R141" si="26">SUM(Q132:Q140)</f>
        <v>194</v>
      </c>
      <c r="R141" s="395">
        <f t="shared" si="26"/>
        <v>189</v>
      </c>
      <c r="S141" s="288">
        <f t="shared" si="24"/>
        <v>24.387474243963844</v>
      </c>
      <c r="T141" s="33"/>
      <c r="U141" s="736"/>
      <c r="V141" s="773"/>
    </row>
    <row r="142" spans="1:22" ht="18" customHeight="1" x14ac:dyDescent="0.3">
      <c r="A142" s="592"/>
      <c r="B142" s="611"/>
      <c r="C142" s="692"/>
      <c r="D142" s="759"/>
      <c r="E142" s="644"/>
      <c r="F142" s="759"/>
      <c r="G142" s="759"/>
      <c r="H142" s="795"/>
      <c r="I142" s="644"/>
      <c r="J142" s="608"/>
      <c r="K142" s="594">
        <f>220*K141*0.85/1000</f>
        <v>5.423</v>
      </c>
      <c r="L142" s="594">
        <f t="shared" ref="L142:M142" si="27">220*L141*0.85/1000</f>
        <v>8.9760000000000009</v>
      </c>
      <c r="M142" s="594">
        <f t="shared" si="27"/>
        <v>5.5164999999999997</v>
      </c>
      <c r="N142" s="619"/>
      <c r="O142" s="638">
        <f>SUM(K142:M142)</f>
        <v>19.915500000000002</v>
      </c>
      <c r="P142" s="595">
        <f t="shared" ref="P142:R142" si="28">220*P141*0.85/1000</f>
        <v>31.322500000000002</v>
      </c>
      <c r="Q142" s="595">
        <f t="shared" si="28"/>
        <v>36.277999999999999</v>
      </c>
      <c r="R142" s="595">
        <f t="shared" si="28"/>
        <v>35.343000000000004</v>
      </c>
      <c r="S142" s="661"/>
      <c r="T142" s="608">
        <f>SUM(P142:R142)</f>
        <v>102.9435</v>
      </c>
      <c r="U142" s="765">
        <f>SUM(O142,T142)</f>
        <v>122.85900000000001</v>
      </c>
      <c r="V142" s="796"/>
    </row>
    <row r="143" spans="1:22" ht="18" customHeight="1" x14ac:dyDescent="0.3">
      <c r="A143" s="95" t="s">
        <v>202</v>
      </c>
      <c r="B143" s="125">
        <v>630</v>
      </c>
      <c r="C143" s="532">
        <v>910</v>
      </c>
      <c r="D143" s="167">
        <f>MAX(K153:L153:M153)/910*100</f>
        <v>8.791208791208792</v>
      </c>
      <c r="E143" s="167"/>
      <c r="F143" s="34">
        <v>630</v>
      </c>
      <c r="G143" s="34">
        <v>910</v>
      </c>
      <c r="H143" s="160">
        <f>MAX(P153:Q153:R153)/910*100</f>
        <v>9.9450549450549453</v>
      </c>
      <c r="I143" s="246"/>
      <c r="J143" s="409">
        <f>(K143+L143+M143)/3</f>
        <v>228</v>
      </c>
      <c r="K143" s="373">
        <v>231</v>
      </c>
      <c r="L143" s="373">
        <v>230</v>
      </c>
      <c r="M143" s="373">
        <v>223</v>
      </c>
      <c r="N143" s="374"/>
      <c r="O143" s="311"/>
      <c r="P143" s="140">
        <v>234</v>
      </c>
      <c r="Q143" s="140">
        <v>232</v>
      </c>
      <c r="R143" s="140">
        <v>231</v>
      </c>
      <c r="S143" s="139"/>
      <c r="T143" s="782"/>
      <c r="U143" s="736"/>
      <c r="V143" s="773"/>
    </row>
    <row r="144" spans="1:22" ht="18" customHeight="1" x14ac:dyDescent="0.25">
      <c r="A144" s="783" t="s">
        <v>22</v>
      </c>
      <c r="B144" s="552"/>
      <c r="C144" s="551"/>
      <c r="D144" s="784"/>
      <c r="E144" s="433"/>
      <c r="F144" s="785"/>
      <c r="G144" s="168"/>
      <c r="H144" s="786"/>
      <c r="I144" s="797"/>
      <c r="J144" s="238"/>
      <c r="K144" s="393">
        <v>0</v>
      </c>
      <c r="L144" s="393">
        <v>0</v>
      </c>
      <c r="M144" s="393">
        <v>0</v>
      </c>
      <c r="N144" s="394">
        <f t="shared" ref="N144:N145" si="29">SQRT((0+L144*0.866-M144*0.866)*(0+L144*0.866-M144*0.866)+(K144-L144*0.5-M144*0.5)*(K144-L144*0.5-M144*0.5))</f>
        <v>0</v>
      </c>
      <c r="O144" s="312"/>
      <c r="P144" s="137"/>
      <c r="Q144" s="137"/>
      <c r="R144" s="137"/>
      <c r="S144" s="431"/>
      <c r="T144" s="781"/>
      <c r="U144" s="736"/>
      <c r="V144" s="773"/>
    </row>
    <row r="145" spans="1:22" ht="18" customHeight="1" x14ac:dyDescent="0.25">
      <c r="A145" s="766" t="s">
        <v>23</v>
      </c>
      <c r="B145" s="127"/>
      <c r="C145" s="127"/>
      <c r="D145" s="798"/>
      <c r="E145" s="788">
        <v>403</v>
      </c>
      <c r="F145" s="789"/>
      <c r="G145" s="168"/>
      <c r="H145" s="790"/>
      <c r="I145" s="791">
        <v>402</v>
      </c>
      <c r="J145" s="238"/>
      <c r="K145" s="399">
        <v>38</v>
      </c>
      <c r="L145" s="399">
        <v>34.5</v>
      </c>
      <c r="M145" s="399">
        <v>22</v>
      </c>
      <c r="N145" s="394">
        <f t="shared" si="29"/>
        <v>14.568566333033596</v>
      </c>
      <c r="O145" s="312"/>
      <c r="P145" s="137"/>
      <c r="Q145" s="137"/>
      <c r="R145" s="137"/>
      <c r="S145" s="431"/>
      <c r="T145" s="338"/>
      <c r="U145" s="736"/>
      <c r="V145" s="773"/>
    </row>
    <row r="146" spans="1:22" ht="18" customHeight="1" x14ac:dyDescent="0.25">
      <c r="A146" s="766" t="s">
        <v>397</v>
      </c>
      <c r="B146" s="127"/>
      <c r="C146" s="127"/>
      <c r="D146" s="798"/>
      <c r="E146" s="788">
        <v>403</v>
      </c>
      <c r="F146" s="789"/>
      <c r="G146" s="168"/>
      <c r="H146" s="790"/>
      <c r="I146" s="791">
        <v>405</v>
      </c>
      <c r="J146" s="238"/>
      <c r="K146" s="393"/>
      <c r="L146" s="393"/>
      <c r="M146" s="393"/>
      <c r="N146" s="394"/>
      <c r="O146" s="312"/>
      <c r="P146" s="141"/>
      <c r="Q146" s="141"/>
      <c r="R146" s="141"/>
      <c r="S146" s="431"/>
      <c r="T146" s="338"/>
      <c r="U146" s="736"/>
      <c r="V146" s="773"/>
    </row>
    <row r="147" spans="1:22" ht="18" customHeight="1" x14ac:dyDescent="0.25">
      <c r="A147" s="766" t="s">
        <v>24</v>
      </c>
      <c r="B147" s="127"/>
      <c r="C147" s="127"/>
      <c r="D147" s="798"/>
      <c r="E147" s="788">
        <v>398</v>
      </c>
      <c r="F147" s="789"/>
      <c r="G147" s="168"/>
      <c r="H147" s="790"/>
      <c r="I147" s="791">
        <v>402</v>
      </c>
      <c r="J147" s="238"/>
      <c r="K147" s="405"/>
      <c r="L147" s="405"/>
      <c r="M147" s="405"/>
      <c r="N147" s="406"/>
      <c r="O147" s="312"/>
      <c r="P147" s="1053">
        <v>1.25</v>
      </c>
      <c r="Q147" s="1053">
        <v>4</v>
      </c>
      <c r="R147" s="1053">
        <v>6.5</v>
      </c>
      <c r="S147" s="431">
        <f t="shared" si="24"/>
        <v>4.5483211188305512</v>
      </c>
      <c r="T147" s="338"/>
      <c r="U147" s="736"/>
      <c r="V147" s="773"/>
    </row>
    <row r="148" spans="1:22" ht="18" customHeight="1" x14ac:dyDescent="0.25">
      <c r="A148" s="766" t="s">
        <v>25</v>
      </c>
      <c r="B148" s="127"/>
      <c r="C148" s="127"/>
      <c r="D148" s="750"/>
      <c r="E148" s="751"/>
      <c r="F148" s="789"/>
      <c r="G148" s="789"/>
      <c r="H148" s="790"/>
      <c r="I148" s="790"/>
      <c r="J148" s="238"/>
      <c r="K148" s="405"/>
      <c r="L148" s="405"/>
      <c r="M148" s="405"/>
      <c r="N148" s="406"/>
      <c r="O148" s="312"/>
      <c r="P148" s="1053">
        <v>18</v>
      </c>
      <c r="Q148" s="1053">
        <v>25.75</v>
      </c>
      <c r="R148" s="1053">
        <v>17.75</v>
      </c>
      <c r="S148" s="431">
        <f t="shared" si="24"/>
        <v>7.8777969001491774</v>
      </c>
      <c r="T148" s="338"/>
      <c r="U148" s="736"/>
      <c r="V148" s="773"/>
    </row>
    <row r="149" spans="1:22" ht="18" customHeight="1" x14ac:dyDescent="0.25">
      <c r="A149" s="783" t="s">
        <v>26</v>
      </c>
      <c r="B149" s="127"/>
      <c r="C149" s="127"/>
      <c r="D149" s="750"/>
      <c r="E149" s="751"/>
      <c r="F149" s="789"/>
      <c r="G149" s="789"/>
      <c r="H149" s="790"/>
      <c r="I149" s="790"/>
      <c r="J149" s="238"/>
      <c r="K149" s="407"/>
      <c r="L149" s="407"/>
      <c r="M149" s="407"/>
      <c r="N149" s="177"/>
      <c r="O149" s="312"/>
      <c r="P149" s="1053">
        <v>51.25</v>
      </c>
      <c r="Q149" s="1053">
        <v>46.25</v>
      </c>
      <c r="R149" s="1053">
        <v>45</v>
      </c>
      <c r="S149" s="431">
        <f t="shared" si="24"/>
        <v>5.7282136176996756</v>
      </c>
      <c r="T149" s="338"/>
      <c r="U149" s="736"/>
      <c r="V149" s="773"/>
    </row>
    <row r="150" spans="1:22" ht="18" customHeight="1" x14ac:dyDescent="0.25">
      <c r="A150" s="766" t="s">
        <v>28</v>
      </c>
      <c r="B150" s="127"/>
      <c r="C150" s="127"/>
      <c r="D150" s="750"/>
      <c r="E150" s="751"/>
      <c r="F150" s="789"/>
      <c r="G150" s="789"/>
      <c r="H150" s="790"/>
      <c r="I150" s="790"/>
      <c r="J150" s="238"/>
      <c r="K150" s="399">
        <v>27</v>
      </c>
      <c r="L150" s="399">
        <v>45.5</v>
      </c>
      <c r="M150" s="399">
        <v>34.5</v>
      </c>
      <c r="N150" s="394">
        <f t="shared" ref="N150" si="30">SQRT((0+L150*0.866-M150*0.866)*(0+L150*0.866-M150*0.866)+(K150-L150*0.5-M150*0.5)*(K150-L150*0.5-M150*0.5))</f>
        <v>16.116596290780507</v>
      </c>
      <c r="O150" s="312"/>
      <c r="P150" s="1053">
        <v>0</v>
      </c>
      <c r="Q150" s="1053">
        <v>0</v>
      </c>
      <c r="R150" s="1053">
        <v>0</v>
      </c>
      <c r="S150" s="431"/>
      <c r="T150" s="338"/>
      <c r="U150" s="736"/>
      <c r="V150" s="773"/>
    </row>
    <row r="151" spans="1:22" ht="18" customHeight="1" x14ac:dyDescent="0.25">
      <c r="A151" s="766" t="s">
        <v>27</v>
      </c>
      <c r="B151" s="127"/>
      <c r="C151" s="127"/>
      <c r="D151" s="750"/>
      <c r="E151" s="751"/>
      <c r="F151" s="789"/>
      <c r="G151" s="789"/>
      <c r="H151" s="790"/>
      <c r="I151" s="790"/>
      <c r="J151" s="238"/>
      <c r="K151" s="405"/>
      <c r="L151" s="405"/>
      <c r="M151" s="405"/>
      <c r="N151" s="406"/>
      <c r="O151" s="312"/>
      <c r="P151" s="1053">
        <v>13.5</v>
      </c>
      <c r="Q151" s="1053">
        <v>11.75</v>
      </c>
      <c r="R151" s="1053">
        <v>21.25</v>
      </c>
      <c r="S151" s="431">
        <f t="shared" si="24"/>
        <v>8.7569132118572472</v>
      </c>
      <c r="T151" s="338"/>
      <c r="U151" s="736"/>
      <c r="V151" s="773"/>
    </row>
    <row r="152" spans="1:22" ht="18" customHeight="1" x14ac:dyDescent="0.25">
      <c r="A152" s="766" t="s">
        <v>184</v>
      </c>
      <c r="B152" s="127"/>
      <c r="C152" s="127"/>
      <c r="D152" s="750"/>
      <c r="E152" s="751"/>
      <c r="F152" s="789"/>
      <c r="G152" s="789"/>
      <c r="H152" s="790"/>
      <c r="I152" s="790"/>
      <c r="J152" s="238"/>
      <c r="K152" s="405"/>
      <c r="L152" s="405"/>
      <c r="M152" s="405"/>
      <c r="N152" s="406"/>
      <c r="O152" s="313"/>
      <c r="P152" s="1053">
        <v>0</v>
      </c>
      <c r="Q152" s="1053">
        <v>1</v>
      </c>
      <c r="R152" s="1053">
        <v>0</v>
      </c>
      <c r="S152" s="431">
        <f t="shared" si="24"/>
        <v>0.99997799975799462</v>
      </c>
      <c r="T152" s="338"/>
      <c r="U152" s="736"/>
      <c r="V152" s="773"/>
    </row>
    <row r="153" spans="1:22" ht="18" customHeight="1" x14ac:dyDescent="0.3">
      <c r="A153" s="208" t="s">
        <v>11</v>
      </c>
      <c r="B153" s="519"/>
      <c r="C153" s="519"/>
      <c r="D153" s="792"/>
      <c r="E153" s="793"/>
      <c r="F153" s="792"/>
      <c r="G153" s="792"/>
      <c r="H153" s="794"/>
      <c r="I153" s="794"/>
      <c r="J153" s="227"/>
      <c r="K153" s="258">
        <f>SUM(K144:K152)</f>
        <v>65</v>
      </c>
      <c r="L153" s="258">
        <f t="shared" ref="L153:M153" si="31">SUM(L144:L152)</f>
        <v>80</v>
      </c>
      <c r="M153" s="258">
        <f t="shared" si="31"/>
        <v>56.5</v>
      </c>
      <c r="N153" s="408">
        <f t="shared" ref="N153" si="32">SQRT((0+L153*0.866-M153*0.866)*(0+L153*0.866-M153*0.866)+(K153-L153*0.5-M153*0.5)*(K153-L153*0.5-M153*0.5))</f>
        <v>20.608874326367268</v>
      </c>
      <c r="O153" s="408"/>
      <c r="P153" s="218">
        <f>SUM(P144:P152)</f>
        <v>84</v>
      </c>
      <c r="Q153" s="218">
        <f>SUM(Q147:Q152)</f>
        <v>88.75</v>
      </c>
      <c r="R153" s="218">
        <f>SUM(R144:R152)</f>
        <v>90.5</v>
      </c>
      <c r="S153" s="288"/>
      <c r="T153" s="288"/>
      <c r="U153" s="736"/>
      <c r="V153" s="773"/>
    </row>
    <row r="154" spans="1:22" ht="18" customHeight="1" x14ac:dyDescent="0.3">
      <c r="A154" s="592"/>
      <c r="B154" s="611"/>
      <c r="C154" s="611"/>
      <c r="D154" s="759"/>
      <c r="E154" s="644"/>
      <c r="F154" s="759"/>
      <c r="G154" s="759"/>
      <c r="H154" s="795"/>
      <c r="I154" s="795"/>
      <c r="J154" s="608"/>
      <c r="K154" s="594">
        <f>220*K153*0.85/1000</f>
        <v>12.154999999999999</v>
      </c>
      <c r="L154" s="594">
        <f t="shared" ref="L154:M154" si="33">220*L153*0.85/1000</f>
        <v>14.96</v>
      </c>
      <c r="M154" s="594">
        <f t="shared" si="33"/>
        <v>10.5655</v>
      </c>
      <c r="N154" s="619"/>
      <c r="O154" s="638">
        <f>SUM(K154:M154)</f>
        <v>37.680500000000002</v>
      </c>
      <c r="P154" s="595">
        <f t="shared" ref="P154:R154" si="34">220*P153*0.85/1000</f>
        <v>15.708</v>
      </c>
      <c r="Q154" s="595">
        <f t="shared" si="34"/>
        <v>16.596250000000001</v>
      </c>
      <c r="R154" s="595">
        <f t="shared" si="34"/>
        <v>16.923500000000001</v>
      </c>
      <c r="S154" s="693"/>
      <c r="T154" s="608">
        <f>SUM(P154:R154)</f>
        <v>49.22775</v>
      </c>
      <c r="U154" s="765"/>
      <c r="V154" s="796">
        <f>SUM(O154,T154)</f>
        <v>86.90825000000001</v>
      </c>
    </row>
    <row r="155" spans="1:22" ht="18" customHeight="1" x14ac:dyDescent="0.3">
      <c r="A155" s="95" t="s">
        <v>203</v>
      </c>
      <c r="B155" s="508">
        <v>630</v>
      </c>
      <c r="C155" s="508">
        <v>910</v>
      </c>
      <c r="D155" s="167">
        <f>MAX(K162:L162:M162)/910*100</f>
        <v>0</v>
      </c>
      <c r="E155" s="167"/>
      <c r="F155" s="1038">
        <v>630</v>
      </c>
      <c r="G155" s="1038">
        <v>910</v>
      </c>
      <c r="H155" s="1038">
        <f>MAX(P162:R162)/910*100</f>
        <v>12.307692307692308</v>
      </c>
      <c r="I155" s="159"/>
      <c r="J155" s="409">
        <f>(K155+L155+M155)/3</f>
        <v>231.33333333333334</v>
      </c>
      <c r="K155" s="390">
        <v>237</v>
      </c>
      <c r="L155" s="390">
        <v>231</v>
      </c>
      <c r="M155" s="390">
        <v>226</v>
      </c>
      <c r="N155" s="391"/>
      <c r="O155" s="314"/>
      <c r="P155" s="143">
        <v>228</v>
      </c>
      <c r="Q155" s="143">
        <v>220</v>
      </c>
      <c r="R155" s="143">
        <v>216</v>
      </c>
      <c r="S155" s="431"/>
      <c r="T155" s="781"/>
      <c r="U155" s="736"/>
      <c r="V155" s="773"/>
    </row>
    <row r="156" spans="1:22" ht="18" customHeight="1" x14ac:dyDescent="0.25">
      <c r="A156" s="766" t="s">
        <v>501</v>
      </c>
      <c r="B156" s="511"/>
      <c r="C156" s="511"/>
      <c r="D156" s="273"/>
      <c r="E156" s="762">
        <v>399</v>
      </c>
      <c r="F156" s="799"/>
      <c r="G156" s="799"/>
      <c r="H156" s="800"/>
      <c r="I156" s="799">
        <v>403</v>
      </c>
      <c r="J156" s="239"/>
      <c r="K156" s="393"/>
      <c r="L156" s="393"/>
      <c r="M156" s="393"/>
      <c r="N156" s="394">
        <f t="shared" ref="N156:N162" si="35">SQRT((0+L156*0.866-M156*0.866)*(0+L156*0.866-M156*0.866)+(K156-L156*0.5-M156*0.5)*(K156-L156*0.5-M156*0.5))</f>
        <v>0</v>
      </c>
      <c r="O156" s="315"/>
      <c r="P156" s="1053">
        <v>7</v>
      </c>
      <c r="Q156" s="1053">
        <v>5.5</v>
      </c>
      <c r="R156" s="1053">
        <v>13.25</v>
      </c>
      <c r="S156" s="431">
        <f t="shared" si="24"/>
        <v>7.1193298315220641</v>
      </c>
      <c r="T156" s="781"/>
      <c r="U156" s="736"/>
      <c r="V156" s="773"/>
    </row>
    <row r="157" spans="1:22" ht="18" customHeight="1" x14ac:dyDescent="0.25">
      <c r="A157" s="766" t="s">
        <v>398</v>
      </c>
      <c r="B157" s="512"/>
      <c r="C157" s="512"/>
      <c r="D157" s="274"/>
      <c r="E157" s="751">
        <v>398</v>
      </c>
      <c r="F157" s="801"/>
      <c r="G157" s="801"/>
      <c r="H157" s="802"/>
      <c r="I157" s="801">
        <v>399</v>
      </c>
      <c r="J157" s="239"/>
      <c r="K157" s="181"/>
      <c r="L157" s="181"/>
      <c r="M157" s="181"/>
      <c r="N157" s="394">
        <f t="shared" si="35"/>
        <v>0</v>
      </c>
      <c r="O157" s="315"/>
      <c r="P157" s="1053">
        <v>9.25</v>
      </c>
      <c r="Q157" s="1053">
        <v>12.25</v>
      </c>
      <c r="R157" s="1053">
        <v>9.25</v>
      </c>
      <c r="S157" s="431">
        <f t="shared" si="24"/>
        <v>2.9999339992739831</v>
      </c>
      <c r="T157" s="781"/>
      <c r="U157" s="736"/>
      <c r="V157" s="773"/>
    </row>
    <row r="158" spans="1:22" ht="18" customHeight="1" x14ac:dyDescent="0.25">
      <c r="A158" s="766" t="s">
        <v>502</v>
      </c>
      <c r="B158" s="512"/>
      <c r="C158" s="512"/>
      <c r="D158" s="274"/>
      <c r="E158" s="751">
        <v>390</v>
      </c>
      <c r="F158" s="801"/>
      <c r="G158" s="801"/>
      <c r="H158" s="802"/>
      <c r="I158" s="801">
        <v>393</v>
      </c>
      <c r="J158" s="239"/>
      <c r="K158" s="181"/>
      <c r="L158" s="181"/>
      <c r="M158" s="181"/>
      <c r="N158" s="394">
        <f t="shared" si="35"/>
        <v>0</v>
      </c>
      <c r="O158" s="315"/>
      <c r="P158" s="1053">
        <v>7.5</v>
      </c>
      <c r="Q158" s="1053">
        <v>13.5</v>
      </c>
      <c r="R158" s="1053">
        <v>8.75</v>
      </c>
      <c r="S158" s="431">
        <f t="shared" si="24"/>
        <v>5.4828375181104914</v>
      </c>
      <c r="T158" s="781"/>
      <c r="U158" s="736"/>
      <c r="V158" s="773"/>
    </row>
    <row r="159" spans="1:22" ht="18" customHeight="1" x14ac:dyDescent="0.25">
      <c r="A159" s="766" t="s">
        <v>503</v>
      </c>
      <c r="B159" s="512"/>
      <c r="C159" s="512"/>
      <c r="D159" s="274"/>
      <c r="E159" s="751"/>
      <c r="F159" s="801"/>
      <c r="G159" s="801"/>
      <c r="H159" s="802"/>
      <c r="I159" s="802"/>
      <c r="J159" s="239"/>
      <c r="K159" s="181"/>
      <c r="L159" s="181"/>
      <c r="M159" s="181"/>
      <c r="N159" s="371">
        <f t="shared" si="35"/>
        <v>0</v>
      </c>
      <c r="O159" s="315"/>
      <c r="P159" s="1053">
        <v>5.25</v>
      </c>
      <c r="Q159" s="1053">
        <v>0.25</v>
      </c>
      <c r="R159" s="1053">
        <v>4.25</v>
      </c>
      <c r="S159" s="431">
        <f t="shared" si="24"/>
        <v>4.5824988816147023</v>
      </c>
      <c r="T159" s="781"/>
      <c r="U159" s="736"/>
      <c r="V159" s="773"/>
    </row>
    <row r="160" spans="1:22" ht="18" customHeight="1" x14ac:dyDescent="0.25">
      <c r="A160" s="766" t="s">
        <v>399</v>
      </c>
      <c r="B160" s="512"/>
      <c r="C160" s="512"/>
      <c r="D160" s="274"/>
      <c r="E160" s="751"/>
      <c r="F160" s="801"/>
      <c r="G160" s="801"/>
      <c r="H160" s="802"/>
      <c r="I160" s="802"/>
      <c r="J160" s="239"/>
      <c r="K160" s="181"/>
      <c r="L160" s="181"/>
      <c r="M160" s="181"/>
      <c r="N160" s="371">
        <f t="shared" si="35"/>
        <v>0</v>
      </c>
      <c r="O160" s="315"/>
      <c r="P160" s="1053">
        <v>11.75</v>
      </c>
      <c r="Q160" s="1053">
        <v>17.25</v>
      </c>
      <c r="R160" s="1053">
        <v>5</v>
      </c>
      <c r="S160" s="431">
        <f t="shared" si="24"/>
        <v>10.626894995717233</v>
      </c>
      <c r="T160" s="781"/>
      <c r="U160" s="736"/>
      <c r="V160" s="773"/>
    </row>
    <row r="161" spans="1:22" ht="18" customHeight="1" x14ac:dyDescent="0.25">
      <c r="A161" s="766" t="s">
        <v>29</v>
      </c>
      <c r="B161" s="512"/>
      <c r="C161" s="512"/>
      <c r="D161" s="274"/>
      <c r="E161" s="751"/>
      <c r="F161" s="801"/>
      <c r="G161" s="801"/>
      <c r="H161" s="802"/>
      <c r="I161" s="802"/>
      <c r="J161" s="239"/>
      <c r="K161" s="181"/>
      <c r="L161" s="181"/>
      <c r="M161" s="181"/>
      <c r="N161" s="371">
        <f t="shared" si="35"/>
        <v>0</v>
      </c>
      <c r="O161" s="317"/>
      <c r="P161" s="1053">
        <v>1.5</v>
      </c>
      <c r="Q161" s="1053">
        <v>0</v>
      </c>
      <c r="R161" s="1053">
        <v>0</v>
      </c>
      <c r="S161" s="431">
        <f t="shared" si="24"/>
        <v>1.5</v>
      </c>
      <c r="T161" s="781"/>
      <c r="U161" s="736"/>
      <c r="V161" s="773"/>
    </row>
    <row r="162" spans="1:22" ht="18" customHeight="1" x14ac:dyDescent="0.3">
      <c r="A162" s="15" t="s">
        <v>11</v>
      </c>
      <c r="B162" s="513"/>
      <c r="C162" s="513"/>
      <c r="D162" s="71"/>
      <c r="E162" s="403"/>
      <c r="F162" s="71"/>
      <c r="G162" s="71"/>
      <c r="H162" s="803"/>
      <c r="I162" s="803"/>
      <c r="J162" s="47"/>
      <c r="K162" s="53">
        <f>SUM(K156:K161)</f>
        <v>0</v>
      </c>
      <c r="L162" s="53">
        <f t="shared" ref="L162:M162" si="36">SUM(L156:L161)</f>
        <v>0</v>
      </c>
      <c r="M162" s="53">
        <f t="shared" si="36"/>
        <v>0</v>
      </c>
      <c r="N162" s="377">
        <f t="shared" si="35"/>
        <v>0</v>
      </c>
      <c r="O162" s="47"/>
      <c r="P162" s="40">
        <v>93</v>
      </c>
      <c r="Q162" s="40">
        <v>109</v>
      </c>
      <c r="R162" s="40">
        <v>112</v>
      </c>
      <c r="S162" s="1039"/>
      <c r="T162" s="45"/>
      <c r="U162" s="736"/>
      <c r="V162" s="773"/>
    </row>
    <row r="163" spans="1:22" ht="18" customHeight="1" x14ac:dyDescent="0.3">
      <c r="A163" s="592"/>
      <c r="B163" s="603"/>
      <c r="C163" s="603"/>
      <c r="D163" s="626"/>
      <c r="E163" s="644"/>
      <c r="F163" s="626"/>
      <c r="G163" s="626"/>
      <c r="H163" s="804"/>
      <c r="I163" s="804"/>
      <c r="J163" s="617"/>
      <c r="K163" s="605">
        <f>220*K162*0.85/1000</f>
        <v>0</v>
      </c>
      <c r="L163" s="605">
        <f t="shared" ref="L163:M163" si="37">220*L162*0.85/1000</f>
        <v>0</v>
      </c>
      <c r="M163" s="605">
        <f t="shared" si="37"/>
        <v>0</v>
      </c>
      <c r="N163" s="606"/>
      <c r="O163" s="638">
        <f>SUM(K163:M163)</f>
        <v>0</v>
      </c>
      <c r="P163" s="617">
        <f>220*P162*0.85/1000</f>
        <v>17.390999999999998</v>
      </c>
      <c r="Q163" s="617">
        <f t="shared" ref="Q163:R163" si="38">220*Q162*0.85/1000</f>
        <v>20.382999999999999</v>
      </c>
      <c r="R163" s="617">
        <f t="shared" si="38"/>
        <v>20.943999999999999</v>
      </c>
      <c r="S163" s="693"/>
      <c r="T163" s="608">
        <f>SUM(P163:R163)</f>
        <v>58.718000000000004</v>
      </c>
      <c r="U163" s="765">
        <f>SUM(O163,T163)</f>
        <v>58.718000000000004</v>
      </c>
      <c r="V163" s="796"/>
    </row>
    <row r="164" spans="1:22" ht="18" customHeight="1" x14ac:dyDescent="0.3">
      <c r="A164" s="95" t="s">
        <v>204</v>
      </c>
      <c r="B164" s="508">
        <v>630</v>
      </c>
      <c r="C164" s="508">
        <v>910</v>
      </c>
      <c r="D164" s="167">
        <f>MAX(K171:L171:M171)/910*100</f>
        <v>0</v>
      </c>
      <c r="E164" s="167"/>
      <c r="F164" s="1038">
        <v>630</v>
      </c>
      <c r="G164" s="1038">
        <v>910</v>
      </c>
      <c r="H164" s="1038">
        <f>MAX(P171:R171)/910*100</f>
        <v>14.505494505494507</v>
      </c>
      <c r="I164" s="159"/>
      <c r="J164" s="409">
        <f>(K164+L164+M164)/3</f>
        <v>229.33333333333334</v>
      </c>
      <c r="K164" s="390">
        <v>240</v>
      </c>
      <c r="L164" s="390">
        <v>222</v>
      </c>
      <c r="M164" s="390">
        <v>226</v>
      </c>
      <c r="N164" s="391"/>
      <c r="O164" s="314"/>
      <c r="P164" s="143">
        <v>229</v>
      </c>
      <c r="Q164" s="143">
        <v>235</v>
      </c>
      <c r="R164" s="143">
        <v>232</v>
      </c>
      <c r="S164" s="431"/>
      <c r="T164" s="781"/>
      <c r="U164" s="736"/>
      <c r="V164" s="773"/>
    </row>
    <row r="165" spans="1:22" ht="18" customHeight="1" x14ac:dyDescent="0.25">
      <c r="A165" s="766" t="s">
        <v>501</v>
      </c>
      <c r="B165" s="806"/>
      <c r="C165" s="806"/>
      <c r="D165" s="273"/>
      <c r="E165" s="762">
        <v>404</v>
      </c>
      <c r="F165" s="799"/>
      <c r="G165" s="799"/>
      <c r="H165" s="800"/>
      <c r="I165" s="799">
        <v>404</v>
      </c>
      <c r="J165" s="239"/>
      <c r="K165" s="393"/>
      <c r="L165" s="393"/>
      <c r="M165" s="393"/>
      <c r="N165" s="394">
        <f t="shared" ref="N165:N171" si="39">SQRT((0+L165*0.866-M165*0.866)*(0+L165*0.866-M165*0.866)+(K165-L165*0.5-M165*0.5)*(K165-L165*0.5-M165*0.5))</f>
        <v>0</v>
      </c>
      <c r="O165" s="315"/>
      <c r="P165" s="1053">
        <v>5.25</v>
      </c>
      <c r="Q165" s="1053">
        <v>7.25</v>
      </c>
      <c r="R165" s="1053">
        <v>16</v>
      </c>
      <c r="S165" s="431">
        <f t="shared" si="24"/>
        <v>9.9024810653694253</v>
      </c>
      <c r="T165" s="781"/>
      <c r="U165" s="736"/>
      <c r="V165" s="773"/>
    </row>
    <row r="166" spans="1:22" ht="18" customHeight="1" x14ac:dyDescent="0.25">
      <c r="A166" s="766" t="s">
        <v>398</v>
      </c>
      <c r="B166" s="807"/>
      <c r="C166" s="807"/>
      <c r="D166" s="274"/>
      <c r="E166" s="751">
        <v>408</v>
      </c>
      <c r="F166" s="801"/>
      <c r="G166" s="801"/>
      <c r="H166" s="802"/>
      <c r="I166" s="801">
        <v>408</v>
      </c>
      <c r="J166" s="239"/>
      <c r="K166" s="181"/>
      <c r="L166" s="181"/>
      <c r="M166" s="181"/>
      <c r="N166" s="371">
        <f t="shared" si="39"/>
        <v>0</v>
      </c>
      <c r="O166" s="315"/>
      <c r="P166" s="1053">
        <v>17</v>
      </c>
      <c r="Q166" s="1053">
        <v>12</v>
      </c>
      <c r="R166" s="1053">
        <v>12.25</v>
      </c>
      <c r="S166" s="431">
        <f t="shared" si="24"/>
        <v>4.8798050422122401</v>
      </c>
      <c r="T166" s="781"/>
      <c r="U166" s="736"/>
      <c r="V166" s="773"/>
    </row>
    <row r="167" spans="1:22" ht="18" customHeight="1" x14ac:dyDescent="0.25">
      <c r="A167" s="766" t="s">
        <v>502</v>
      </c>
      <c r="B167" s="807"/>
      <c r="C167" s="807"/>
      <c r="D167" s="274"/>
      <c r="E167" s="751">
        <v>402</v>
      </c>
      <c r="F167" s="801"/>
      <c r="G167" s="801"/>
      <c r="H167" s="802"/>
      <c r="I167" s="801">
        <v>403</v>
      </c>
      <c r="J167" s="239"/>
      <c r="K167" s="181"/>
      <c r="L167" s="181"/>
      <c r="M167" s="181"/>
      <c r="N167" s="371">
        <f t="shared" si="39"/>
        <v>0</v>
      </c>
      <c r="O167" s="315"/>
      <c r="P167" s="1053">
        <v>2.5</v>
      </c>
      <c r="Q167" s="1053">
        <v>0</v>
      </c>
      <c r="R167" s="1053">
        <v>5.25</v>
      </c>
      <c r="S167" s="431">
        <f t="shared" si="24"/>
        <v>4.5482180301740156</v>
      </c>
      <c r="T167" s="781"/>
      <c r="U167" s="736"/>
      <c r="V167" s="773"/>
    </row>
    <row r="168" spans="1:22" ht="18" customHeight="1" x14ac:dyDescent="0.25">
      <c r="A168" s="766" t="s">
        <v>503</v>
      </c>
      <c r="B168" s="807"/>
      <c r="C168" s="807"/>
      <c r="D168" s="274"/>
      <c r="E168" s="751"/>
      <c r="F168" s="801"/>
      <c r="G168" s="801"/>
      <c r="H168" s="802"/>
      <c r="I168" s="802"/>
      <c r="J168" s="239"/>
      <c r="K168" s="181"/>
      <c r="L168" s="181"/>
      <c r="M168" s="181"/>
      <c r="N168" s="371">
        <f t="shared" si="39"/>
        <v>0</v>
      </c>
      <c r="O168" s="315"/>
      <c r="P168" s="1053">
        <v>13</v>
      </c>
      <c r="Q168" s="1053">
        <v>15.25</v>
      </c>
      <c r="R168" s="1053">
        <v>17</v>
      </c>
      <c r="S168" s="431">
        <f t="shared" si="24"/>
        <v>3.4730915982737915</v>
      </c>
      <c r="T168" s="781"/>
      <c r="U168" s="736"/>
      <c r="V168" s="773"/>
    </row>
    <row r="169" spans="1:22" ht="18" customHeight="1" x14ac:dyDescent="0.25">
      <c r="A169" s="766" t="s">
        <v>399</v>
      </c>
      <c r="B169" s="807"/>
      <c r="C169" s="807"/>
      <c r="D169" s="274"/>
      <c r="E169" s="751"/>
      <c r="F169" s="801"/>
      <c r="G169" s="801"/>
      <c r="H169" s="802"/>
      <c r="I169" s="802"/>
      <c r="J169" s="239"/>
      <c r="K169" s="181"/>
      <c r="L169" s="181"/>
      <c r="M169" s="181"/>
      <c r="N169" s="371">
        <f t="shared" si="39"/>
        <v>0</v>
      </c>
      <c r="O169" s="315"/>
      <c r="P169" s="1053">
        <v>14.5</v>
      </c>
      <c r="Q169" s="1053">
        <v>14</v>
      </c>
      <c r="R169" s="1053">
        <v>6</v>
      </c>
      <c r="S169" s="431">
        <f t="shared" si="24"/>
        <v>8.2611853870979068</v>
      </c>
      <c r="T169" s="781"/>
      <c r="U169" s="736"/>
      <c r="V169" s="773"/>
    </row>
    <row r="170" spans="1:22" ht="18" customHeight="1" x14ac:dyDescent="0.25">
      <c r="A170" s="766" t="s">
        <v>29</v>
      </c>
      <c r="B170" s="807"/>
      <c r="C170" s="807"/>
      <c r="D170" s="274"/>
      <c r="E170" s="751"/>
      <c r="F170" s="801"/>
      <c r="G170" s="801"/>
      <c r="H170" s="802"/>
      <c r="I170" s="802"/>
      <c r="J170" s="239"/>
      <c r="K170" s="181"/>
      <c r="L170" s="181"/>
      <c r="M170" s="181"/>
      <c r="N170" s="371">
        <f t="shared" si="39"/>
        <v>0</v>
      </c>
      <c r="O170" s="317"/>
      <c r="P170" s="1053">
        <v>3.5</v>
      </c>
      <c r="Q170" s="1053">
        <v>0</v>
      </c>
      <c r="R170" s="1053">
        <v>0</v>
      </c>
      <c r="S170" s="431">
        <f t="shared" si="24"/>
        <v>3.5</v>
      </c>
      <c r="T170" s="781"/>
      <c r="U170" s="736"/>
      <c r="V170" s="773"/>
    </row>
    <row r="171" spans="1:22" ht="18" customHeight="1" x14ac:dyDescent="0.3">
      <c r="A171" s="15" t="s">
        <v>11</v>
      </c>
      <c r="B171" s="70"/>
      <c r="C171" s="70"/>
      <c r="D171" s="71"/>
      <c r="E171" s="71"/>
      <c r="F171" s="71"/>
      <c r="G171" s="71"/>
      <c r="H171" s="803"/>
      <c r="I171" s="803"/>
      <c r="J171" s="47"/>
      <c r="K171" s="53">
        <f>SUM(K165:K170)</f>
        <v>0</v>
      </c>
      <c r="L171" s="53">
        <f t="shared" ref="L171:M171" si="40">SUM(L165:L170)</f>
        <v>0</v>
      </c>
      <c r="M171" s="53">
        <f t="shared" si="40"/>
        <v>0</v>
      </c>
      <c r="N171" s="377">
        <f t="shared" si="39"/>
        <v>0</v>
      </c>
      <c r="O171" s="43"/>
      <c r="P171" s="40">
        <v>107</v>
      </c>
      <c r="Q171" s="40">
        <v>97</v>
      </c>
      <c r="R171" s="40">
        <v>132</v>
      </c>
      <c r="S171" s="44"/>
      <c r="T171" s="45"/>
      <c r="U171" s="736"/>
      <c r="V171" s="773"/>
    </row>
    <row r="172" spans="1:22" ht="18" customHeight="1" x14ac:dyDescent="0.3">
      <c r="A172" s="592"/>
      <c r="B172" s="599"/>
      <c r="C172" s="599"/>
      <c r="D172" s="626"/>
      <c r="E172" s="610"/>
      <c r="F172" s="610"/>
      <c r="G172" s="610"/>
      <c r="H172" s="804"/>
      <c r="I172" s="804"/>
      <c r="J172" s="617"/>
      <c r="K172" s="605">
        <f>220*K171*0.85/1000</f>
        <v>0</v>
      </c>
      <c r="L172" s="605">
        <f t="shared" ref="L172:M172" si="41">220*L171*0.85/1000</f>
        <v>0</v>
      </c>
      <c r="M172" s="605">
        <f t="shared" si="41"/>
        <v>0</v>
      </c>
      <c r="N172" s="606"/>
      <c r="O172" s="638">
        <f>SUM(K172:M172)</f>
        <v>0</v>
      </c>
      <c r="P172" s="617">
        <f>220*P171*0.85/1000</f>
        <v>20.009</v>
      </c>
      <c r="Q172" s="617">
        <f t="shared" ref="Q172:R172" si="42">220*Q171*0.85/1000</f>
        <v>18.138999999999999</v>
      </c>
      <c r="R172" s="617">
        <f t="shared" si="42"/>
        <v>24.684000000000001</v>
      </c>
      <c r="S172" s="638"/>
      <c r="T172" s="638">
        <f t="shared" ref="T172" si="43">SUM(P172:R172)</f>
        <v>62.831999999999994</v>
      </c>
      <c r="U172" s="765"/>
      <c r="V172" s="796">
        <f>SUM(O172,T172)</f>
        <v>62.831999999999994</v>
      </c>
    </row>
    <row r="173" spans="1:22" ht="18" customHeight="1" x14ac:dyDescent="0.3">
      <c r="A173" s="766" t="s">
        <v>30</v>
      </c>
      <c r="B173" s="501">
        <f>SUM(B97,B119,B131,B155)</f>
        <v>1760</v>
      </c>
      <c r="C173" s="501"/>
      <c r="D173" s="98"/>
      <c r="E173" s="161"/>
      <c r="F173" s="502">
        <f>SUM(F97,F119,F131,F155)</f>
        <v>1260</v>
      </c>
      <c r="G173" s="502"/>
      <c r="H173" s="46"/>
      <c r="I173" s="46"/>
      <c r="J173" s="239"/>
      <c r="K173" s="183"/>
      <c r="L173" s="183"/>
      <c r="M173" s="183"/>
      <c r="N173" s="430"/>
      <c r="O173" s="184"/>
      <c r="P173" s="143"/>
      <c r="Q173" s="143"/>
      <c r="R173" s="143"/>
      <c r="S173" s="144"/>
      <c r="T173" s="185"/>
      <c r="U173" s="808">
        <f>SUM(U107,U118,U124,U130,U142,U154,U163,U172)</f>
        <v>245.62450000000001</v>
      </c>
      <c r="V173" s="809">
        <f>SUM(V118,V130,V154,V172)</f>
        <v>225.75574999999998</v>
      </c>
    </row>
    <row r="174" spans="1:22" ht="18" customHeight="1" x14ac:dyDescent="0.2">
      <c r="A174" s="1070" t="s">
        <v>31</v>
      </c>
      <c r="B174" s="1071"/>
      <c r="C174" s="1071"/>
      <c r="D174" s="1071"/>
      <c r="E174" s="1071"/>
      <c r="F174" s="1071"/>
      <c r="G174" s="1071"/>
      <c r="H174" s="1071"/>
      <c r="I174" s="1071"/>
      <c r="J174" s="1071"/>
      <c r="K174" s="1071"/>
      <c r="L174" s="1071"/>
      <c r="M174" s="1071"/>
      <c r="N174" s="1071"/>
      <c r="O174" s="1071"/>
      <c r="P174" s="1071"/>
      <c r="Q174" s="1071"/>
      <c r="R174" s="1071"/>
      <c r="S174" s="1071"/>
      <c r="T174" s="1071"/>
      <c r="U174" s="1072"/>
      <c r="V174" s="729"/>
    </row>
    <row r="175" spans="1:22" ht="18" customHeight="1" x14ac:dyDescent="0.3">
      <c r="A175" s="95" t="s">
        <v>205</v>
      </c>
      <c r="B175" s="508">
        <v>630</v>
      </c>
      <c r="C175" s="508">
        <v>910</v>
      </c>
      <c r="D175" s="167">
        <f>MAX(K185:L185:M185)/910*100</f>
        <v>31.912087912087916</v>
      </c>
      <c r="E175" s="167"/>
      <c r="F175" s="6"/>
      <c r="G175" s="6"/>
      <c r="H175" s="46"/>
      <c r="I175" s="46"/>
      <c r="J175" s="409">
        <f>(K175+L175+M175)/3</f>
        <v>232.66666666666666</v>
      </c>
      <c r="K175" s="170">
        <v>238</v>
      </c>
      <c r="L175" s="170">
        <v>230</v>
      </c>
      <c r="M175" s="434">
        <v>230</v>
      </c>
      <c r="N175" s="170"/>
      <c r="O175" s="318"/>
      <c r="P175" s="142"/>
      <c r="Q175" s="142"/>
      <c r="R175" s="142"/>
      <c r="S175" s="138"/>
      <c r="T175" s="781"/>
      <c r="U175" s="736"/>
      <c r="V175" s="736"/>
    </row>
    <row r="176" spans="1:22" ht="18" customHeight="1" x14ac:dyDescent="0.25">
      <c r="A176" s="766" t="s">
        <v>400</v>
      </c>
      <c r="B176" s="536"/>
      <c r="C176" s="511"/>
      <c r="D176" s="273"/>
      <c r="E176" s="273">
        <v>405</v>
      </c>
      <c r="F176" s="275"/>
      <c r="G176" s="275"/>
      <c r="H176" s="105"/>
      <c r="I176" s="105"/>
      <c r="J176" s="239"/>
      <c r="K176" s="399">
        <v>38.72</v>
      </c>
      <c r="L176" s="399">
        <v>52.8</v>
      </c>
      <c r="M176" s="399">
        <v>39.6</v>
      </c>
      <c r="N176" s="181">
        <f t="shared" ref="N176:N185" si="44">SQRT((0+L176*0.866-M176*0.866)*(0+L176*0.866-M176*0.866)+(K176-L176*0.5-M176*0.5)*(K176-L176*0.5-M176*0.5))</f>
        <v>13.660993135200673</v>
      </c>
      <c r="O176" s="316"/>
      <c r="P176" s="142"/>
      <c r="Q176" s="142"/>
      <c r="R176" s="142"/>
      <c r="S176" s="138"/>
      <c r="T176" s="781"/>
      <c r="U176" s="736"/>
      <c r="V176" s="736"/>
    </row>
    <row r="177" spans="1:22" ht="18" customHeight="1" x14ac:dyDescent="0.25">
      <c r="A177" s="766" t="s">
        <v>401</v>
      </c>
      <c r="B177" s="537"/>
      <c r="C177" s="512"/>
      <c r="D177" s="274"/>
      <c r="E177" s="274">
        <v>398</v>
      </c>
      <c r="F177" s="276"/>
      <c r="G177" s="276"/>
      <c r="H177" s="277"/>
      <c r="I177" s="277"/>
      <c r="J177" s="239"/>
      <c r="K177" s="399">
        <v>99.44</v>
      </c>
      <c r="L177" s="399">
        <v>76.56</v>
      </c>
      <c r="M177" s="399">
        <v>67.760000000000005</v>
      </c>
      <c r="N177" s="181">
        <f t="shared" si="44"/>
        <v>28.324459264741485</v>
      </c>
      <c r="O177" s="316"/>
      <c r="P177" s="142"/>
      <c r="Q177" s="142"/>
      <c r="R177" s="142"/>
      <c r="S177" s="138"/>
      <c r="T177" s="781"/>
      <c r="U177" s="736"/>
      <c r="V177" s="736"/>
    </row>
    <row r="178" spans="1:22" ht="18" customHeight="1" x14ac:dyDescent="0.25">
      <c r="A178" s="766" t="s">
        <v>504</v>
      </c>
      <c r="B178" s="537"/>
      <c r="C178" s="512"/>
      <c r="D178" s="274"/>
      <c r="E178" s="274">
        <v>409</v>
      </c>
      <c r="F178" s="276"/>
      <c r="G178" s="276"/>
      <c r="H178" s="277"/>
      <c r="I178" s="277"/>
      <c r="J178" s="239"/>
      <c r="K178" s="399">
        <v>39.6</v>
      </c>
      <c r="L178" s="399">
        <v>43.12</v>
      </c>
      <c r="M178" s="399">
        <v>51.04</v>
      </c>
      <c r="N178" s="181">
        <f t="shared" si="44"/>
        <v>10.148519105682366</v>
      </c>
      <c r="O178" s="316"/>
      <c r="P178" s="142"/>
      <c r="Q178" s="142"/>
      <c r="R178" s="142"/>
      <c r="S178" s="138"/>
      <c r="T178" s="781"/>
      <c r="U178" s="736"/>
      <c r="V178" s="736"/>
    </row>
    <row r="179" spans="1:22" ht="18" customHeight="1" x14ac:dyDescent="0.25">
      <c r="A179" s="766" t="s">
        <v>35</v>
      </c>
      <c r="B179" s="537"/>
      <c r="C179" s="512"/>
      <c r="D179" s="274"/>
      <c r="E179" s="274"/>
      <c r="F179" s="276"/>
      <c r="G179" s="276"/>
      <c r="H179" s="277"/>
      <c r="I179" s="277"/>
      <c r="J179" s="239"/>
      <c r="K179" s="399">
        <v>6.16</v>
      </c>
      <c r="L179" s="399">
        <v>8.8000000000000007</v>
      </c>
      <c r="M179" s="399">
        <v>7.04</v>
      </c>
      <c r="N179" s="181">
        <f t="shared" si="44"/>
        <v>2.3282318839840683</v>
      </c>
      <c r="O179" s="316"/>
      <c r="P179" s="142"/>
      <c r="Q179" s="142"/>
      <c r="R179" s="142"/>
      <c r="S179" s="138"/>
      <c r="T179" s="781"/>
      <c r="U179" s="736"/>
      <c r="V179" s="736"/>
    </row>
    <row r="180" spans="1:22" ht="18" customHeight="1" x14ac:dyDescent="0.25">
      <c r="A180" s="766" t="s">
        <v>336</v>
      </c>
      <c r="B180" s="537"/>
      <c r="C180" s="512"/>
      <c r="D180" s="274"/>
      <c r="E180" s="274"/>
      <c r="F180" s="276"/>
      <c r="G180" s="276"/>
      <c r="H180" s="277"/>
      <c r="I180" s="277"/>
      <c r="J180" s="239"/>
      <c r="K180" s="399">
        <v>2.64</v>
      </c>
      <c r="L180" s="399">
        <v>0.88</v>
      </c>
      <c r="M180" s="399">
        <v>3.52</v>
      </c>
      <c r="N180" s="181">
        <f t="shared" si="44"/>
        <v>2.3281952962756365</v>
      </c>
      <c r="O180" s="316"/>
      <c r="P180" s="142"/>
      <c r="Q180" s="142"/>
      <c r="R180" s="142"/>
      <c r="S180" s="138"/>
      <c r="T180" s="781"/>
      <c r="U180" s="736"/>
      <c r="V180" s="736"/>
    </row>
    <row r="181" spans="1:22" ht="18" customHeight="1" x14ac:dyDescent="0.25">
      <c r="A181" s="766" t="s">
        <v>402</v>
      </c>
      <c r="B181" s="537"/>
      <c r="C181" s="512"/>
      <c r="D181" s="274"/>
      <c r="E181" s="274"/>
      <c r="F181" s="276"/>
      <c r="G181" s="276"/>
      <c r="H181" s="277"/>
      <c r="I181" s="277"/>
      <c r="J181" s="239"/>
      <c r="K181" s="399">
        <v>12.32</v>
      </c>
      <c r="L181" s="399">
        <v>19.36</v>
      </c>
      <c r="M181" s="399">
        <v>25.52</v>
      </c>
      <c r="N181" s="181">
        <f t="shared" si="44"/>
        <v>11.439927027459571</v>
      </c>
      <c r="O181" s="316"/>
      <c r="P181" s="142"/>
      <c r="Q181" s="142"/>
      <c r="R181" s="142"/>
      <c r="S181" s="138"/>
      <c r="T181" s="781"/>
      <c r="U181" s="736"/>
      <c r="V181" s="736"/>
    </row>
    <row r="182" spans="1:22" ht="18" customHeight="1" x14ac:dyDescent="0.3">
      <c r="A182" s="766" t="s">
        <v>403</v>
      </c>
      <c r="B182" s="537"/>
      <c r="C182" s="512"/>
      <c r="D182" s="274"/>
      <c r="E182" s="274"/>
      <c r="F182" s="276"/>
      <c r="G182" s="276"/>
      <c r="H182" s="277"/>
      <c r="I182" s="277"/>
      <c r="J182" s="239"/>
      <c r="K182" s="399">
        <v>11.44</v>
      </c>
      <c r="L182" s="399">
        <v>44.88</v>
      </c>
      <c r="M182" s="399">
        <v>35.200000000000003</v>
      </c>
      <c r="N182" s="181">
        <f t="shared" si="44"/>
        <v>29.803232661817074</v>
      </c>
      <c r="O182" s="316"/>
      <c r="P182" s="142"/>
      <c r="Q182" s="188"/>
      <c r="R182" s="142"/>
      <c r="S182" s="138"/>
      <c r="T182" s="781"/>
      <c r="U182" s="736"/>
      <c r="V182" s="736"/>
    </row>
    <row r="183" spans="1:22" ht="18" customHeight="1" x14ac:dyDescent="0.3">
      <c r="A183" s="766" t="s">
        <v>505</v>
      </c>
      <c r="B183" s="537"/>
      <c r="C183" s="512"/>
      <c r="D183" s="274"/>
      <c r="E183" s="274"/>
      <c r="F183" s="276"/>
      <c r="G183" s="276"/>
      <c r="H183" s="277"/>
      <c r="I183" s="277"/>
      <c r="J183" s="239"/>
      <c r="K183" s="399">
        <v>58.08</v>
      </c>
      <c r="L183" s="399">
        <v>44</v>
      </c>
      <c r="M183" s="399">
        <v>38.72</v>
      </c>
      <c r="N183" s="181">
        <f t="shared" si="44"/>
        <v>17.333954348341869</v>
      </c>
      <c r="O183" s="316"/>
      <c r="P183" s="142"/>
      <c r="Q183" s="188"/>
      <c r="R183" s="142"/>
      <c r="S183" s="138"/>
      <c r="T183" s="781"/>
      <c r="U183" s="736"/>
      <c r="V183" s="736"/>
    </row>
    <row r="184" spans="1:22" ht="18" customHeight="1" x14ac:dyDescent="0.25">
      <c r="A184" s="766" t="s">
        <v>506</v>
      </c>
      <c r="B184" s="537"/>
      <c r="C184" s="512"/>
      <c r="D184" s="274"/>
      <c r="E184" s="274"/>
      <c r="F184" s="276"/>
      <c r="G184" s="276"/>
      <c r="H184" s="277"/>
      <c r="I184" s="277"/>
      <c r="J184" s="239"/>
      <c r="K184" s="181"/>
      <c r="L184" s="181"/>
      <c r="M184" s="371"/>
      <c r="N184" s="181">
        <f t="shared" si="44"/>
        <v>0</v>
      </c>
      <c r="O184" s="317"/>
      <c r="P184" s="142"/>
      <c r="Q184" s="142"/>
      <c r="R184" s="142"/>
      <c r="S184" s="138"/>
      <c r="T184" s="781"/>
      <c r="U184" s="736"/>
      <c r="V184" s="736"/>
    </row>
    <row r="185" spans="1:22" ht="18" customHeight="1" x14ac:dyDescent="0.3">
      <c r="A185" s="15" t="s">
        <v>11</v>
      </c>
      <c r="B185" s="549"/>
      <c r="C185" s="513"/>
      <c r="D185" s="71"/>
      <c r="E185" s="71"/>
      <c r="F185" s="70"/>
      <c r="G185" s="70"/>
      <c r="H185" s="51"/>
      <c r="I185" s="51"/>
      <c r="J185" s="47"/>
      <c r="K185" s="53">
        <f>SUM(K176:K184)</f>
        <v>268.39999999999998</v>
      </c>
      <c r="L185" s="53">
        <f t="shared" ref="L185:M185" si="45">SUM(L176:L184)</f>
        <v>290.40000000000003</v>
      </c>
      <c r="M185" s="53">
        <f t="shared" si="45"/>
        <v>268.39999999999998</v>
      </c>
      <c r="N185" s="53">
        <f t="shared" si="44"/>
        <v>21.999515994675939</v>
      </c>
      <c r="O185" s="55"/>
      <c r="P185" s="40"/>
      <c r="Q185" s="40"/>
      <c r="R185" s="40"/>
      <c r="S185" s="32"/>
      <c r="T185" s="47"/>
      <c r="U185" s="736"/>
      <c r="V185" s="736"/>
    </row>
    <row r="186" spans="1:22" ht="18" customHeight="1" x14ac:dyDescent="0.3">
      <c r="A186" s="592"/>
      <c r="B186" s="696"/>
      <c r="C186" s="603"/>
      <c r="D186" s="626"/>
      <c r="E186" s="626"/>
      <c r="F186" s="810"/>
      <c r="G186" s="810"/>
      <c r="H186" s="698"/>
      <c r="I186" s="698"/>
      <c r="J186" s="617"/>
      <c r="K186" s="605">
        <f>220*K185*0.85/1000</f>
        <v>50.190799999999996</v>
      </c>
      <c r="L186" s="605">
        <f>220*L185*0.85/1000</f>
        <v>54.3048</v>
      </c>
      <c r="M186" s="606">
        <f>220*M185*0.85/1000</f>
        <v>50.190799999999996</v>
      </c>
      <c r="N186" s="605"/>
      <c r="O186" s="621">
        <f>SUM(K186:M186)</f>
        <v>154.68639999999999</v>
      </c>
      <c r="P186" s="634">
        <f>220*P185*0.85/1000</f>
        <v>0</v>
      </c>
      <c r="Q186" s="634">
        <f>220*Q185*0.85/1000</f>
        <v>0</v>
      </c>
      <c r="R186" s="634">
        <f>220*R185*0.85/1000</f>
        <v>0</v>
      </c>
      <c r="S186" s="599"/>
      <c r="T186" s="811">
        <f>SUM(P186:R186)</f>
        <v>0</v>
      </c>
      <c r="U186" s="812">
        <f>SUM(O186,T186)</f>
        <v>154.68639999999999</v>
      </c>
      <c r="V186" s="813"/>
    </row>
    <row r="187" spans="1:22" ht="18" customHeight="1" x14ac:dyDescent="0.3">
      <c r="A187" s="95" t="s">
        <v>206</v>
      </c>
      <c r="B187" s="508">
        <v>630</v>
      </c>
      <c r="C187" s="508">
        <v>910</v>
      </c>
      <c r="D187" s="167">
        <f>MAX(K197:L197:M197)/910*100</f>
        <v>23.982417582417582</v>
      </c>
      <c r="E187" s="201"/>
      <c r="F187" s="6"/>
      <c r="G187" s="6"/>
      <c r="H187" s="46"/>
      <c r="I187" s="46"/>
      <c r="J187" s="409">
        <f>(K187+L187+M187)/3</f>
        <v>232.33333333333334</v>
      </c>
      <c r="K187" s="170">
        <v>237</v>
      </c>
      <c r="L187" s="170">
        <v>230</v>
      </c>
      <c r="M187" s="434">
        <v>230</v>
      </c>
      <c r="N187" s="170"/>
      <c r="O187" s="318"/>
      <c r="P187" s="142"/>
      <c r="Q187" s="142"/>
      <c r="R187" s="142"/>
      <c r="S187" s="138"/>
      <c r="T187" s="781"/>
      <c r="U187" s="736"/>
      <c r="V187" s="773"/>
    </row>
    <row r="188" spans="1:22" ht="18" customHeight="1" x14ac:dyDescent="0.25">
      <c r="A188" s="766" t="s">
        <v>400</v>
      </c>
      <c r="B188" s="536"/>
      <c r="C188" s="511"/>
      <c r="D188" s="273"/>
      <c r="E188" s="273">
        <v>405</v>
      </c>
      <c r="F188" s="275"/>
      <c r="G188" s="275"/>
      <c r="H188" s="105"/>
      <c r="I188" s="105"/>
      <c r="J188" s="239"/>
      <c r="K188" s="399">
        <v>105.6</v>
      </c>
      <c r="L188" s="399">
        <v>92.4</v>
      </c>
      <c r="M188" s="399">
        <v>58.08</v>
      </c>
      <c r="N188" s="181">
        <f t="shared" ref="N188:N197" si="46">SQRT((0+L188*0.866-M188*0.866)*(0+L188*0.866-M188*0.866)+(K188-L188*0.5-M188*0.5)*(K188-L188*0.5-M188*0.5))</f>
        <v>42.486169208983753</v>
      </c>
      <c r="O188" s="316"/>
      <c r="P188" s="142"/>
      <c r="Q188" s="142"/>
      <c r="R188" s="142"/>
      <c r="S188" s="138"/>
      <c r="T188" s="781"/>
      <c r="U188" s="736"/>
      <c r="V188" s="773"/>
    </row>
    <row r="189" spans="1:22" ht="18" customHeight="1" x14ac:dyDescent="0.25">
      <c r="A189" s="766" t="s">
        <v>401</v>
      </c>
      <c r="B189" s="537"/>
      <c r="C189" s="512"/>
      <c r="D189" s="274"/>
      <c r="E189" s="274">
        <v>398</v>
      </c>
      <c r="F189" s="276"/>
      <c r="G189" s="276"/>
      <c r="H189" s="277"/>
      <c r="I189" s="277"/>
      <c r="J189" s="239"/>
      <c r="K189" s="399">
        <v>82.72</v>
      </c>
      <c r="L189" s="399">
        <v>100.32000000000001</v>
      </c>
      <c r="M189" s="399">
        <v>82.72</v>
      </c>
      <c r="N189" s="181">
        <f t="shared" si="46"/>
        <v>17.599612795740711</v>
      </c>
      <c r="O189" s="316"/>
      <c r="P189" s="142"/>
      <c r="Q189" s="142"/>
      <c r="R189" s="142"/>
      <c r="S189" s="138"/>
      <c r="T189" s="781"/>
      <c r="U189" s="736"/>
      <c r="V189" s="773"/>
    </row>
    <row r="190" spans="1:22" ht="18" customHeight="1" x14ac:dyDescent="0.25">
      <c r="A190" s="766" t="s">
        <v>504</v>
      </c>
      <c r="B190" s="537"/>
      <c r="C190" s="512"/>
      <c r="D190" s="274"/>
      <c r="E190" s="274">
        <v>414</v>
      </c>
      <c r="F190" s="276"/>
      <c r="G190" s="276"/>
      <c r="H190" s="277"/>
      <c r="I190" s="277"/>
      <c r="J190" s="239"/>
      <c r="K190" s="399">
        <v>7.04</v>
      </c>
      <c r="L190" s="399">
        <v>10.56</v>
      </c>
      <c r="M190" s="399">
        <v>22</v>
      </c>
      <c r="N190" s="181">
        <f t="shared" si="46"/>
        <v>13.547215269626447</v>
      </c>
      <c r="O190" s="316"/>
      <c r="P190" s="142"/>
      <c r="Q190" s="142"/>
      <c r="R190" s="142"/>
      <c r="S190" s="138"/>
      <c r="T190" s="781"/>
      <c r="U190" s="736"/>
      <c r="V190" s="773"/>
    </row>
    <row r="191" spans="1:22" ht="18" customHeight="1" x14ac:dyDescent="0.25">
      <c r="A191" s="766" t="s">
        <v>35</v>
      </c>
      <c r="B191" s="537"/>
      <c r="C191" s="512"/>
      <c r="D191" s="274"/>
      <c r="E191" s="274"/>
      <c r="F191" s="276"/>
      <c r="G191" s="276"/>
      <c r="H191" s="277"/>
      <c r="I191" s="277"/>
      <c r="J191" s="239"/>
      <c r="K191" s="399">
        <v>1.76</v>
      </c>
      <c r="L191" s="399">
        <v>5.28</v>
      </c>
      <c r="M191" s="399">
        <v>0.88</v>
      </c>
      <c r="N191" s="181">
        <f t="shared" si="46"/>
        <v>4.0325609927191435</v>
      </c>
      <c r="O191" s="316"/>
      <c r="P191" s="142"/>
      <c r="Q191" s="142"/>
      <c r="R191" s="142"/>
      <c r="S191" s="138"/>
      <c r="T191" s="781"/>
      <c r="U191" s="736"/>
      <c r="V191" s="773"/>
    </row>
    <row r="192" spans="1:22" ht="18" customHeight="1" x14ac:dyDescent="0.25">
      <c r="A192" s="766" t="s">
        <v>336</v>
      </c>
      <c r="B192" s="537"/>
      <c r="C192" s="512"/>
      <c r="D192" s="274"/>
      <c r="E192" s="274"/>
      <c r="F192" s="276"/>
      <c r="G192" s="276"/>
      <c r="H192" s="277"/>
      <c r="I192" s="277"/>
      <c r="J192" s="239"/>
      <c r="K192" s="399">
        <v>2.64</v>
      </c>
      <c r="L192" s="399">
        <v>0</v>
      </c>
      <c r="M192" s="399">
        <v>0</v>
      </c>
      <c r="N192" s="181">
        <f t="shared" si="46"/>
        <v>2.64</v>
      </c>
      <c r="O192" s="316"/>
      <c r="P192" s="142"/>
      <c r="Q192" s="142"/>
      <c r="R192" s="142"/>
      <c r="S192" s="138"/>
      <c r="T192" s="781"/>
      <c r="U192" s="736"/>
      <c r="V192" s="773"/>
    </row>
    <row r="193" spans="1:22" ht="18" customHeight="1" x14ac:dyDescent="0.25">
      <c r="A193" s="766" t="s">
        <v>402</v>
      </c>
      <c r="B193" s="537"/>
      <c r="C193" s="512"/>
      <c r="D193" s="274"/>
      <c r="E193" s="274"/>
      <c r="F193" s="276"/>
      <c r="G193" s="276"/>
      <c r="H193" s="277"/>
      <c r="I193" s="277"/>
      <c r="J193" s="239"/>
      <c r="K193" s="399">
        <v>4.4000000000000004</v>
      </c>
      <c r="L193" s="399">
        <v>7.04</v>
      </c>
      <c r="M193" s="399">
        <v>12.32</v>
      </c>
      <c r="N193" s="181">
        <f t="shared" si="46"/>
        <v>6.984695651952201</v>
      </c>
      <c r="O193" s="316"/>
      <c r="P193" s="142"/>
      <c r="Q193" s="142"/>
      <c r="R193" s="142"/>
      <c r="S193" s="138"/>
      <c r="T193" s="781"/>
      <c r="U193" s="736"/>
      <c r="V193" s="773"/>
    </row>
    <row r="194" spans="1:22" ht="18" customHeight="1" x14ac:dyDescent="0.25">
      <c r="A194" s="766" t="s">
        <v>403</v>
      </c>
      <c r="B194" s="537"/>
      <c r="C194" s="512"/>
      <c r="D194" s="274"/>
      <c r="E194" s="274"/>
      <c r="F194" s="276"/>
      <c r="G194" s="276"/>
      <c r="H194" s="277"/>
      <c r="I194" s="277"/>
      <c r="J194" s="239"/>
      <c r="K194" s="399">
        <v>7.92</v>
      </c>
      <c r="L194" s="399">
        <v>2.64</v>
      </c>
      <c r="M194" s="399">
        <v>0</v>
      </c>
      <c r="N194" s="181">
        <f t="shared" si="46"/>
        <v>6.9847615089994299</v>
      </c>
      <c r="O194" s="316"/>
      <c r="P194" s="142"/>
      <c r="Q194" s="142"/>
      <c r="R194" s="142"/>
      <c r="S194" s="138"/>
      <c r="T194" s="781"/>
      <c r="U194" s="736"/>
      <c r="V194" s="773"/>
    </row>
    <row r="195" spans="1:22" ht="18" customHeight="1" x14ac:dyDescent="0.25">
      <c r="A195" s="766" t="s">
        <v>505</v>
      </c>
      <c r="B195" s="537"/>
      <c r="C195" s="512"/>
      <c r="D195" s="274"/>
      <c r="E195" s="274"/>
      <c r="F195" s="276"/>
      <c r="G195" s="276"/>
      <c r="H195" s="277"/>
      <c r="I195" s="277"/>
      <c r="J195" s="239"/>
      <c r="K195" s="181"/>
      <c r="L195" s="181"/>
      <c r="M195" s="371"/>
      <c r="N195" s="181">
        <f t="shared" si="46"/>
        <v>0</v>
      </c>
      <c r="O195" s="316"/>
      <c r="P195" s="142"/>
      <c r="Q195" s="142"/>
      <c r="R195" s="142"/>
      <c r="S195" s="138"/>
      <c r="T195" s="781"/>
      <c r="U195" s="736"/>
      <c r="V195" s="773"/>
    </row>
    <row r="196" spans="1:22" ht="18" customHeight="1" x14ac:dyDescent="0.25">
      <c r="A196" s="766" t="s">
        <v>506</v>
      </c>
      <c r="B196" s="537"/>
      <c r="C196" s="512"/>
      <c r="D196" s="274"/>
      <c r="E196" s="274"/>
      <c r="F196" s="276"/>
      <c r="G196" s="276"/>
      <c r="H196" s="277"/>
      <c r="I196" s="277"/>
      <c r="J196" s="239"/>
      <c r="K196" s="181"/>
      <c r="L196" s="181"/>
      <c r="M196" s="371"/>
      <c r="N196" s="181">
        <f t="shared" si="46"/>
        <v>0</v>
      </c>
      <c r="O196" s="317"/>
      <c r="P196" s="142"/>
      <c r="Q196" s="142"/>
      <c r="R196" s="142"/>
      <c r="S196" s="138"/>
      <c r="T196" s="781"/>
      <c r="U196" s="736"/>
      <c r="V196" s="773"/>
    </row>
    <row r="197" spans="1:22" ht="18" customHeight="1" x14ac:dyDescent="0.3">
      <c r="A197" s="15" t="s">
        <v>11</v>
      </c>
      <c r="B197" s="549"/>
      <c r="C197" s="513"/>
      <c r="D197" s="71"/>
      <c r="E197" s="71"/>
      <c r="F197" s="70"/>
      <c r="G197" s="70"/>
      <c r="H197" s="51"/>
      <c r="I197" s="51"/>
      <c r="J197" s="47"/>
      <c r="K197" s="53">
        <f>SUM(K188:K196)</f>
        <v>212.07999999999996</v>
      </c>
      <c r="L197" s="53">
        <f t="shared" ref="L197:M197" si="47">SUM(L188:L196)</f>
        <v>218.24</v>
      </c>
      <c r="M197" s="53">
        <f t="shared" si="47"/>
        <v>176</v>
      </c>
      <c r="N197" s="53">
        <f t="shared" si="46"/>
        <v>39.520707159988923</v>
      </c>
      <c r="O197" s="55"/>
      <c r="P197" s="40"/>
      <c r="Q197" s="40"/>
      <c r="R197" s="40"/>
      <c r="S197" s="32"/>
      <c r="T197" s="47"/>
      <c r="U197" s="736"/>
      <c r="V197" s="773"/>
    </row>
    <row r="198" spans="1:22" ht="18" customHeight="1" x14ac:dyDescent="0.3">
      <c r="A198" s="592"/>
      <c r="B198" s="696"/>
      <c r="C198" s="603"/>
      <c r="D198" s="626"/>
      <c r="E198" s="626"/>
      <c r="F198" s="810"/>
      <c r="G198" s="810"/>
      <c r="H198" s="698"/>
      <c r="I198" s="698"/>
      <c r="J198" s="617"/>
      <c r="K198" s="605">
        <f>220*K197*0.85/1000</f>
        <v>39.658959999999993</v>
      </c>
      <c r="L198" s="605">
        <f>220*L197*0.85/1000</f>
        <v>40.810880000000004</v>
      </c>
      <c r="M198" s="606">
        <f>220*M197*0.85/1000</f>
        <v>32.911999999999999</v>
      </c>
      <c r="N198" s="605"/>
      <c r="O198" s="621">
        <f>SUM(K198:M198)</f>
        <v>113.38184000000001</v>
      </c>
      <c r="P198" s="634">
        <f>220*P197*0.85/1000</f>
        <v>0</v>
      </c>
      <c r="Q198" s="634">
        <f>220*Q197*0.85/1000</f>
        <v>0</v>
      </c>
      <c r="R198" s="634">
        <f>220*R197*0.85/1000</f>
        <v>0</v>
      </c>
      <c r="S198" s="599"/>
      <c r="T198" s="811">
        <f>SUM(P198:R198)</f>
        <v>0</v>
      </c>
      <c r="U198" s="716"/>
      <c r="V198" s="814">
        <f>SUM(O198,T198)</f>
        <v>113.38184000000001</v>
      </c>
    </row>
    <row r="199" spans="1:22" ht="18" customHeight="1" x14ac:dyDescent="0.3">
      <c r="A199" s="95" t="s">
        <v>207</v>
      </c>
      <c r="B199" s="508">
        <v>63</v>
      </c>
      <c r="C199" s="508">
        <v>91</v>
      </c>
      <c r="D199" s="167">
        <f>MAX(K203:L203:M203)/91*100</f>
        <v>19.340659340659343</v>
      </c>
      <c r="E199" s="167"/>
      <c r="F199" s="6"/>
      <c r="G199" s="48"/>
      <c r="H199" s="46"/>
      <c r="I199" s="46"/>
      <c r="J199" s="568"/>
      <c r="K199" s="373">
        <v>230</v>
      </c>
      <c r="L199" s="373">
        <v>230</v>
      </c>
      <c r="M199" s="374">
        <v>230</v>
      </c>
      <c r="N199" s="373"/>
      <c r="O199" s="319"/>
      <c r="P199" s="142"/>
      <c r="Q199" s="142"/>
      <c r="R199" s="142"/>
      <c r="S199" s="138"/>
      <c r="T199" s="781"/>
      <c r="U199" s="736"/>
      <c r="V199" s="773"/>
    </row>
    <row r="200" spans="1:22" ht="18" customHeight="1" x14ac:dyDescent="0.25">
      <c r="A200" s="766" t="s">
        <v>404</v>
      </c>
      <c r="B200" s="511"/>
      <c r="C200" s="511"/>
      <c r="D200" s="273"/>
      <c r="E200" s="762">
        <v>409</v>
      </c>
      <c r="F200" s="275"/>
      <c r="G200" s="275"/>
      <c r="H200" s="105"/>
      <c r="I200" s="105"/>
      <c r="J200" s="239"/>
      <c r="K200" s="399">
        <v>16.72</v>
      </c>
      <c r="L200" s="399">
        <v>17.600000000000001</v>
      </c>
      <c r="M200" s="399">
        <v>13.2</v>
      </c>
      <c r="N200" s="181">
        <f t="shared" ref="N200" si="48">SQRT((0+L200*0.866-M200*0.866)*(0+L200*0.866-M200*0.866)+(K200-L200*0.5-M200*0.5)*(K200-L200*0.5-M200*0.5))</f>
        <v>4.0325609927191453</v>
      </c>
      <c r="O200" s="316"/>
      <c r="P200" s="142"/>
      <c r="Q200" s="142"/>
      <c r="R200" s="142"/>
      <c r="S200" s="138"/>
      <c r="T200" s="781"/>
      <c r="U200" s="736"/>
      <c r="V200" s="773"/>
    </row>
    <row r="201" spans="1:22" ht="18" customHeight="1" x14ac:dyDescent="0.25">
      <c r="A201" s="815" t="s">
        <v>405</v>
      </c>
      <c r="B201" s="512"/>
      <c r="C201" s="512"/>
      <c r="D201" s="274"/>
      <c r="E201" s="751">
        <v>408</v>
      </c>
      <c r="F201" s="276"/>
      <c r="G201" s="276"/>
      <c r="H201" s="277"/>
      <c r="I201" s="277"/>
      <c r="J201" s="239"/>
      <c r="K201" s="181"/>
      <c r="L201" s="181"/>
      <c r="M201" s="371"/>
      <c r="N201" s="181"/>
      <c r="O201" s="316"/>
      <c r="P201" s="142"/>
      <c r="Q201" s="142"/>
      <c r="R201" s="142"/>
      <c r="S201" s="138"/>
      <c r="T201" s="781"/>
      <c r="U201" s="736"/>
      <c r="V201" s="773"/>
    </row>
    <row r="202" spans="1:22" ht="18" customHeight="1" x14ac:dyDescent="0.25">
      <c r="A202" s="766"/>
      <c r="B202" s="521"/>
      <c r="C202" s="521"/>
      <c r="D202" s="816"/>
      <c r="E202" s="817">
        <v>409</v>
      </c>
      <c r="F202" s="73"/>
      <c r="G202" s="73"/>
      <c r="H202" s="277"/>
      <c r="I202" s="277"/>
      <c r="J202" s="239"/>
      <c r="K202" s="181"/>
      <c r="L202" s="181"/>
      <c r="M202" s="371"/>
      <c r="N202" s="181"/>
      <c r="O202" s="317"/>
      <c r="P202" s="142"/>
      <c r="Q202" s="142"/>
      <c r="R202" s="142"/>
      <c r="S202" s="138"/>
      <c r="T202" s="781"/>
      <c r="U202" s="736"/>
      <c r="V202" s="773"/>
    </row>
    <row r="203" spans="1:22" ht="18" customHeight="1" x14ac:dyDescent="0.3">
      <c r="A203" s="15" t="s">
        <v>11</v>
      </c>
      <c r="B203" s="513"/>
      <c r="C203" s="513"/>
      <c r="D203" s="71"/>
      <c r="E203" s="403"/>
      <c r="F203" s="70"/>
      <c r="G203" s="70"/>
      <c r="H203" s="51"/>
      <c r="I203" s="51"/>
      <c r="J203" s="47"/>
      <c r="K203" s="53">
        <f>SUM(K200:K202)</f>
        <v>16.72</v>
      </c>
      <c r="L203" s="53">
        <f t="shared" ref="L203:M203" si="49">SUM(L200:L202)</f>
        <v>17.600000000000001</v>
      </c>
      <c r="M203" s="53">
        <f t="shared" si="49"/>
        <v>13.2</v>
      </c>
      <c r="N203" s="53">
        <f t="shared" ref="N203" si="50">SQRT((0+L203*0.866-M203*0.866)*(0+L203*0.866-M203*0.866)+(K203-L203*0.5-M203*0.5)*(K203-L203*0.5-M203*0.5))</f>
        <v>4.0325609927191453</v>
      </c>
      <c r="O203" s="41"/>
      <c r="P203" s="40"/>
      <c r="Q203" s="40"/>
      <c r="R203" s="40"/>
      <c r="S203" s="32"/>
      <c r="T203" s="47"/>
      <c r="U203" s="736"/>
      <c r="V203" s="773"/>
    </row>
    <row r="204" spans="1:22" ht="18" customHeight="1" x14ac:dyDescent="0.3">
      <c r="A204" s="592"/>
      <c r="B204" s="603"/>
      <c r="C204" s="603"/>
      <c r="D204" s="626"/>
      <c r="E204" s="644"/>
      <c r="F204" s="810"/>
      <c r="G204" s="810"/>
      <c r="H204" s="698"/>
      <c r="I204" s="698"/>
      <c r="J204" s="617"/>
      <c r="K204" s="605">
        <f>220*K203*0.85/1000</f>
        <v>3.1266399999999992</v>
      </c>
      <c r="L204" s="818">
        <f>220*L203*0.85/1000</f>
        <v>3.2912000000000003</v>
      </c>
      <c r="M204" s="606">
        <f>220*M203*0.85/1000</f>
        <v>2.4683999999999999</v>
      </c>
      <c r="N204" s="605"/>
      <c r="O204" s="697">
        <f>SUM(K204:M204)</f>
        <v>8.8862400000000008</v>
      </c>
      <c r="P204" s="634">
        <f>220*P203*0.85/1000</f>
        <v>0</v>
      </c>
      <c r="Q204" s="634">
        <f>220*Q203*0.85/1000</f>
        <v>0</v>
      </c>
      <c r="R204" s="634">
        <f>220*R203*0.85/1000</f>
        <v>0</v>
      </c>
      <c r="S204" s="599"/>
      <c r="T204" s="811">
        <f>SUM(P204:R204)</f>
        <v>0</v>
      </c>
      <c r="U204" s="812">
        <f>SUM(O204,T204)</f>
        <v>8.8862400000000008</v>
      </c>
      <c r="V204" s="813"/>
    </row>
    <row r="205" spans="1:22" ht="18" customHeight="1" x14ac:dyDescent="0.3">
      <c r="A205" s="95" t="s">
        <v>208</v>
      </c>
      <c r="B205" s="508">
        <v>63</v>
      </c>
      <c r="C205" s="508">
        <v>91</v>
      </c>
      <c r="D205" s="167">
        <f>MAX(K209:L209:M209)/91*100</f>
        <v>24.175824175824175</v>
      </c>
      <c r="E205" s="167"/>
      <c r="F205" s="6"/>
      <c r="G205" s="48"/>
      <c r="H205" s="46"/>
      <c r="I205" s="46"/>
      <c r="J205" s="568"/>
      <c r="K205" s="373">
        <v>230</v>
      </c>
      <c r="L205" s="373">
        <v>230</v>
      </c>
      <c r="M205" s="374">
        <v>230</v>
      </c>
      <c r="N205" s="373"/>
      <c r="O205" s="319"/>
      <c r="P205" s="142"/>
      <c r="Q205" s="142"/>
      <c r="R205" s="142"/>
      <c r="S205" s="138"/>
      <c r="T205" s="781"/>
      <c r="U205" s="736"/>
      <c r="V205" s="773"/>
    </row>
    <row r="206" spans="1:22" ht="18" customHeight="1" x14ac:dyDescent="0.25">
      <c r="A206" s="766" t="s">
        <v>404</v>
      </c>
      <c r="B206" s="511"/>
      <c r="C206" s="511"/>
      <c r="D206" s="273"/>
      <c r="E206" s="762">
        <v>408</v>
      </c>
      <c r="F206" s="275"/>
      <c r="G206" s="275"/>
      <c r="H206" s="105"/>
      <c r="I206" s="105"/>
      <c r="J206" s="239"/>
      <c r="K206" s="399">
        <v>22</v>
      </c>
      <c r="L206" s="399">
        <v>17.600000000000001</v>
      </c>
      <c r="M206" s="399">
        <v>14.96</v>
      </c>
      <c r="N206" s="181">
        <f t="shared" ref="N206" si="51">SQRT((0+L206*0.866-M206*0.866)*(0+L206*0.866-M206*0.866)+(K206-L206*0.5-M206*0.5)*(K206-L206*0.5-M206*0.5))</f>
        <v>6.1599751085211372</v>
      </c>
      <c r="O206" s="316"/>
      <c r="P206" s="142"/>
      <c r="Q206" s="142"/>
      <c r="R206" s="142"/>
      <c r="S206" s="138"/>
      <c r="T206" s="781"/>
      <c r="U206" s="736"/>
      <c r="V206" s="773"/>
    </row>
    <row r="207" spans="1:22" ht="18" customHeight="1" x14ac:dyDescent="0.25">
      <c r="A207" s="815" t="s">
        <v>405</v>
      </c>
      <c r="B207" s="512"/>
      <c r="C207" s="512"/>
      <c r="D207" s="274"/>
      <c r="E207" s="751">
        <v>408</v>
      </c>
      <c r="F207" s="276"/>
      <c r="G207" s="276"/>
      <c r="H207" s="277"/>
      <c r="I207" s="277"/>
      <c r="J207" s="239"/>
      <c r="K207" s="181"/>
      <c r="L207" s="181"/>
      <c r="M207" s="371"/>
      <c r="N207" s="181"/>
      <c r="O207" s="316"/>
      <c r="P207" s="142"/>
      <c r="Q207" s="142"/>
      <c r="R207" s="142"/>
      <c r="S207" s="138"/>
      <c r="T207" s="781"/>
      <c r="U207" s="736"/>
      <c r="V207" s="773"/>
    </row>
    <row r="208" spans="1:22" ht="18" customHeight="1" x14ac:dyDescent="0.25">
      <c r="A208" s="766"/>
      <c r="B208" s="521"/>
      <c r="C208" s="521"/>
      <c r="D208" s="816"/>
      <c r="E208" s="817">
        <v>408</v>
      </c>
      <c r="F208" s="73"/>
      <c r="G208" s="73"/>
      <c r="H208" s="277"/>
      <c r="I208" s="277"/>
      <c r="J208" s="239"/>
      <c r="K208" s="181"/>
      <c r="L208" s="181"/>
      <c r="M208" s="371"/>
      <c r="N208" s="181"/>
      <c r="O208" s="317"/>
      <c r="P208" s="142"/>
      <c r="Q208" s="142"/>
      <c r="R208" s="142"/>
      <c r="S208" s="138"/>
      <c r="T208" s="781"/>
      <c r="U208" s="736"/>
      <c r="V208" s="773"/>
    </row>
    <row r="209" spans="1:22" ht="18" customHeight="1" x14ac:dyDescent="0.3">
      <c r="A209" s="15" t="s">
        <v>11</v>
      </c>
      <c r="B209" s="513"/>
      <c r="C209" s="513"/>
      <c r="D209" s="71"/>
      <c r="E209" s="403"/>
      <c r="F209" s="70"/>
      <c r="G209" s="70"/>
      <c r="H209" s="51"/>
      <c r="I209" s="51"/>
      <c r="J209" s="47"/>
      <c r="K209" s="53">
        <f>SUM(K206:K208)</f>
        <v>22</v>
      </c>
      <c r="L209" s="53">
        <f t="shared" ref="L209:M209" si="52">SUM(L206:L208)</f>
        <v>17.600000000000001</v>
      </c>
      <c r="M209" s="53">
        <f t="shared" si="52"/>
        <v>14.96</v>
      </c>
      <c r="N209" s="53">
        <f t="shared" ref="N209" si="53">SQRT((0+L209*0.866-M209*0.866)*(0+L209*0.866-M209*0.866)+(K209-L209*0.5-M209*0.5)*(K209-L209*0.5-M209*0.5))</f>
        <v>6.1599751085211372</v>
      </c>
      <c r="O209" s="41"/>
      <c r="P209" s="40"/>
      <c r="Q209" s="40"/>
      <c r="R209" s="40"/>
      <c r="S209" s="32"/>
      <c r="T209" s="47"/>
      <c r="U209" s="736"/>
      <c r="V209" s="773"/>
    </row>
    <row r="210" spans="1:22" ht="18" customHeight="1" x14ac:dyDescent="0.3">
      <c r="A210" s="592"/>
      <c r="B210" s="603"/>
      <c r="C210" s="603"/>
      <c r="D210" s="626"/>
      <c r="E210" s="644"/>
      <c r="F210" s="810"/>
      <c r="G210" s="810"/>
      <c r="H210" s="698"/>
      <c r="I210" s="698"/>
      <c r="J210" s="617"/>
      <c r="K210" s="605">
        <f>220*K209*0.85/1000</f>
        <v>4.1139999999999999</v>
      </c>
      <c r="L210" s="605">
        <f>220*L209*0.85/1000</f>
        <v>3.2912000000000003</v>
      </c>
      <c r="M210" s="606">
        <f>220*M209*0.85/1000</f>
        <v>2.79752</v>
      </c>
      <c r="N210" s="605"/>
      <c r="O210" s="697">
        <f>SUM(K210:M210)</f>
        <v>10.202720000000001</v>
      </c>
      <c r="P210" s="634">
        <f>220*P209*0.85/1000</f>
        <v>0</v>
      </c>
      <c r="Q210" s="634">
        <f>220*Q209*0.85/1000</f>
        <v>0</v>
      </c>
      <c r="R210" s="634">
        <f>220*R209*0.85/1000</f>
        <v>0</v>
      </c>
      <c r="S210" s="599"/>
      <c r="T210" s="811">
        <f>SUM(P210:R210)</f>
        <v>0</v>
      </c>
      <c r="U210" s="716"/>
      <c r="V210" s="814">
        <f>SUM(O210,T210)</f>
        <v>10.202720000000001</v>
      </c>
    </row>
    <row r="211" spans="1:22" ht="18" customHeight="1" x14ac:dyDescent="0.3">
      <c r="A211" s="95" t="s">
        <v>209</v>
      </c>
      <c r="B211" s="508">
        <v>630</v>
      </c>
      <c r="C211" s="508">
        <v>910</v>
      </c>
      <c r="D211" s="167">
        <f>MAX(K215:L215:M215)/910*100</f>
        <v>0</v>
      </c>
      <c r="E211" s="167"/>
      <c r="F211" s="49">
        <v>630</v>
      </c>
      <c r="G211" s="49">
        <v>910</v>
      </c>
      <c r="H211" s="159"/>
      <c r="I211" s="159"/>
      <c r="J211" s="409">
        <f>(K211+L211+M211)/3</f>
        <v>0</v>
      </c>
      <c r="K211" s="373"/>
      <c r="L211" s="373"/>
      <c r="M211" s="374"/>
      <c r="N211" s="373"/>
      <c r="O211" s="319"/>
      <c r="P211" s="142"/>
      <c r="Q211" s="142"/>
      <c r="R211" s="142"/>
      <c r="S211" s="138"/>
      <c r="T211" s="781"/>
      <c r="U211" s="736"/>
      <c r="V211" s="773"/>
    </row>
    <row r="212" spans="1:22" ht="18" customHeight="1" x14ac:dyDescent="0.25">
      <c r="A212" s="766" t="s">
        <v>37</v>
      </c>
      <c r="B212" s="511"/>
      <c r="C212" s="511"/>
      <c r="D212" s="273"/>
      <c r="E212" s="762">
        <v>410</v>
      </c>
      <c r="F212" s="275"/>
      <c r="G212" s="275"/>
      <c r="H212" s="105"/>
      <c r="I212" s="105"/>
      <c r="J212" s="239"/>
      <c r="K212" s="181"/>
      <c r="L212" s="181"/>
      <c r="M212" s="435"/>
      <c r="N212" s="181"/>
      <c r="O212" s="316"/>
      <c r="P212" s="142"/>
      <c r="Q212" s="189"/>
      <c r="R212" s="142"/>
      <c r="S212" s="138"/>
      <c r="T212" s="781"/>
      <c r="U212" s="736"/>
      <c r="V212" s="773"/>
    </row>
    <row r="213" spans="1:22" ht="18" customHeight="1" x14ac:dyDescent="0.25">
      <c r="A213" s="766"/>
      <c r="B213" s="512"/>
      <c r="C213" s="512"/>
      <c r="D213" s="274"/>
      <c r="E213" s="751">
        <v>410</v>
      </c>
      <c r="F213" s="276"/>
      <c r="G213" s="276"/>
      <c r="H213" s="277"/>
      <c r="I213" s="277"/>
      <c r="J213" s="239"/>
      <c r="K213" s="181"/>
      <c r="L213" s="181"/>
      <c r="M213" s="371"/>
      <c r="N213" s="181"/>
      <c r="O213" s="316"/>
      <c r="P213" s="142"/>
      <c r="Q213" s="189"/>
      <c r="R213" s="142"/>
      <c r="S213" s="138"/>
      <c r="T213" s="781"/>
      <c r="U213" s="736"/>
      <c r="V213" s="773"/>
    </row>
    <row r="214" spans="1:22" ht="18" customHeight="1" x14ac:dyDescent="0.25">
      <c r="A214" s="766"/>
      <c r="B214" s="512"/>
      <c r="C214" s="512"/>
      <c r="D214" s="274"/>
      <c r="E214" s="751">
        <v>410</v>
      </c>
      <c r="F214" s="276"/>
      <c r="G214" s="276"/>
      <c r="H214" s="277"/>
      <c r="I214" s="277"/>
      <c r="J214" s="239"/>
      <c r="K214" s="181"/>
      <c r="L214" s="181"/>
      <c r="M214" s="371"/>
      <c r="N214" s="181"/>
      <c r="O214" s="317"/>
      <c r="P214" s="142"/>
      <c r="Q214" s="189"/>
      <c r="R214" s="142"/>
      <c r="S214" s="138"/>
      <c r="T214" s="781"/>
      <c r="U214" s="736"/>
      <c r="V214" s="773"/>
    </row>
    <row r="215" spans="1:22" ht="18" customHeight="1" x14ac:dyDescent="0.3">
      <c r="A215" s="15" t="s">
        <v>11</v>
      </c>
      <c r="B215" s="513"/>
      <c r="C215" s="513"/>
      <c r="D215" s="71"/>
      <c r="E215" s="71"/>
      <c r="F215" s="70"/>
      <c r="G215" s="70"/>
      <c r="H215" s="51"/>
      <c r="I215" s="51"/>
      <c r="J215" s="47"/>
      <c r="K215" s="53">
        <f>SUM(K212:K214)</f>
        <v>0</v>
      </c>
      <c r="L215" s="53">
        <f>SUM(L212:L214)</f>
        <v>0</v>
      </c>
      <c r="M215" s="377">
        <f>SUM(M212:M214)</f>
        <v>0</v>
      </c>
      <c r="N215" s="53">
        <f t="shared" ref="N215" si="54">SQRT((0+L215*0.866-M215*0.866)*(0+L215*0.866-M215*0.866)+(K215-L215*0.5-M215*0.5)*(K215-L215*0.5-M215*0.5))</f>
        <v>0</v>
      </c>
      <c r="O215" s="55"/>
      <c r="P215" s="40"/>
      <c r="Q215" s="40"/>
      <c r="R215" s="40"/>
      <c r="S215" s="32"/>
      <c r="T215" s="47"/>
      <c r="U215" s="736"/>
      <c r="V215" s="773"/>
    </row>
    <row r="216" spans="1:22" ht="18" customHeight="1" x14ac:dyDescent="0.3">
      <c r="A216" s="592"/>
      <c r="B216" s="603"/>
      <c r="C216" s="603"/>
      <c r="D216" s="626"/>
      <c r="E216" s="626"/>
      <c r="F216" s="810"/>
      <c r="G216" s="810"/>
      <c r="H216" s="698"/>
      <c r="I216" s="698"/>
      <c r="J216" s="617"/>
      <c r="K216" s="605">
        <f t="shared" ref="K216:L216" si="55">220*K215*0.85/1000</f>
        <v>0</v>
      </c>
      <c r="L216" s="605">
        <f t="shared" si="55"/>
        <v>0</v>
      </c>
      <c r="M216" s="606">
        <f>220*M215*0.85/1000</f>
        <v>0</v>
      </c>
      <c r="N216" s="605"/>
      <c r="O216" s="621">
        <f>SUM(K216:M216)</f>
        <v>0</v>
      </c>
      <c r="P216" s="634">
        <f>220*P215*0.85/1000</f>
        <v>0</v>
      </c>
      <c r="Q216" s="634">
        <f>220*Q215*0.85/1000</f>
        <v>0</v>
      </c>
      <c r="R216" s="634">
        <f>220*R215*0.85/1000</f>
        <v>0</v>
      </c>
      <c r="S216" s="599"/>
      <c r="T216" s="811">
        <f>SUM(P216:R216)</f>
        <v>0</v>
      </c>
      <c r="U216" s="812">
        <f>SUM(O216,T216)</f>
        <v>0</v>
      </c>
      <c r="V216" s="813"/>
    </row>
    <row r="217" spans="1:22" ht="18" customHeight="1" x14ac:dyDescent="0.3">
      <c r="A217" s="95" t="s">
        <v>210</v>
      </c>
      <c r="B217" s="508">
        <v>630</v>
      </c>
      <c r="C217" s="508">
        <v>910</v>
      </c>
      <c r="D217" s="167">
        <f>MAX(K221:L221:M221)/910*100</f>
        <v>0</v>
      </c>
      <c r="E217" s="167"/>
      <c r="F217" s="49">
        <v>630</v>
      </c>
      <c r="G217" s="49">
        <v>910</v>
      </c>
      <c r="H217" s="159"/>
      <c r="I217" s="159"/>
      <c r="J217" s="409">
        <f>(K217+L217+M217)/3</f>
        <v>0</v>
      </c>
      <c r="K217" s="373"/>
      <c r="L217" s="373"/>
      <c r="M217" s="374"/>
      <c r="N217" s="373"/>
      <c r="O217" s="319"/>
      <c r="P217" s="142"/>
      <c r="Q217" s="142"/>
      <c r="R217" s="142"/>
      <c r="S217" s="138"/>
      <c r="T217" s="781"/>
      <c r="U217" s="736"/>
      <c r="V217" s="773"/>
    </row>
    <row r="218" spans="1:22" ht="18" customHeight="1" x14ac:dyDescent="0.25">
      <c r="A218" s="766" t="s">
        <v>37</v>
      </c>
      <c r="B218" s="511"/>
      <c r="C218" s="511"/>
      <c r="D218" s="273"/>
      <c r="E218" s="273">
        <v>410</v>
      </c>
      <c r="F218" s="275"/>
      <c r="G218" s="275"/>
      <c r="H218" s="105"/>
      <c r="I218" s="105"/>
      <c r="J218" s="239"/>
      <c r="K218" s="181"/>
      <c r="L218" s="181"/>
      <c r="M218" s="435"/>
      <c r="N218" s="181"/>
      <c r="O218" s="316"/>
      <c r="P218" s="142"/>
      <c r="Q218" s="189"/>
      <c r="R218" s="142"/>
      <c r="S218" s="138"/>
      <c r="T218" s="781"/>
      <c r="U218" s="736"/>
      <c r="V218" s="773"/>
    </row>
    <row r="219" spans="1:22" ht="18" customHeight="1" x14ac:dyDescent="0.25">
      <c r="A219" s="766"/>
      <c r="B219" s="512"/>
      <c r="C219" s="512"/>
      <c r="D219" s="274"/>
      <c r="E219" s="274">
        <v>410</v>
      </c>
      <c r="F219" s="276"/>
      <c r="G219" s="276"/>
      <c r="H219" s="277"/>
      <c r="I219" s="277"/>
      <c r="J219" s="239"/>
      <c r="K219" s="181"/>
      <c r="L219" s="181"/>
      <c r="M219" s="371"/>
      <c r="N219" s="181"/>
      <c r="O219" s="316"/>
      <c r="P219" s="142"/>
      <c r="Q219" s="189"/>
      <c r="R219" s="142"/>
      <c r="S219" s="138"/>
      <c r="T219" s="781"/>
      <c r="U219" s="736"/>
      <c r="V219" s="773"/>
    </row>
    <row r="220" spans="1:22" ht="18" customHeight="1" x14ac:dyDescent="0.25">
      <c r="A220" s="766"/>
      <c r="B220" s="512"/>
      <c r="C220" s="512"/>
      <c r="D220" s="274"/>
      <c r="E220" s="274">
        <v>410</v>
      </c>
      <c r="F220" s="276"/>
      <c r="G220" s="276"/>
      <c r="H220" s="277"/>
      <c r="I220" s="277"/>
      <c r="J220" s="239"/>
      <c r="K220" s="181"/>
      <c r="L220" s="181"/>
      <c r="M220" s="371"/>
      <c r="N220" s="181"/>
      <c r="O220" s="317"/>
      <c r="P220" s="142"/>
      <c r="Q220" s="189"/>
      <c r="R220" s="142"/>
      <c r="S220" s="138"/>
      <c r="T220" s="781"/>
      <c r="U220" s="736"/>
      <c r="V220" s="773"/>
    </row>
    <row r="221" spans="1:22" ht="18" customHeight="1" x14ac:dyDescent="0.3">
      <c r="A221" s="15" t="s">
        <v>11</v>
      </c>
      <c r="B221" s="513"/>
      <c r="C221" s="513"/>
      <c r="D221" s="71"/>
      <c r="E221" s="71"/>
      <c r="F221" s="70"/>
      <c r="G221" s="70"/>
      <c r="H221" s="51"/>
      <c r="I221" s="51"/>
      <c r="J221" s="47"/>
      <c r="K221" s="53">
        <f>SUM(K218:K220)</f>
        <v>0</v>
      </c>
      <c r="L221" s="53">
        <f>SUM(L218:L220)</f>
        <v>0</v>
      </c>
      <c r="M221" s="377">
        <f>SUM(M218:M220)</f>
        <v>0</v>
      </c>
      <c r="N221" s="53">
        <f t="shared" ref="N221" si="56">SQRT((0+L221*0.866-M221*0.866)*(0+L221*0.866-M221*0.866)+(K221-L221*0.5-M221*0.5)*(K221-L221*0.5-M221*0.5))</f>
        <v>0</v>
      </c>
      <c r="O221" s="55"/>
      <c r="P221" s="40"/>
      <c r="Q221" s="40"/>
      <c r="R221" s="40"/>
      <c r="S221" s="32"/>
      <c r="T221" s="47"/>
      <c r="U221" s="736"/>
      <c r="V221" s="773"/>
    </row>
    <row r="222" spans="1:22" ht="18" customHeight="1" x14ac:dyDescent="0.3">
      <c r="A222" s="592"/>
      <c r="B222" s="603"/>
      <c r="C222" s="603"/>
      <c r="D222" s="626"/>
      <c r="E222" s="626"/>
      <c r="F222" s="810"/>
      <c r="G222" s="810"/>
      <c r="H222" s="698"/>
      <c r="I222" s="698"/>
      <c r="J222" s="617"/>
      <c r="K222" s="605">
        <f>220*K221*0.85/1000</f>
        <v>0</v>
      </c>
      <c r="L222" s="605">
        <f>220*L221*0.85/1000</f>
        <v>0</v>
      </c>
      <c r="M222" s="606">
        <f>220*M221*0.85/1000</f>
        <v>0</v>
      </c>
      <c r="N222" s="605"/>
      <c r="O222" s="621">
        <f>SUM(K222:M222)</f>
        <v>0</v>
      </c>
      <c r="P222" s="634">
        <f>220*P221*0.85/1000</f>
        <v>0</v>
      </c>
      <c r="Q222" s="634">
        <f>220*Q221*0.85/1000</f>
        <v>0</v>
      </c>
      <c r="R222" s="634">
        <f>220*R221*0.85/1000</f>
        <v>0</v>
      </c>
      <c r="S222" s="599"/>
      <c r="T222" s="811">
        <f>SUM(P222:R222)</f>
        <v>0</v>
      </c>
      <c r="U222" s="716"/>
      <c r="V222" s="814">
        <f>SUM(O222,T222)</f>
        <v>0</v>
      </c>
    </row>
    <row r="223" spans="1:22" ht="18" customHeight="1" x14ac:dyDescent="0.3">
      <c r="A223" s="95" t="s">
        <v>211</v>
      </c>
      <c r="B223" s="508">
        <v>160</v>
      </c>
      <c r="C223" s="508">
        <v>231</v>
      </c>
      <c r="D223" s="167">
        <f>MAX(K229:L229:M229)/231*100</f>
        <v>57.523809523809533</v>
      </c>
      <c r="E223" s="201"/>
      <c r="F223" s="6"/>
      <c r="G223" s="6"/>
      <c r="H223" s="46"/>
      <c r="I223" s="46"/>
      <c r="J223" s="409">
        <f>(K223+L223+M223)/3</f>
        <v>230.66666666666666</v>
      </c>
      <c r="K223" s="373">
        <v>228</v>
      </c>
      <c r="L223" s="373">
        <v>238</v>
      </c>
      <c r="M223" s="374">
        <v>226</v>
      </c>
      <c r="N223" s="373"/>
      <c r="O223" s="319"/>
      <c r="P223" s="142"/>
      <c r="Q223" s="142"/>
      <c r="R223" s="142"/>
      <c r="S223" s="138"/>
      <c r="T223" s="222"/>
      <c r="U223" s="773"/>
      <c r="V223" s="773"/>
    </row>
    <row r="224" spans="1:22" ht="18" customHeight="1" x14ac:dyDescent="0.25">
      <c r="A224" s="766" t="s">
        <v>126</v>
      </c>
      <c r="B224" s="511"/>
      <c r="C224" s="511"/>
      <c r="D224" s="762"/>
      <c r="E224" s="273">
        <v>403</v>
      </c>
      <c r="F224" s="275"/>
      <c r="G224" s="275"/>
      <c r="H224" s="105"/>
      <c r="I224" s="105"/>
      <c r="J224" s="239"/>
      <c r="K224" s="399">
        <v>24.64</v>
      </c>
      <c r="L224" s="399">
        <v>26.4</v>
      </c>
      <c r="M224" s="399">
        <v>14.96</v>
      </c>
      <c r="N224" s="181">
        <f t="shared" ref="N224:N229" si="57">SQRT((0+L224*0.866-M224*0.866)*(0+L224*0.866-M224*0.866)+(K224-L224*0.5-M224*0.5)*(K224-L224*0.5-M224*0.5))</f>
        <v>10.669163114396552</v>
      </c>
      <c r="O224" s="316"/>
      <c r="P224" s="142"/>
      <c r="Q224" s="142"/>
      <c r="R224" s="142"/>
      <c r="S224" s="138"/>
      <c r="T224" s="222"/>
      <c r="U224" s="773"/>
      <c r="V224" s="773"/>
    </row>
    <row r="225" spans="1:22" ht="18" customHeight="1" x14ac:dyDescent="0.25">
      <c r="A225" s="766" t="s">
        <v>507</v>
      </c>
      <c r="B225" s="512"/>
      <c r="C225" s="512"/>
      <c r="D225" s="751"/>
      <c r="E225" s="274">
        <v>410</v>
      </c>
      <c r="F225" s="276"/>
      <c r="G225" s="276"/>
      <c r="H225" s="277"/>
      <c r="I225" s="277"/>
      <c r="J225" s="239"/>
      <c r="K225" s="399">
        <v>68.64</v>
      </c>
      <c r="L225" s="399">
        <v>50.160000000000004</v>
      </c>
      <c r="M225" s="399">
        <v>50.160000000000004</v>
      </c>
      <c r="N225" s="181">
        <f t="shared" si="57"/>
        <v>18.48</v>
      </c>
      <c r="O225" s="316"/>
      <c r="P225" s="142"/>
      <c r="Q225" s="142"/>
      <c r="R225" s="142"/>
      <c r="S225" s="138"/>
      <c r="T225" s="222"/>
      <c r="U225" s="773"/>
      <c r="V225" s="773"/>
    </row>
    <row r="226" spans="1:22" ht="18" customHeight="1" x14ac:dyDescent="0.25">
      <c r="A226" s="766" t="s">
        <v>406</v>
      </c>
      <c r="B226" s="512"/>
      <c r="C226" s="512"/>
      <c r="D226" s="751"/>
      <c r="E226" s="274">
        <v>399</v>
      </c>
      <c r="F226" s="276"/>
      <c r="G226" s="276"/>
      <c r="H226" s="277"/>
      <c r="I226" s="277"/>
      <c r="J226" s="239"/>
      <c r="K226" s="399">
        <v>20.239999999999998</v>
      </c>
      <c r="L226" s="399">
        <v>30.8</v>
      </c>
      <c r="M226" s="399">
        <v>28.16</v>
      </c>
      <c r="N226" s="181">
        <f t="shared" si="57"/>
        <v>9.5186392587176059</v>
      </c>
      <c r="O226" s="316"/>
      <c r="P226" s="142"/>
      <c r="Q226" s="142"/>
      <c r="R226" s="142"/>
      <c r="S226" s="138"/>
      <c r="T226" s="222"/>
      <c r="U226" s="773"/>
      <c r="V226" s="773"/>
    </row>
    <row r="227" spans="1:22" ht="18" customHeight="1" x14ac:dyDescent="0.25">
      <c r="A227" s="766" t="s">
        <v>407</v>
      </c>
      <c r="B227" s="512"/>
      <c r="C227" s="512"/>
      <c r="D227" s="751"/>
      <c r="E227" s="274"/>
      <c r="F227" s="276"/>
      <c r="G227" s="276"/>
      <c r="H227" s="277"/>
      <c r="I227" s="277"/>
      <c r="J227" s="239"/>
      <c r="K227" s="181"/>
      <c r="L227" s="181"/>
      <c r="M227" s="371"/>
      <c r="N227" s="181">
        <f t="shared" si="57"/>
        <v>0</v>
      </c>
      <c r="O227" s="316"/>
      <c r="P227" s="142"/>
      <c r="Q227" s="142"/>
      <c r="R227" s="142"/>
      <c r="S227" s="138"/>
      <c r="T227" s="222"/>
      <c r="U227" s="773"/>
      <c r="V227" s="773"/>
    </row>
    <row r="228" spans="1:22" ht="18" customHeight="1" x14ac:dyDescent="0.25">
      <c r="A228" s="766" t="s">
        <v>408</v>
      </c>
      <c r="B228" s="512"/>
      <c r="C228" s="512"/>
      <c r="D228" s="751"/>
      <c r="E228" s="274"/>
      <c r="F228" s="276"/>
      <c r="G228" s="276"/>
      <c r="H228" s="277"/>
      <c r="I228" s="277"/>
      <c r="J228" s="239"/>
      <c r="K228" s="399">
        <v>7.04</v>
      </c>
      <c r="L228" s="399">
        <v>14.08</v>
      </c>
      <c r="M228" s="399">
        <v>20.239999999999998</v>
      </c>
      <c r="N228" s="181">
        <f t="shared" si="57"/>
        <v>11.439927027459571</v>
      </c>
      <c r="O228" s="317"/>
      <c r="P228" s="142"/>
      <c r="Q228" s="142"/>
      <c r="R228" s="142"/>
      <c r="S228" s="138"/>
      <c r="T228" s="222"/>
      <c r="U228" s="773"/>
      <c r="V228" s="773"/>
    </row>
    <row r="229" spans="1:22" ht="18" customHeight="1" x14ac:dyDescent="0.3">
      <c r="A229" s="15" t="s">
        <v>11</v>
      </c>
      <c r="B229" s="513"/>
      <c r="C229" s="513"/>
      <c r="D229" s="403"/>
      <c r="E229" s="71"/>
      <c r="F229" s="70"/>
      <c r="G229" s="70"/>
      <c r="H229" s="51"/>
      <c r="I229" s="51"/>
      <c r="J229" s="47"/>
      <c r="K229" s="53">
        <f>SUM(K232:K236)</f>
        <v>132.88000000000002</v>
      </c>
      <c r="L229" s="53">
        <f>SUM(L224:L228)</f>
        <v>121.44</v>
      </c>
      <c r="M229" s="377">
        <f>SUM(M224:M228)</f>
        <v>113.52</v>
      </c>
      <c r="N229" s="53">
        <f t="shared" si="57"/>
        <v>16.858292915903466</v>
      </c>
      <c r="O229" s="41"/>
      <c r="P229" s="40"/>
      <c r="Q229" s="40"/>
      <c r="R229" s="40"/>
      <c r="S229" s="32"/>
      <c r="T229" s="47"/>
      <c r="U229" s="773"/>
      <c r="V229" s="773"/>
    </row>
    <row r="230" spans="1:22" ht="18" customHeight="1" x14ac:dyDescent="0.3">
      <c r="A230" s="592"/>
      <c r="B230" s="603"/>
      <c r="C230" s="603"/>
      <c r="D230" s="644"/>
      <c r="E230" s="626"/>
      <c r="F230" s="810"/>
      <c r="G230" s="810"/>
      <c r="H230" s="698"/>
      <c r="I230" s="698"/>
      <c r="J230" s="617"/>
      <c r="K230" s="605">
        <f>220*K229*0.85/1000</f>
        <v>24.848560000000006</v>
      </c>
      <c r="L230" s="605">
        <f>220*L229*0.85/1000</f>
        <v>22.70928</v>
      </c>
      <c r="M230" s="606">
        <f>220*M229*0.85/1000</f>
        <v>21.22824</v>
      </c>
      <c r="N230" s="605"/>
      <c r="O230" s="697">
        <f>SUM(K230:M230)</f>
        <v>68.786079999999998</v>
      </c>
      <c r="P230" s="634">
        <f>220*P229*0.85/1000</f>
        <v>0</v>
      </c>
      <c r="Q230" s="634">
        <f t="shared" ref="Q230" si="58">220*Q229*0.85/1000</f>
        <v>0</v>
      </c>
      <c r="R230" s="634">
        <f>220*R229*0.85/1000</f>
        <v>0</v>
      </c>
      <c r="S230" s="599"/>
      <c r="T230" s="819">
        <f>SUM(P230:R230)</f>
        <v>0</v>
      </c>
      <c r="U230" s="820">
        <f>SUM(O230,T230)</f>
        <v>68.786079999999998</v>
      </c>
      <c r="V230" s="813"/>
    </row>
    <row r="231" spans="1:22" ht="18" customHeight="1" x14ac:dyDescent="0.3">
      <c r="A231" s="95" t="s">
        <v>212</v>
      </c>
      <c r="B231" s="508">
        <v>160</v>
      </c>
      <c r="C231" s="508">
        <v>231</v>
      </c>
      <c r="D231" s="167">
        <f>MAX(K237:M237)*100/C231</f>
        <v>57.523809523809533</v>
      </c>
      <c r="E231" s="201"/>
      <c r="F231" s="6"/>
      <c r="G231" s="6"/>
      <c r="H231" s="46"/>
      <c r="I231" s="46"/>
      <c r="J231" s="409">
        <f>(K231+L231+M231)/3</f>
        <v>232.33333333333334</v>
      </c>
      <c r="K231" s="373">
        <v>225</v>
      </c>
      <c r="L231" s="373">
        <v>240</v>
      </c>
      <c r="M231" s="374">
        <v>232</v>
      </c>
      <c r="N231" s="373"/>
      <c r="O231" s="319"/>
      <c r="P231" s="142"/>
      <c r="Q231" s="142"/>
      <c r="R231" s="142"/>
      <c r="S231" s="138"/>
      <c r="T231" s="222"/>
      <c r="U231" s="773"/>
      <c r="V231" s="773"/>
    </row>
    <row r="232" spans="1:22" ht="18" customHeight="1" x14ac:dyDescent="0.25">
      <c r="A232" s="766" t="s">
        <v>126</v>
      </c>
      <c r="B232" s="511"/>
      <c r="C232" s="511"/>
      <c r="D232" s="748"/>
      <c r="E232" s="821">
        <v>408</v>
      </c>
      <c r="F232" s="275"/>
      <c r="G232" s="275"/>
      <c r="H232" s="105"/>
      <c r="I232" s="105"/>
      <c r="J232" s="239"/>
      <c r="K232" s="399">
        <v>19.36</v>
      </c>
      <c r="L232" s="399">
        <v>26.4</v>
      </c>
      <c r="M232" s="399">
        <v>23.76</v>
      </c>
      <c r="N232" s="181">
        <f t="shared" ref="N232:N237" si="59">SQRT((0+L232*0.866-M232*0.866)*(0+L232*0.866-M232*0.866)+(K232-L232*0.5-M232*0.5)*(K232-L232*0.5-M232*0.5))</f>
        <v>6.1599751085211372</v>
      </c>
      <c r="O232" s="316"/>
      <c r="P232" s="142"/>
      <c r="Q232" s="142"/>
      <c r="R232" s="142"/>
      <c r="S232" s="138"/>
      <c r="T232" s="222"/>
      <c r="U232" s="773"/>
      <c r="V232" s="773"/>
    </row>
    <row r="233" spans="1:22" ht="18" customHeight="1" x14ac:dyDescent="0.25">
      <c r="A233" s="766" t="s">
        <v>508</v>
      </c>
      <c r="B233" s="512"/>
      <c r="C233" s="512"/>
      <c r="D233" s="751"/>
      <c r="E233" s="274">
        <v>406</v>
      </c>
      <c r="F233" s="276"/>
      <c r="G233" s="276"/>
      <c r="H233" s="277"/>
      <c r="I233" s="277"/>
      <c r="J233" s="239"/>
      <c r="K233" s="399">
        <v>81.84</v>
      </c>
      <c r="L233" s="399">
        <v>42.24</v>
      </c>
      <c r="M233" s="399">
        <v>45.76</v>
      </c>
      <c r="N233" s="181">
        <f t="shared" si="59"/>
        <v>37.962584933357746</v>
      </c>
      <c r="O233" s="316"/>
      <c r="P233" s="142"/>
      <c r="Q233" s="142"/>
      <c r="R233" s="142"/>
      <c r="S233" s="138"/>
      <c r="T233" s="222"/>
      <c r="U233" s="773"/>
      <c r="V233" s="773"/>
    </row>
    <row r="234" spans="1:22" ht="18" customHeight="1" x14ac:dyDescent="0.25">
      <c r="A234" s="766" t="s">
        <v>409</v>
      </c>
      <c r="B234" s="512"/>
      <c r="C234" s="512"/>
      <c r="D234" s="751"/>
      <c r="E234" s="274">
        <v>390</v>
      </c>
      <c r="F234" s="276"/>
      <c r="G234" s="276"/>
      <c r="H234" s="277"/>
      <c r="I234" s="277"/>
      <c r="J234" s="239"/>
      <c r="K234" s="399">
        <v>17.600000000000001</v>
      </c>
      <c r="L234" s="399">
        <v>29.04</v>
      </c>
      <c r="M234" s="399">
        <v>17.600000000000001</v>
      </c>
      <c r="N234" s="181">
        <f t="shared" si="59"/>
        <v>11.439748317231457</v>
      </c>
      <c r="O234" s="316"/>
      <c r="P234" s="142"/>
      <c r="Q234" s="142"/>
      <c r="R234" s="142"/>
      <c r="S234" s="138"/>
      <c r="T234" s="222"/>
      <c r="U234" s="773"/>
      <c r="V234" s="773"/>
    </row>
    <row r="235" spans="1:22" ht="18" customHeight="1" x14ac:dyDescent="0.25">
      <c r="A235" s="766" t="s">
        <v>407</v>
      </c>
      <c r="B235" s="512"/>
      <c r="C235" s="512"/>
      <c r="D235" s="751"/>
      <c r="E235" s="274"/>
      <c r="F235" s="276"/>
      <c r="G235" s="276"/>
      <c r="H235" s="277"/>
      <c r="I235" s="277"/>
      <c r="J235" s="239"/>
      <c r="K235" s="399">
        <v>0</v>
      </c>
      <c r="L235" s="399">
        <v>0</v>
      </c>
      <c r="M235" s="399">
        <v>0</v>
      </c>
      <c r="N235" s="181">
        <f t="shared" si="59"/>
        <v>0</v>
      </c>
      <c r="O235" s="316"/>
      <c r="P235" s="142"/>
      <c r="Q235" s="142"/>
      <c r="R235" s="142"/>
      <c r="S235" s="138"/>
      <c r="T235" s="222"/>
      <c r="U235" s="773"/>
      <c r="V235" s="773"/>
    </row>
    <row r="236" spans="1:22" ht="18" customHeight="1" x14ac:dyDescent="0.25">
      <c r="A236" s="766" t="s">
        <v>408</v>
      </c>
      <c r="B236" s="512"/>
      <c r="C236" s="512"/>
      <c r="D236" s="751"/>
      <c r="E236" s="274"/>
      <c r="F236" s="276"/>
      <c r="G236" s="276"/>
      <c r="H236" s="277"/>
      <c r="I236" s="277"/>
      <c r="J236" s="239"/>
      <c r="K236" s="399">
        <v>14.08</v>
      </c>
      <c r="L236" s="399">
        <v>1.76</v>
      </c>
      <c r="M236" s="399">
        <v>10.56</v>
      </c>
      <c r="N236" s="181">
        <f t="shared" si="59"/>
        <v>10.991041472035304</v>
      </c>
      <c r="O236" s="317"/>
      <c r="P236" s="142"/>
      <c r="Q236" s="142"/>
      <c r="R236" s="142"/>
      <c r="S236" s="138"/>
      <c r="T236" s="222"/>
      <c r="U236" s="773"/>
      <c r="V236" s="773"/>
    </row>
    <row r="237" spans="1:22" ht="18" customHeight="1" x14ac:dyDescent="0.3">
      <c r="A237" s="15" t="s">
        <v>11</v>
      </c>
      <c r="B237" s="513"/>
      <c r="C237" s="513"/>
      <c r="D237" s="403"/>
      <c r="E237" s="403"/>
      <c r="F237" s="70"/>
      <c r="G237" s="70"/>
      <c r="H237" s="51"/>
      <c r="I237" s="51"/>
      <c r="J237" s="47"/>
      <c r="K237" s="53">
        <f>SUM(K232:K236)</f>
        <v>132.88000000000002</v>
      </c>
      <c r="L237" s="53">
        <f t="shared" ref="L237:M237" si="60">SUM(L232:L236)</f>
        <v>99.440000000000012</v>
      </c>
      <c r="M237" s="53">
        <f t="shared" si="60"/>
        <v>97.68</v>
      </c>
      <c r="N237" s="53">
        <f t="shared" si="59"/>
        <v>34.353827497174194</v>
      </c>
      <c r="O237" s="41"/>
      <c r="P237" s="40"/>
      <c r="Q237" s="40"/>
      <c r="R237" s="40"/>
      <c r="S237" s="32"/>
      <c r="T237" s="47"/>
      <c r="U237" s="773"/>
      <c r="V237" s="773"/>
    </row>
    <row r="238" spans="1:22" ht="18" customHeight="1" x14ac:dyDescent="0.3">
      <c r="A238" s="592"/>
      <c r="B238" s="603"/>
      <c r="C238" s="603"/>
      <c r="D238" s="644"/>
      <c r="E238" s="644"/>
      <c r="F238" s="810"/>
      <c r="G238" s="810"/>
      <c r="H238" s="698"/>
      <c r="I238" s="698"/>
      <c r="J238" s="617"/>
      <c r="K238" s="605">
        <f>220*K237*0.85/1000</f>
        <v>24.848560000000006</v>
      </c>
      <c r="L238" s="605">
        <f>220*L237*0.85/1000</f>
        <v>18.595280000000002</v>
      </c>
      <c r="M238" s="606">
        <f>220*M237*0.85/1000</f>
        <v>18.266159999999999</v>
      </c>
      <c r="N238" s="605"/>
      <c r="O238" s="697">
        <f>SUM(K238:M238)</f>
        <v>61.710000000000008</v>
      </c>
      <c r="P238" s="634">
        <f>220*P237*0.85/1000</f>
        <v>0</v>
      </c>
      <c r="Q238" s="634">
        <f>220*Q237*0.85/1000</f>
        <v>0</v>
      </c>
      <c r="R238" s="634">
        <f>220*R237*0.85/1000</f>
        <v>0</v>
      </c>
      <c r="S238" s="599"/>
      <c r="T238" s="819">
        <f>SUM(P238:R238)</f>
        <v>0</v>
      </c>
      <c r="U238" s="822"/>
      <c r="V238" s="814">
        <f>SUM(O238,T238)</f>
        <v>61.710000000000008</v>
      </c>
    </row>
    <row r="239" spans="1:22" ht="18" customHeight="1" x14ac:dyDescent="0.3">
      <c r="A239" s="113" t="s">
        <v>354</v>
      </c>
      <c r="B239" s="508">
        <v>250</v>
      </c>
      <c r="C239" s="508">
        <v>361</v>
      </c>
      <c r="D239" s="167">
        <f>MAX(K243:L243:M243)/361*100</f>
        <v>15.357340720221607</v>
      </c>
      <c r="E239" s="167"/>
      <c r="F239" s="48"/>
      <c r="G239" s="49"/>
      <c r="H239" s="46"/>
      <c r="I239" s="46"/>
      <c r="J239" s="409">
        <f>(K239+L239+M239)/3</f>
        <v>231.66666666666666</v>
      </c>
      <c r="K239" s="373">
        <v>235</v>
      </c>
      <c r="L239" s="373">
        <v>231</v>
      </c>
      <c r="M239" s="374">
        <v>229</v>
      </c>
      <c r="N239" s="373">
        <f t="shared" ref="N239:N243" si="61">SQRT((0+L239*0.866-M239*0.866)*(0+L239*0.866-M239*0.866)+(K239-L239*0.5-M239*0.5)*(K239-L239*0.5-M239*0.5))</f>
        <v>5.2914859916662351</v>
      </c>
      <c r="O239" s="319"/>
      <c r="P239" s="142"/>
      <c r="Q239" s="142"/>
      <c r="R239" s="142"/>
      <c r="S239" s="138"/>
      <c r="T239" s="222"/>
      <c r="U239" s="773"/>
      <c r="V239" s="773"/>
    </row>
    <row r="240" spans="1:22" ht="18" customHeight="1" x14ac:dyDescent="0.25">
      <c r="A240" s="766" t="s">
        <v>337</v>
      </c>
      <c r="B240" s="511"/>
      <c r="C240" s="511"/>
      <c r="D240" s="762"/>
      <c r="E240" s="762">
        <v>406</v>
      </c>
      <c r="F240" s="275"/>
      <c r="G240" s="275"/>
      <c r="H240" s="105"/>
      <c r="I240" s="105"/>
      <c r="J240" s="239"/>
      <c r="K240" s="399">
        <v>5.28</v>
      </c>
      <c r="L240" s="399">
        <v>1.76</v>
      </c>
      <c r="M240" s="399">
        <v>0.88</v>
      </c>
      <c r="N240" s="181">
        <f t="shared" si="61"/>
        <v>4.0326623868605722</v>
      </c>
      <c r="O240" s="320"/>
      <c r="P240" s="142"/>
      <c r="Q240" s="142"/>
      <c r="R240" s="142"/>
      <c r="S240" s="138"/>
      <c r="T240" s="222"/>
      <c r="U240" s="773"/>
      <c r="V240" s="773"/>
    </row>
    <row r="241" spans="1:22" ht="18" customHeight="1" x14ac:dyDescent="0.25">
      <c r="A241" s="766" t="s">
        <v>410</v>
      </c>
      <c r="B241" s="512"/>
      <c r="C241" s="512"/>
      <c r="D241" s="751"/>
      <c r="E241" s="751">
        <v>408</v>
      </c>
      <c r="F241" s="276"/>
      <c r="G241" s="276"/>
      <c r="H241" s="277"/>
      <c r="I241" s="277"/>
      <c r="J241" s="239"/>
      <c r="K241" s="399">
        <v>0</v>
      </c>
      <c r="L241" s="399">
        <v>7.04</v>
      </c>
      <c r="M241" s="399">
        <v>7.92</v>
      </c>
      <c r="N241" s="181">
        <f t="shared" si="61"/>
        <v>7.5187210299624772</v>
      </c>
      <c r="O241" s="320"/>
      <c r="P241" s="142"/>
      <c r="Q241" s="142"/>
      <c r="R241" s="142"/>
      <c r="S241" s="138"/>
      <c r="T241" s="222"/>
      <c r="U241" s="773"/>
      <c r="V241" s="773"/>
    </row>
    <row r="242" spans="1:22" ht="18" customHeight="1" x14ac:dyDescent="0.25">
      <c r="A242" s="766" t="s">
        <v>38</v>
      </c>
      <c r="B242" s="512"/>
      <c r="C242" s="512"/>
      <c r="D242" s="751"/>
      <c r="E242" s="751">
        <v>407</v>
      </c>
      <c r="F242" s="276"/>
      <c r="G242" s="276"/>
      <c r="H242" s="277"/>
      <c r="I242" s="277"/>
      <c r="J242" s="239"/>
      <c r="K242" s="399">
        <v>28.16</v>
      </c>
      <c r="L242" s="399">
        <v>36.96</v>
      </c>
      <c r="M242" s="399">
        <v>46.64</v>
      </c>
      <c r="N242" s="181">
        <f t="shared" si="61"/>
        <v>16.01006799156081</v>
      </c>
      <c r="O242" s="321"/>
      <c r="P242" s="142"/>
      <c r="Q242" s="142"/>
      <c r="R242" s="142"/>
      <c r="S242" s="138"/>
      <c r="T242" s="222"/>
      <c r="U242" s="773"/>
      <c r="V242" s="773"/>
    </row>
    <row r="243" spans="1:22" ht="18" customHeight="1" x14ac:dyDescent="0.3">
      <c r="A243" s="15" t="s">
        <v>11</v>
      </c>
      <c r="B243" s="513"/>
      <c r="C243" s="513"/>
      <c r="D243" s="403"/>
      <c r="E243" s="403"/>
      <c r="F243" s="70"/>
      <c r="G243" s="70"/>
      <c r="H243" s="51"/>
      <c r="I243" s="51"/>
      <c r="J243" s="47"/>
      <c r="K243" s="53">
        <f>SUM(K240:K242)</f>
        <v>33.44</v>
      </c>
      <c r="L243" s="53">
        <f t="shared" ref="L243:M243" si="62">SUM(L240:L242)</f>
        <v>45.760000000000005</v>
      </c>
      <c r="M243" s="53">
        <f t="shared" si="62"/>
        <v>55.44</v>
      </c>
      <c r="N243" s="53">
        <f t="shared" si="61"/>
        <v>19.098122344733266</v>
      </c>
      <c r="O243" s="41"/>
      <c r="P243" s="40"/>
      <c r="Q243" s="40"/>
      <c r="R243" s="40"/>
      <c r="S243" s="32"/>
      <c r="T243" s="47"/>
      <c r="U243" s="773"/>
      <c r="V243" s="773"/>
    </row>
    <row r="244" spans="1:22" ht="18" customHeight="1" x14ac:dyDescent="0.3">
      <c r="A244" s="592"/>
      <c r="B244" s="603"/>
      <c r="C244" s="603"/>
      <c r="D244" s="644"/>
      <c r="E244" s="644"/>
      <c r="F244" s="810"/>
      <c r="G244" s="810"/>
      <c r="H244" s="698"/>
      <c r="I244" s="698"/>
      <c r="J244" s="617"/>
      <c r="K244" s="605">
        <f>220*K243*0.85/1000</f>
        <v>6.2532799999999984</v>
      </c>
      <c r="L244" s="605">
        <f>220*L243*0.85/1000</f>
        <v>8.5571200000000012</v>
      </c>
      <c r="M244" s="606">
        <f>220*M243*0.85/1000</f>
        <v>10.367279999999999</v>
      </c>
      <c r="N244" s="605"/>
      <c r="O244" s="697">
        <f>SUM(K244:M244)</f>
        <v>25.177679999999999</v>
      </c>
      <c r="P244" s="634">
        <f>220*P243*0.85/1000</f>
        <v>0</v>
      </c>
      <c r="Q244" s="634">
        <f>220*Q243*0.85/1000</f>
        <v>0</v>
      </c>
      <c r="R244" s="634">
        <f>220*R243*0.85/1000</f>
        <v>0</v>
      </c>
      <c r="S244" s="599"/>
      <c r="T244" s="819">
        <f>SUM(P244:R244)</f>
        <v>0</v>
      </c>
      <c r="U244" s="820">
        <f>SUM(O244,T244)</f>
        <v>25.177679999999999</v>
      </c>
      <c r="V244" s="813"/>
    </row>
    <row r="245" spans="1:22" ht="18" customHeight="1" x14ac:dyDescent="0.3">
      <c r="A245" s="113" t="s">
        <v>355</v>
      </c>
      <c r="B245" s="508">
        <v>250</v>
      </c>
      <c r="C245" s="508">
        <v>361</v>
      </c>
      <c r="D245" s="167">
        <f>MAX(K249:M249)*100/C245</f>
        <v>10.481994459833796</v>
      </c>
      <c r="E245" s="167"/>
      <c r="F245" s="48"/>
      <c r="G245" s="49"/>
      <c r="H245" s="46"/>
      <c r="I245" s="46"/>
      <c r="J245" s="409">
        <f>(K245+L245+M245)/3</f>
        <v>231.33333333333334</v>
      </c>
      <c r="K245" s="373">
        <v>236</v>
      </c>
      <c r="L245" s="373">
        <v>232</v>
      </c>
      <c r="M245" s="374">
        <v>226</v>
      </c>
      <c r="N245" s="373"/>
      <c r="O245" s="319"/>
      <c r="P245" s="142"/>
      <c r="Q245" s="142"/>
      <c r="R245" s="142"/>
      <c r="S245" s="138"/>
      <c r="T245" s="222"/>
      <c r="U245" s="773"/>
      <c r="V245" s="773"/>
    </row>
    <row r="246" spans="1:22" ht="18" customHeight="1" x14ac:dyDescent="0.25">
      <c r="A246" s="766" t="s">
        <v>337</v>
      </c>
      <c r="B246" s="511"/>
      <c r="C246" s="511"/>
      <c r="D246" s="762"/>
      <c r="E246" s="762">
        <v>403</v>
      </c>
      <c r="F246" s="275"/>
      <c r="G246" s="275"/>
      <c r="H246" s="105"/>
      <c r="I246" s="105"/>
      <c r="J246" s="239"/>
      <c r="K246" s="399">
        <v>0</v>
      </c>
      <c r="L246" s="399">
        <v>1.76</v>
      </c>
      <c r="M246" s="399">
        <v>6.16</v>
      </c>
      <c r="N246" s="181">
        <f t="shared" ref="N246:N249" si="63">SQRT((0+L246*0.866-M246*0.866)*(0+L246*0.866-M246*0.866)+(K246-L246*0.5-M246*0.5)*(K246-L246*0.5-M246*0.5))</f>
        <v>5.4955207360176521</v>
      </c>
      <c r="O246" s="320"/>
      <c r="P246" s="142"/>
      <c r="Q246" s="142"/>
      <c r="R246" s="142"/>
      <c r="S246" s="138"/>
      <c r="T246" s="222"/>
      <c r="U246" s="773"/>
      <c r="V246" s="773"/>
    </row>
    <row r="247" spans="1:22" ht="18" customHeight="1" x14ac:dyDescent="0.25">
      <c r="A247" s="766" t="s">
        <v>410</v>
      </c>
      <c r="B247" s="512"/>
      <c r="C247" s="512"/>
      <c r="D247" s="751"/>
      <c r="E247" s="751">
        <v>408</v>
      </c>
      <c r="F247" s="276"/>
      <c r="G247" s="276"/>
      <c r="H247" s="277"/>
      <c r="I247" s="277"/>
      <c r="J247" s="239"/>
      <c r="K247" s="399">
        <v>0</v>
      </c>
      <c r="L247" s="399">
        <v>8.8000000000000007</v>
      </c>
      <c r="M247" s="399">
        <v>4.4000000000000004</v>
      </c>
      <c r="N247" s="181">
        <f t="shared" si="63"/>
        <v>7.6209676655920813</v>
      </c>
      <c r="O247" s="320"/>
      <c r="P247" s="142"/>
      <c r="Q247" s="142"/>
      <c r="R247" s="142"/>
      <c r="S247" s="138"/>
      <c r="T247" s="222"/>
      <c r="U247" s="773"/>
      <c r="V247" s="773"/>
    </row>
    <row r="248" spans="1:22" ht="18" customHeight="1" x14ac:dyDescent="0.25">
      <c r="A248" s="766" t="s">
        <v>411</v>
      </c>
      <c r="B248" s="512"/>
      <c r="C248" s="512"/>
      <c r="D248" s="751"/>
      <c r="E248" s="751">
        <v>407</v>
      </c>
      <c r="F248" s="276"/>
      <c r="G248" s="276"/>
      <c r="H248" s="277"/>
      <c r="I248" s="277"/>
      <c r="J248" s="239"/>
      <c r="K248" s="399">
        <v>0.88</v>
      </c>
      <c r="L248" s="399">
        <v>22</v>
      </c>
      <c r="M248" s="399">
        <v>27.28</v>
      </c>
      <c r="N248" s="181">
        <f t="shared" si="63"/>
        <v>24.195974321163426</v>
      </c>
      <c r="O248" s="321"/>
      <c r="P248" s="142"/>
      <c r="Q248" s="142"/>
      <c r="R248" s="142"/>
      <c r="S248" s="138"/>
      <c r="T248" s="222"/>
      <c r="U248" s="773"/>
      <c r="V248" s="773"/>
    </row>
    <row r="249" spans="1:22" ht="18" customHeight="1" x14ac:dyDescent="0.3">
      <c r="A249" s="15" t="s">
        <v>11</v>
      </c>
      <c r="B249" s="513"/>
      <c r="C249" s="513"/>
      <c r="D249" s="403"/>
      <c r="E249" s="403"/>
      <c r="F249" s="70"/>
      <c r="G249" s="70"/>
      <c r="H249" s="51"/>
      <c r="I249" s="51"/>
      <c r="J249" s="47"/>
      <c r="K249" s="53">
        <f>SUM(K246:K248)</f>
        <v>0.88</v>
      </c>
      <c r="L249" s="53">
        <f t="shared" ref="L249:M249" si="64">SUM(L246:L248)</f>
        <v>32.56</v>
      </c>
      <c r="M249" s="53">
        <f t="shared" si="64"/>
        <v>37.840000000000003</v>
      </c>
      <c r="N249" s="53">
        <f t="shared" si="63"/>
        <v>34.623257694076102</v>
      </c>
      <c r="O249" s="41"/>
      <c r="P249" s="40"/>
      <c r="Q249" s="40"/>
      <c r="R249" s="40"/>
      <c r="S249" s="32"/>
      <c r="T249" s="47"/>
      <c r="U249" s="773"/>
      <c r="V249" s="773"/>
    </row>
    <row r="250" spans="1:22" ht="18" customHeight="1" x14ac:dyDescent="0.3">
      <c r="A250" s="592"/>
      <c r="B250" s="603"/>
      <c r="C250" s="603"/>
      <c r="D250" s="644"/>
      <c r="E250" s="644"/>
      <c r="F250" s="810"/>
      <c r="G250" s="810"/>
      <c r="H250" s="698"/>
      <c r="I250" s="698"/>
      <c r="J250" s="617"/>
      <c r="K250" s="605">
        <f t="shared" ref="K250" si="65">220*K249*0.85/1000</f>
        <v>0.16456000000000001</v>
      </c>
      <c r="L250" s="605">
        <f>220*L249*0.85/1000</f>
        <v>6.0887200000000004</v>
      </c>
      <c r="M250" s="606">
        <f>220*M249*0.85/1000</f>
        <v>7.076080000000001</v>
      </c>
      <c r="N250" s="605"/>
      <c r="O250" s="697">
        <f>SUM(K250:M250)</f>
        <v>13.329360000000001</v>
      </c>
      <c r="P250" s="634">
        <f>220*P249*0.85/1000</f>
        <v>0</v>
      </c>
      <c r="Q250" s="634">
        <f>220*Q249*0.85/1000</f>
        <v>0</v>
      </c>
      <c r="R250" s="634">
        <f>220*R249*0.85/1000</f>
        <v>0</v>
      </c>
      <c r="S250" s="599"/>
      <c r="T250" s="819">
        <f>SUM(P250:R250)</f>
        <v>0</v>
      </c>
      <c r="U250" s="822"/>
      <c r="V250" s="814">
        <f>SUM(O250,T250)</f>
        <v>13.329360000000001</v>
      </c>
    </row>
    <row r="251" spans="1:22" ht="18" customHeight="1" x14ac:dyDescent="0.3">
      <c r="A251" s="1" t="s">
        <v>100</v>
      </c>
      <c r="B251" s="508">
        <v>1000</v>
      </c>
      <c r="C251" s="508">
        <v>1445</v>
      </c>
      <c r="D251" s="167">
        <f>MAX(K256:L256:M256)/1445*100</f>
        <v>24.359861591695502</v>
      </c>
      <c r="E251" s="167"/>
      <c r="F251" s="49">
        <v>1000</v>
      </c>
      <c r="G251" s="49">
        <v>1445</v>
      </c>
      <c r="H251" s="169">
        <f>MAX(P256:R256)/1445*100</f>
        <v>22.422145328719722</v>
      </c>
      <c r="I251" s="159"/>
      <c r="J251" s="409">
        <f>(K251+L251+M251)/3</f>
        <v>228.33333333333334</v>
      </c>
      <c r="K251" s="373">
        <v>228</v>
      </c>
      <c r="L251" s="373">
        <v>228</v>
      </c>
      <c r="M251" s="374">
        <v>229</v>
      </c>
      <c r="N251" s="373"/>
      <c r="O251" s="303"/>
      <c r="P251" s="140">
        <v>232</v>
      </c>
      <c r="Q251" s="140">
        <v>232</v>
      </c>
      <c r="R251" s="140">
        <v>232</v>
      </c>
      <c r="S251" s="138"/>
      <c r="T251" s="222"/>
      <c r="U251" s="773"/>
      <c r="V251" s="773"/>
    </row>
    <row r="252" spans="1:22" ht="18" customHeight="1" x14ac:dyDescent="0.3">
      <c r="A252" s="1"/>
      <c r="B252" s="514"/>
      <c r="C252" s="514"/>
      <c r="D252" s="823"/>
      <c r="E252" s="824">
        <v>400</v>
      </c>
      <c r="F252" s="825"/>
      <c r="G252" s="825"/>
      <c r="H252" s="826"/>
      <c r="I252" s="827">
        <v>400</v>
      </c>
      <c r="J252" s="409"/>
      <c r="K252" s="373"/>
      <c r="L252" s="373"/>
      <c r="M252" s="374"/>
      <c r="N252" s="373">
        <f t="shared" ref="N252:N256" si="66">SQRT((0+L252*0.866-M252*0.866)*(0+L252*0.866-M252*0.866)+(K252-L252*0.5-M252*0.5)*(K252-L252*0.5-M252*0.5))</f>
        <v>0</v>
      </c>
      <c r="O252" s="322"/>
      <c r="P252" s="140"/>
      <c r="Q252" s="140"/>
      <c r="R252" s="140"/>
      <c r="S252" s="138"/>
      <c r="T252" s="222"/>
      <c r="U252" s="773"/>
      <c r="V252" s="773"/>
    </row>
    <row r="253" spans="1:22" ht="18" customHeight="1" x14ac:dyDescent="0.3">
      <c r="A253" s="1"/>
      <c r="B253" s="515"/>
      <c r="C253" s="515"/>
      <c r="D253" s="828"/>
      <c r="E253" s="570">
        <v>400</v>
      </c>
      <c r="F253" s="829"/>
      <c r="G253" s="829"/>
      <c r="H253" s="830"/>
      <c r="I253" s="831">
        <v>400</v>
      </c>
      <c r="J253" s="409"/>
      <c r="K253" s="373"/>
      <c r="L253" s="373"/>
      <c r="M253" s="374"/>
      <c r="N253" s="373">
        <f t="shared" si="66"/>
        <v>0</v>
      </c>
      <c r="O253" s="322"/>
      <c r="P253" s="140"/>
      <c r="Q253" s="140"/>
      <c r="R253" s="140"/>
      <c r="S253" s="138"/>
      <c r="T253" s="222"/>
      <c r="U253" s="773"/>
      <c r="V253" s="773"/>
    </row>
    <row r="254" spans="1:22" ht="18" customHeight="1" x14ac:dyDescent="0.3">
      <c r="A254" s="1"/>
      <c r="B254" s="515"/>
      <c r="C254" s="515"/>
      <c r="D254" s="828"/>
      <c r="E254" s="570">
        <v>400</v>
      </c>
      <c r="F254" s="829"/>
      <c r="G254" s="829"/>
      <c r="H254" s="830"/>
      <c r="I254" s="831">
        <v>400</v>
      </c>
      <c r="J254" s="409"/>
      <c r="K254" s="373"/>
      <c r="L254" s="373"/>
      <c r="M254" s="374"/>
      <c r="N254" s="373">
        <f t="shared" si="66"/>
        <v>0</v>
      </c>
      <c r="O254" s="322"/>
      <c r="P254" s="140"/>
      <c r="Q254" s="140"/>
      <c r="R254" s="140"/>
      <c r="S254" s="138"/>
      <c r="T254" s="222"/>
      <c r="U254" s="773"/>
      <c r="V254" s="773"/>
    </row>
    <row r="255" spans="1:22" ht="18" customHeight="1" x14ac:dyDescent="0.3">
      <c r="A255" s="14" t="s">
        <v>185</v>
      </c>
      <c r="B255" s="516"/>
      <c r="C255" s="516"/>
      <c r="D255" s="287"/>
      <c r="E255" s="832"/>
      <c r="F255" s="833"/>
      <c r="G255" s="833"/>
      <c r="H255" s="74"/>
      <c r="I255" s="74"/>
      <c r="J255" s="239"/>
      <c r="K255" s="399">
        <v>352</v>
      </c>
      <c r="L255" s="399">
        <v>308</v>
      </c>
      <c r="M255" s="399">
        <v>264</v>
      </c>
      <c r="N255" s="181">
        <f t="shared" si="66"/>
        <v>76.209676655920816</v>
      </c>
      <c r="O255" s="317"/>
      <c r="P255" s="1053">
        <v>243.00000000000003</v>
      </c>
      <c r="Q255" s="1053">
        <v>243.00000000000003</v>
      </c>
      <c r="R255" s="1053">
        <v>324</v>
      </c>
      <c r="S255" s="138">
        <f t="shared" ref="S255:S256" si="67">SQRT((0+Q255*0.866-R255*0.866)*(0+Q255*0.866-R255*0.866)+(P255-Q255*0.5-R255*0.5)*(P255-Q255*0.5-R255*0.5))</f>
        <v>80.998217980397555</v>
      </c>
      <c r="T255" s="222"/>
      <c r="U255" s="773"/>
      <c r="V255" s="773"/>
    </row>
    <row r="256" spans="1:22" ht="18" customHeight="1" x14ac:dyDescent="0.3">
      <c r="A256" s="15" t="s">
        <v>11</v>
      </c>
      <c r="B256" s="513"/>
      <c r="C256" s="513"/>
      <c r="D256" s="50"/>
      <c r="E256" s="50"/>
      <c r="F256" s="40"/>
      <c r="G256" s="40"/>
      <c r="H256" s="51"/>
      <c r="I256" s="51"/>
      <c r="J256" s="47"/>
      <c r="K256" s="53">
        <f t="shared" ref="K256:R256" si="68">SUM(K255)</f>
        <v>352</v>
      </c>
      <c r="L256" s="53">
        <f t="shared" si="68"/>
        <v>308</v>
      </c>
      <c r="M256" s="377">
        <f t="shared" si="68"/>
        <v>264</v>
      </c>
      <c r="N256" s="53">
        <f t="shared" si="66"/>
        <v>76.209676655920816</v>
      </c>
      <c r="O256" s="41"/>
      <c r="P256" s="53">
        <f t="shared" si="68"/>
        <v>243.00000000000003</v>
      </c>
      <c r="Q256" s="53">
        <f t="shared" si="68"/>
        <v>243.00000000000003</v>
      </c>
      <c r="R256" s="53">
        <f t="shared" si="68"/>
        <v>324</v>
      </c>
      <c r="S256" s="32">
        <f t="shared" si="67"/>
        <v>80.998217980397555</v>
      </c>
      <c r="T256" s="47"/>
      <c r="U256" s="773"/>
      <c r="V256" s="773"/>
    </row>
    <row r="257" spans="1:22" ht="18" customHeight="1" x14ac:dyDescent="0.3">
      <c r="A257" s="592"/>
      <c r="B257" s="603"/>
      <c r="C257" s="603"/>
      <c r="D257" s="594"/>
      <c r="E257" s="594"/>
      <c r="F257" s="634"/>
      <c r="G257" s="634"/>
      <c r="H257" s="698"/>
      <c r="I257" s="698"/>
      <c r="J257" s="617"/>
      <c r="K257" s="605">
        <f>220*K256*0.85/1000</f>
        <v>65.823999999999998</v>
      </c>
      <c r="L257" s="605">
        <f>220*L256*0.85/1000</f>
        <v>57.595999999999997</v>
      </c>
      <c r="M257" s="606">
        <f>220*M256*0.85/1000</f>
        <v>49.368000000000002</v>
      </c>
      <c r="N257" s="605"/>
      <c r="O257" s="697">
        <f>SUM(K257:M257)</f>
        <v>172.78799999999998</v>
      </c>
      <c r="P257" s="605">
        <f>220*P256*0.85/1000</f>
        <v>45.44100000000001</v>
      </c>
      <c r="Q257" s="605">
        <f>220*Q256*0.85/1000</f>
        <v>45.44100000000001</v>
      </c>
      <c r="R257" s="605">
        <f>220*R256*0.85/1000</f>
        <v>60.588000000000001</v>
      </c>
      <c r="S257" s="599"/>
      <c r="T257" s="819">
        <f>SUM(P257:R257)</f>
        <v>151.47000000000003</v>
      </c>
      <c r="U257" s="820">
        <f>SUM(O257,T257)</f>
        <v>324.25800000000004</v>
      </c>
      <c r="V257" s="813"/>
    </row>
    <row r="258" spans="1:22" ht="18" customHeight="1" x14ac:dyDescent="0.3">
      <c r="A258" s="1" t="s">
        <v>99</v>
      </c>
      <c r="B258" s="508">
        <v>400</v>
      </c>
      <c r="C258" s="508">
        <v>578</v>
      </c>
      <c r="D258" s="167">
        <f>MAX(K263:L263:M263)/578*100</f>
        <v>6.4705882352941183E-2</v>
      </c>
      <c r="E258" s="167"/>
      <c r="F258" s="49">
        <v>400</v>
      </c>
      <c r="G258" s="49">
        <v>578</v>
      </c>
      <c r="H258" s="159"/>
      <c r="I258" s="159"/>
      <c r="J258" s="409">
        <f>(K258+L258+M258)/3</f>
        <v>228.33333333333334</v>
      </c>
      <c r="K258" s="390">
        <v>226</v>
      </c>
      <c r="L258" s="390">
        <v>231</v>
      </c>
      <c r="M258" s="391">
        <v>228</v>
      </c>
      <c r="N258" s="390"/>
      <c r="O258" s="319"/>
      <c r="P258" s="142"/>
      <c r="Q258" s="142"/>
      <c r="R258" s="142"/>
      <c r="S258" s="138"/>
      <c r="T258" s="222"/>
      <c r="U258" s="773"/>
      <c r="V258" s="773"/>
    </row>
    <row r="259" spans="1:22" ht="18" customHeight="1" x14ac:dyDescent="0.3">
      <c r="A259" s="52" t="s">
        <v>39</v>
      </c>
      <c r="B259" s="514"/>
      <c r="C259" s="514"/>
      <c r="D259" s="344"/>
      <c r="E259" s="344">
        <v>400</v>
      </c>
      <c r="F259" s="67"/>
      <c r="G259" s="825"/>
      <c r="H259" s="105"/>
      <c r="I259" s="105"/>
      <c r="J259" s="239"/>
      <c r="K259" s="181">
        <v>0</v>
      </c>
      <c r="L259" s="181">
        <v>0</v>
      </c>
      <c r="M259" s="371">
        <v>0</v>
      </c>
      <c r="N259" s="181">
        <f t="shared" ref="N259:N271" si="69">SQRT((0+L259*0.866-M259*0.866)*(0+L259*0.866-M259*0.866)+(K259-L259*0.5-M259*0.5)*(K259-L259*0.5-M259*0.5))</f>
        <v>0</v>
      </c>
      <c r="O259" s="316"/>
      <c r="P259" s="190"/>
      <c r="Q259" s="142"/>
      <c r="R259" s="142"/>
      <c r="S259" s="138"/>
      <c r="T259" s="222"/>
      <c r="U259" s="773"/>
      <c r="V259" s="773"/>
    </row>
    <row r="260" spans="1:22" ht="18" customHeight="1" x14ac:dyDescent="0.3">
      <c r="A260" s="52" t="s">
        <v>127</v>
      </c>
      <c r="B260" s="515"/>
      <c r="C260" s="515"/>
      <c r="D260" s="345"/>
      <c r="E260" s="345">
        <v>400</v>
      </c>
      <c r="F260" s="829"/>
      <c r="G260" s="829"/>
      <c r="H260" s="277"/>
      <c r="I260" s="277"/>
      <c r="J260" s="239"/>
      <c r="K260" s="181">
        <v>0</v>
      </c>
      <c r="L260" s="181">
        <v>0</v>
      </c>
      <c r="M260" s="371">
        <v>0</v>
      </c>
      <c r="N260" s="181">
        <f t="shared" si="69"/>
        <v>0</v>
      </c>
      <c r="O260" s="316"/>
      <c r="P260" s="142"/>
      <c r="Q260" s="142"/>
      <c r="R260" s="142"/>
      <c r="S260" s="138"/>
      <c r="T260" s="222"/>
      <c r="U260" s="773"/>
      <c r="V260" s="773"/>
    </row>
    <row r="261" spans="1:22" ht="18" customHeight="1" x14ac:dyDescent="0.3">
      <c r="A261" s="52" t="s">
        <v>40</v>
      </c>
      <c r="B261" s="516"/>
      <c r="C261" s="516"/>
      <c r="D261" s="287"/>
      <c r="E261" s="287">
        <v>400</v>
      </c>
      <c r="F261" s="833"/>
      <c r="G261" s="833"/>
      <c r="H261" s="74"/>
      <c r="I261" s="74"/>
      <c r="J261" s="239"/>
      <c r="K261" s="181">
        <v>2</v>
      </c>
      <c r="L261" s="181">
        <v>0</v>
      </c>
      <c r="M261" s="371">
        <v>0</v>
      </c>
      <c r="N261" s="181">
        <f t="shared" si="69"/>
        <v>2</v>
      </c>
      <c r="O261" s="317"/>
      <c r="P261" s="142"/>
      <c r="Q261" s="142"/>
      <c r="R261" s="142"/>
      <c r="S261" s="138"/>
      <c r="T261" s="222"/>
      <c r="U261" s="773"/>
      <c r="V261" s="773"/>
    </row>
    <row r="262" spans="1:22" ht="18" customHeight="1" x14ac:dyDescent="0.3">
      <c r="A262" s="15" t="s">
        <v>11</v>
      </c>
      <c r="B262" s="513"/>
      <c r="C262" s="513"/>
      <c r="D262" s="47"/>
      <c r="E262" s="47"/>
      <c r="F262" s="40"/>
      <c r="G262" s="40"/>
      <c r="H262" s="51"/>
      <c r="I262" s="51"/>
      <c r="J262" s="47"/>
      <c r="K262" s="53">
        <f>SUM(K259:K261)</f>
        <v>2</v>
      </c>
      <c r="L262" s="53">
        <f>SUM(L259:L261)</f>
        <v>0</v>
      </c>
      <c r="M262" s="377">
        <f>SUM(M259:M261)</f>
        <v>0</v>
      </c>
      <c r="N262" s="53">
        <f t="shared" si="69"/>
        <v>2</v>
      </c>
      <c r="O262" s="55"/>
      <c r="P262" s="40"/>
      <c r="Q262" s="40"/>
      <c r="R262" s="40"/>
      <c r="S262" s="32"/>
      <c r="T262" s="47"/>
      <c r="U262" s="773"/>
      <c r="V262" s="773"/>
    </row>
    <row r="263" spans="1:22" ht="18" customHeight="1" x14ac:dyDescent="0.3">
      <c r="A263" s="592"/>
      <c r="B263" s="603"/>
      <c r="C263" s="603"/>
      <c r="D263" s="617"/>
      <c r="E263" s="617"/>
      <c r="F263" s="634"/>
      <c r="G263" s="634"/>
      <c r="H263" s="698"/>
      <c r="I263" s="698"/>
      <c r="J263" s="617"/>
      <c r="K263" s="605">
        <f>220*K262*0.85/1000</f>
        <v>0.374</v>
      </c>
      <c r="L263" s="605">
        <f>220*L262*0.85/1000</f>
        <v>0</v>
      </c>
      <c r="M263" s="606">
        <f>220*M262*0.85/1000</f>
        <v>0</v>
      </c>
      <c r="N263" s="605"/>
      <c r="O263" s="621">
        <f>SUM(K263:M263)</f>
        <v>0.374</v>
      </c>
      <c r="P263" s="634">
        <f>220*P262*0.85/1000</f>
        <v>0</v>
      </c>
      <c r="Q263" s="634">
        <f>220*Q262*0.85/1000</f>
        <v>0</v>
      </c>
      <c r="R263" s="634">
        <f>220*R262*0.85/1000</f>
        <v>0</v>
      </c>
      <c r="S263" s="599"/>
      <c r="T263" s="819">
        <f>SUM(P263:R263)</f>
        <v>0</v>
      </c>
      <c r="U263" s="820">
        <f>SUM(O263,T263)</f>
        <v>0.374</v>
      </c>
      <c r="V263" s="813"/>
    </row>
    <row r="264" spans="1:22" ht="18" customHeight="1" x14ac:dyDescent="0.3">
      <c r="A264" s="1" t="s">
        <v>213</v>
      </c>
      <c r="B264" s="508"/>
      <c r="C264" s="508"/>
      <c r="D264" s="167">
        <f>MAX(K272:M272)/361*100</f>
        <v>0</v>
      </c>
      <c r="E264" s="167"/>
      <c r="F264" s="379">
        <v>250</v>
      </c>
      <c r="G264" s="379">
        <v>361</v>
      </c>
      <c r="H264" s="171">
        <f>MAX(P272:R272)/361*100</f>
        <v>53.46260387811634</v>
      </c>
      <c r="I264" s="171"/>
      <c r="J264" s="409">
        <f>(P264+Q264+R264)/3</f>
        <v>229.66666666666666</v>
      </c>
      <c r="K264" s="390"/>
      <c r="L264" s="390"/>
      <c r="M264" s="391"/>
      <c r="N264" s="390"/>
      <c r="O264" s="319"/>
      <c r="P264" s="143">
        <v>228</v>
      </c>
      <c r="Q264" s="143">
        <v>240</v>
      </c>
      <c r="R264" s="143">
        <v>221</v>
      </c>
      <c r="S264" s="138"/>
      <c r="T264" s="222"/>
      <c r="U264" s="773"/>
      <c r="V264" s="773"/>
    </row>
    <row r="265" spans="1:22" ht="18" customHeight="1" x14ac:dyDescent="0.25">
      <c r="A265" s="766" t="s">
        <v>41</v>
      </c>
      <c r="B265" s="511"/>
      <c r="C265" s="511"/>
      <c r="D265" s="273"/>
      <c r="E265" s="273"/>
      <c r="F265" s="275"/>
      <c r="G265" s="275"/>
      <c r="H265" s="105"/>
      <c r="I265" s="1029">
        <v>406</v>
      </c>
      <c r="J265" s="239"/>
      <c r="K265" s="181"/>
      <c r="L265" s="181"/>
      <c r="M265" s="371"/>
      <c r="N265" s="181">
        <f t="shared" si="69"/>
        <v>0</v>
      </c>
      <c r="O265" s="316"/>
      <c r="P265" s="1053">
        <v>26.73</v>
      </c>
      <c r="Q265" s="1053">
        <v>33.21</v>
      </c>
      <c r="R265" s="1053">
        <v>28.35</v>
      </c>
      <c r="S265" s="383">
        <f t="shared" ref="S265:S271" si="70">SQRT((0+Q265*0.866-R265*0.866)*(0+Q265*0.866-R265*0.866)+(P265-Q265*0.5-R265*0.5)*(P265-Q265*0.5-R265*0.5))</f>
        <v>5.8409041027566948</v>
      </c>
      <c r="T265" s="222"/>
      <c r="U265" s="773"/>
      <c r="V265" s="773"/>
    </row>
    <row r="266" spans="1:22" ht="18" customHeight="1" x14ac:dyDescent="0.25">
      <c r="A266" s="766" t="s">
        <v>412</v>
      </c>
      <c r="B266" s="512"/>
      <c r="C266" s="512"/>
      <c r="D266" s="274"/>
      <c r="E266" s="274"/>
      <c r="F266" s="276"/>
      <c r="G266" s="276"/>
      <c r="H266" s="277"/>
      <c r="I266" s="1030">
        <v>402</v>
      </c>
      <c r="J266" s="239"/>
      <c r="K266" s="181"/>
      <c r="L266" s="181"/>
      <c r="M266" s="371"/>
      <c r="N266" s="181">
        <f t="shared" si="69"/>
        <v>0</v>
      </c>
      <c r="O266" s="316"/>
      <c r="P266" s="1053">
        <v>0.81</v>
      </c>
      <c r="Q266" s="1053">
        <v>0.81</v>
      </c>
      <c r="R266" s="1053">
        <v>18.630000000000003</v>
      </c>
      <c r="S266" s="383">
        <f t="shared" si="70"/>
        <v>17.819607955687466</v>
      </c>
      <c r="T266" s="222"/>
      <c r="U266" s="773"/>
      <c r="V266" s="773"/>
    </row>
    <row r="267" spans="1:22" ht="18" customHeight="1" x14ac:dyDescent="0.25">
      <c r="A267" s="766" t="s">
        <v>509</v>
      </c>
      <c r="B267" s="512"/>
      <c r="C267" s="512"/>
      <c r="D267" s="274"/>
      <c r="E267" s="274"/>
      <c r="F267" s="276"/>
      <c r="G267" s="276"/>
      <c r="H267" s="277"/>
      <c r="I267" s="1030">
        <v>396</v>
      </c>
      <c r="J267" s="239"/>
      <c r="K267" s="181"/>
      <c r="L267" s="181"/>
      <c r="M267" s="371"/>
      <c r="N267" s="181">
        <f t="shared" si="69"/>
        <v>0</v>
      </c>
      <c r="O267" s="316"/>
      <c r="P267" s="1053">
        <v>44.550000000000004</v>
      </c>
      <c r="Q267" s="1053">
        <v>25.110000000000003</v>
      </c>
      <c r="R267" s="1053">
        <v>36.450000000000003</v>
      </c>
      <c r="S267" s="383">
        <f t="shared" si="70"/>
        <v>16.913129272656793</v>
      </c>
      <c r="T267" s="222"/>
      <c r="U267" s="773"/>
      <c r="V267" s="773"/>
    </row>
    <row r="268" spans="1:22" ht="18" customHeight="1" x14ac:dyDescent="0.25">
      <c r="A268" s="766" t="s">
        <v>338</v>
      </c>
      <c r="B268" s="512"/>
      <c r="C268" s="512"/>
      <c r="D268" s="274"/>
      <c r="E268" s="274"/>
      <c r="F268" s="276"/>
      <c r="G268" s="276"/>
      <c r="H268" s="277"/>
      <c r="I268" s="277"/>
      <c r="J268" s="239"/>
      <c r="K268" s="181"/>
      <c r="L268" s="181"/>
      <c r="M268" s="371"/>
      <c r="N268" s="181">
        <f t="shared" si="69"/>
        <v>0</v>
      </c>
      <c r="O268" s="316"/>
      <c r="P268" s="1053">
        <v>0</v>
      </c>
      <c r="Q268" s="1053">
        <v>0</v>
      </c>
      <c r="R268" s="1053">
        <v>0</v>
      </c>
      <c r="S268" s="383">
        <f t="shared" si="70"/>
        <v>0</v>
      </c>
      <c r="T268" s="222"/>
      <c r="U268" s="773"/>
      <c r="V268" s="773"/>
    </row>
    <row r="269" spans="1:22" ht="18" customHeight="1" x14ac:dyDescent="0.25">
      <c r="A269" s="766" t="s">
        <v>413</v>
      </c>
      <c r="B269" s="512"/>
      <c r="C269" s="512"/>
      <c r="D269" s="274"/>
      <c r="E269" s="274"/>
      <c r="F269" s="276"/>
      <c r="G269" s="276"/>
      <c r="H269" s="277"/>
      <c r="I269" s="277"/>
      <c r="J269" s="239"/>
      <c r="K269" s="181"/>
      <c r="L269" s="181"/>
      <c r="M269" s="371"/>
      <c r="N269" s="181">
        <f t="shared" si="69"/>
        <v>0</v>
      </c>
      <c r="O269" s="316"/>
      <c r="P269" s="1053">
        <v>18.630000000000003</v>
      </c>
      <c r="Q269" s="1053">
        <v>37.260000000000005</v>
      </c>
      <c r="R269" s="1053">
        <v>37.260000000000005</v>
      </c>
      <c r="S269" s="383">
        <f t="shared" si="70"/>
        <v>18.630000000000003</v>
      </c>
      <c r="T269" s="222"/>
      <c r="U269" s="773"/>
      <c r="V269" s="773"/>
    </row>
    <row r="270" spans="1:22" ht="18" customHeight="1" x14ac:dyDescent="0.25">
      <c r="A270" s="766" t="s">
        <v>414</v>
      </c>
      <c r="B270" s="512"/>
      <c r="C270" s="512"/>
      <c r="D270" s="274"/>
      <c r="E270" s="274"/>
      <c r="F270" s="276"/>
      <c r="G270" s="276"/>
      <c r="H270" s="277"/>
      <c r="I270" s="277"/>
      <c r="J270" s="239"/>
      <c r="K270" s="181"/>
      <c r="L270" s="181"/>
      <c r="M270" s="371"/>
      <c r="N270" s="181">
        <f t="shared" si="69"/>
        <v>0</v>
      </c>
      <c r="O270" s="316"/>
      <c r="P270" s="1053">
        <v>15.39</v>
      </c>
      <c r="Q270" s="1053">
        <v>12.15</v>
      </c>
      <c r="R270" s="1053">
        <v>14.580000000000002</v>
      </c>
      <c r="S270" s="383">
        <f t="shared" si="70"/>
        <v>2.9204520513783487</v>
      </c>
      <c r="T270" s="222"/>
      <c r="U270" s="773"/>
      <c r="V270" s="773"/>
    </row>
    <row r="271" spans="1:22" ht="18" customHeight="1" x14ac:dyDescent="0.25">
      <c r="A271" s="766" t="s">
        <v>42</v>
      </c>
      <c r="B271" s="512"/>
      <c r="C271" s="512"/>
      <c r="D271" s="274"/>
      <c r="E271" s="274"/>
      <c r="F271" s="276"/>
      <c r="G271" s="276"/>
      <c r="H271" s="277"/>
      <c r="I271" s="277"/>
      <c r="J271" s="239"/>
      <c r="K271" s="181"/>
      <c r="L271" s="181"/>
      <c r="M271" s="371"/>
      <c r="N271" s="181">
        <f t="shared" si="69"/>
        <v>0</v>
      </c>
      <c r="O271" s="317"/>
      <c r="P271" s="1053">
        <v>0.81</v>
      </c>
      <c r="Q271" s="1053">
        <v>4.8600000000000003</v>
      </c>
      <c r="R271" s="1053">
        <v>0.81</v>
      </c>
      <c r="S271" s="383">
        <f t="shared" si="70"/>
        <v>4.0499108990198787</v>
      </c>
      <c r="T271" s="222"/>
      <c r="U271" s="773"/>
      <c r="V271" s="773"/>
    </row>
    <row r="272" spans="1:22" ht="18" customHeight="1" x14ac:dyDescent="0.3">
      <c r="A272" s="15" t="s">
        <v>11</v>
      </c>
      <c r="B272" s="513"/>
      <c r="C272" s="513"/>
      <c r="D272" s="71"/>
      <c r="E272" s="71"/>
      <c r="F272" s="70"/>
      <c r="G272" s="70"/>
      <c r="H272" s="51"/>
      <c r="I272" s="51"/>
      <c r="J272" s="47"/>
      <c r="K272" s="53">
        <f>SUM(K265:K271)</f>
        <v>0</v>
      </c>
      <c r="L272" s="53">
        <f>SUM(L265:L271)</f>
        <v>0</v>
      </c>
      <c r="M272" s="377">
        <f>SUM(M265:M271)</f>
        <v>0</v>
      </c>
      <c r="N272" s="53"/>
      <c r="O272" s="41"/>
      <c r="P272" s="40">
        <v>140</v>
      </c>
      <c r="Q272" s="40">
        <v>133</v>
      </c>
      <c r="R272" s="40">
        <v>193</v>
      </c>
      <c r="S272" s="32"/>
      <c r="T272" s="47"/>
      <c r="U272" s="773"/>
      <c r="V272" s="773"/>
    </row>
    <row r="273" spans="1:22" ht="18" customHeight="1" x14ac:dyDescent="0.3">
      <c r="A273" s="592"/>
      <c r="B273" s="603"/>
      <c r="C273" s="603"/>
      <c r="D273" s="626"/>
      <c r="E273" s="626"/>
      <c r="F273" s="810"/>
      <c r="G273" s="810"/>
      <c r="H273" s="698"/>
      <c r="I273" s="698"/>
      <c r="J273" s="617"/>
      <c r="K273" s="605">
        <f>220*K272*0.85/1000</f>
        <v>0</v>
      </c>
      <c r="L273" s="605">
        <f>220*L272*0.85/1000</f>
        <v>0</v>
      </c>
      <c r="M273" s="606">
        <f>220*M272*0.85/1000</f>
        <v>0</v>
      </c>
      <c r="N273" s="605"/>
      <c r="O273" s="697">
        <f>SUM(K273:M273)</f>
        <v>0</v>
      </c>
      <c r="P273" s="617">
        <f>220*P272*0.85/1000</f>
        <v>26.18</v>
      </c>
      <c r="Q273" s="617">
        <f>220*Q272*0.85/1000</f>
        <v>24.870999999999999</v>
      </c>
      <c r="R273" s="617">
        <f>220*R272*0.85/1000</f>
        <v>36.091000000000001</v>
      </c>
      <c r="S273" s="599"/>
      <c r="T273" s="819">
        <f>SUM(P273:R273)</f>
        <v>87.141999999999996</v>
      </c>
      <c r="U273" s="820">
        <f>SUM(O273,T273)</f>
        <v>87.141999999999996</v>
      </c>
      <c r="V273" s="813"/>
    </row>
    <row r="274" spans="1:22" ht="18" customHeight="1" x14ac:dyDescent="0.3">
      <c r="A274" s="1" t="s">
        <v>214</v>
      </c>
      <c r="B274" s="508"/>
      <c r="C274" s="508"/>
      <c r="D274" s="167">
        <f>MAX(K282:M282)/361*100</f>
        <v>0</v>
      </c>
      <c r="E274" s="167"/>
      <c r="F274" s="49">
        <v>250</v>
      </c>
      <c r="G274" s="49">
        <v>361</v>
      </c>
      <c r="H274" s="171">
        <f>MAX(P282:R282)/361*100</f>
        <v>60.941828254847643</v>
      </c>
      <c r="I274" s="171"/>
      <c r="J274" s="409">
        <f>(P274+Q274+R274)/3</f>
        <v>232</v>
      </c>
      <c r="K274" s="390"/>
      <c r="L274" s="390"/>
      <c r="M274" s="391"/>
      <c r="N274" s="390"/>
      <c r="O274" s="319"/>
      <c r="P274" s="143">
        <v>234</v>
      </c>
      <c r="Q274" s="143">
        <v>240</v>
      </c>
      <c r="R274" s="143">
        <v>222</v>
      </c>
      <c r="S274" s="138"/>
      <c r="T274" s="222"/>
      <c r="U274" s="773"/>
      <c r="V274" s="773"/>
    </row>
    <row r="275" spans="1:22" ht="18" customHeight="1" x14ac:dyDescent="0.25">
      <c r="A275" s="766" t="s">
        <v>41</v>
      </c>
      <c r="B275" s="511"/>
      <c r="C275" s="511"/>
      <c r="D275" s="273"/>
      <c r="E275" s="273"/>
      <c r="F275" s="275"/>
      <c r="G275" s="275"/>
      <c r="H275" s="105"/>
      <c r="I275" s="1029">
        <v>406</v>
      </c>
      <c r="J275" s="239"/>
      <c r="K275" s="181"/>
      <c r="L275" s="439"/>
      <c r="M275" s="371"/>
      <c r="N275" s="181">
        <f t="shared" ref="N275:N281" si="71">SQRT((0+L275*0.866-M275*0.866)*(0+L275*0.866-M275*0.866)+(K275-L275*0.5-M275*0.5)*(K275-L275*0.5-M275*0.5))</f>
        <v>0</v>
      </c>
      <c r="O275" s="316"/>
      <c r="P275" s="1053">
        <v>35.64</v>
      </c>
      <c r="Q275" s="1053">
        <v>55.89</v>
      </c>
      <c r="R275" s="1053">
        <v>26.73</v>
      </c>
      <c r="S275" s="383">
        <f t="shared" ref="S275:S281" si="72">SQRT((0+Q275*0.866-R275*0.866)*(0+Q275*0.866-R275*0.866)+(P275-Q275*0.5-R275*0.5)*(P275-Q275*0.5-R275*0.5))</f>
        <v>25.881280620432985</v>
      </c>
      <c r="T275" s="222"/>
      <c r="U275" s="773"/>
      <c r="V275" s="773"/>
    </row>
    <row r="276" spans="1:22" ht="18" customHeight="1" x14ac:dyDescent="0.25">
      <c r="A276" s="766" t="s">
        <v>412</v>
      </c>
      <c r="B276" s="512"/>
      <c r="C276" s="512"/>
      <c r="D276" s="274"/>
      <c r="E276" s="274"/>
      <c r="F276" s="276"/>
      <c r="G276" s="276"/>
      <c r="H276" s="277"/>
      <c r="I276" s="1030">
        <v>403</v>
      </c>
      <c r="J276" s="239"/>
      <c r="K276" s="181"/>
      <c r="L276" s="181"/>
      <c r="M276" s="371"/>
      <c r="N276" s="181">
        <f t="shared" si="71"/>
        <v>0</v>
      </c>
      <c r="O276" s="316"/>
      <c r="P276" s="1053">
        <v>2.4300000000000002</v>
      </c>
      <c r="Q276" s="1053">
        <v>0</v>
      </c>
      <c r="R276" s="1053">
        <v>17.010000000000002</v>
      </c>
      <c r="S276" s="383">
        <f t="shared" si="72"/>
        <v>15.934176132941424</v>
      </c>
      <c r="T276" s="222"/>
      <c r="U276" s="773"/>
      <c r="V276" s="773"/>
    </row>
    <row r="277" spans="1:22" ht="18" customHeight="1" x14ac:dyDescent="0.25">
      <c r="A277" s="766" t="s">
        <v>509</v>
      </c>
      <c r="B277" s="512"/>
      <c r="C277" s="512"/>
      <c r="D277" s="274"/>
      <c r="E277" s="274"/>
      <c r="F277" s="276"/>
      <c r="G277" s="276"/>
      <c r="H277" s="277"/>
      <c r="I277" s="1030">
        <v>402</v>
      </c>
      <c r="J277" s="239"/>
      <c r="K277" s="181"/>
      <c r="L277" s="181"/>
      <c r="M277" s="371"/>
      <c r="N277" s="181">
        <f t="shared" si="71"/>
        <v>0</v>
      </c>
      <c r="O277" s="316"/>
      <c r="P277" s="1053">
        <v>45.36</v>
      </c>
      <c r="Q277" s="1053">
        <v>25.110000000000003</v>
      </c>
      <c r="R277" s="1053">
        <v>38.880000000000003</v>
      </c>
      <c r="S277" s="383">
        <f t="shared" si="72"/>
        <v>17.911576062211832</v>
      </c>
      <c r="T277" s="222"/>
      <c r="U277" s="773"/>
      <c r="V277" s="773"/>
    </row>
    <row r="278" spans="1:22" ht="18" customHeight="1" x14ac:dyDescent="0.25">
      <c r="A278" s="766" t="s">
        <v>338</v>
      </c>
      <c r="B278" s="512"/>
      <c r="C278" s="512"/>
      <c r="D278" s="274"/>
      <c r="E278" s="274"/>
      <c r="F278" s="276"/>
      <c r="G278" s="276"/>
      <c r="H278" s="277"/>
      <c r="I278" s="277"/>
      <c r="J278" s="239"/>
      <c r="K278" s="181"/>
      <c r="L278" s="181"/>
      <c r="M278" s="371"/>
      <c r="N278" s="181">
        <f t="shared" si="71"/>
        <v>0</v>
      </c>
      <c r="O278" s="316"/>
      <c r="P278" s="1053">
        <v>4.0500000000000007</v>
      </c>
      <c r="Q278" s="1053">
        <v>0</v>
      </c>
      <c r="R278" s="1053">
        <v>0</v>
      </c>
      <c r="S278" s="383">
        <f t="shared" si="72"/>
        <v>4.0500000000000007</v>
      </c>
      <c r="T278" s="222"/>
      <c r="U278" s="773"/>
      <c r="V278" s="773"/>
    </row>
    <row r="279" spans="1:22" ht="18" customHeight="1" x14ac:dyDescent="0.25">
      <c r="A279" s="766" t="s">
        <v>413</v>
      </c>
      <c r="B279" s="512"/>
      <c r="C279" s="512"/>
      <c r="D279" s="274"/>
      <c r="E279" s="274"/>
      <c r="F279" s="276"/>
      <c r="G279" s="276"/>
      <c r="H279" s="277"/>
      <c r="I279" s="277"/>
      <c r="J279" s="239"/>
      <c r="K279" s="181"/>
      <c r="L279" s="181"/>
      <c r="M279" s="371"/>
      <c r="N279" s="181">
        <f t="shared" si="71"/>
        <v>0</v>
      </c>
      <c r="O279" s="316"/>
      <c r="P279" s="1053">
        <v>32.400000000000006</v>
      </c>
      <c r="Q279" s="1053">
        <v>30.78</v>
      </c>
      <c r="R279" s="1053">
        <v>30.78</v>
      </c>
      <c r="S279" s="383">
        <f t="shared" si="72"/>
        <v>1.6200000000000045</v>
      </c>
      <c r="T279" s="222"/>
      <c r="U279" s="773"/>
      <c r="V279" s="773"/>
    </row>
    <row r="280" spans="1:22" ht="18" customHeight="1" x14ac:dyDescent="0.25">
      <c r="A280" s="766" t="s">
        <v>414</v>
      </c>
      <c r="B280" s="512"/>
      <c r="C280" s="512"/>
      <c r="D280" s="274"/>
      <c r="E280" s="274"/>
      <c r="F280" s="276"/>
      <c r="G280" s="276"/>
      <c r="H280" s="277"/>
      <c r="I280" s="277"/>
      <c r="J280" s="239"/>
      <c r="K280" s="181"/>
      <c r="L280" s="181"/>
      <c r="M280" s="371"/>
      <c r="N280" s="181">
        <f t="shared" si="71"/>
        <v>0</v>
      </c>
      <c r="O280" s="316"/>
      <c r="P280" s="1053">
        <v>12.96</v>
      </c>
      <c r="Q280" s="1053">
        <v>9.7200000000000006</v>
      </c>
      <c r="R280" s="1053">
        <v>8.1000000000000014</v>
      </c>
      <c r="S280" s="383">
        <f t="shared" si="72"/>
        <v>4.2861036532496506</v>
      </c>
      <c r="T280" s="222"/>
      <c r="U280" s="773"/>
      <c r="V280" s="773"/>
    </row>
    <row r="281" spans="1:22" ht="18" customHeight="1" x14ac:dyDescent="0.25">
      <c r="A281" s="766" t="s">
        <v>42</v>
      </c>
      <c r="B281" s="512"/>
      <c r="C281" s="512"/>
      <c r="D281" s="274"/>
      <c r="E281" s="274"/>
      <c r="F281" s="276"/>
      <c r="G281" s="276"/>
      <c r="H281" s="277"/>
      <c r="I281" s="277"/>
      <c r="J281" s="239"/>
      <c r="K281" s="181"/>
      <c r="L281" s="181"/>
      <c r="M281" s="371"/>
      <c r="N281" s="181">
        <f t="shared" si="71"/>
        <v>0</v>
      </c>
      <c r="O281" s="317"/>
      <c r="P281" s="1053">
        <v>0</v>
      </c>
      <c r="Q281" s="1053">
        <v>0</v>
      </c>
      <c r="R281" s="1053">
        <v>0.81</v>
      </c>
      <c r="S281" s="383">
        <f t="shared" si="72"/>
        <v>0.80998217980397569</v>
      </c>
      <c r="T281" s="222"/>
      <c r="U281" s="773"/>
      <c r="V281" s="773"/>
    </row>
    <row r="282" spans="1:22" ht="18" customHeight="1" x14ac:dyDescent="0.3">
      <c r="A282" s="15" t="s">
        <v>11</v>
      </c>
      <c r="B282" s="513"/>
      <c r="C282" s="513"/>
      <c r="D282" s="71"/>
      <c r="E282" s="71"/>
      <c r="F282" s="70"/>
      <c r="G282" s="70"/>
      <c r="H282" s="51"/>
      <c r="I282" s="51"/>
      <c r="J282" s="47"/>
      <c r="K282" s="53">
        <f>SUM(K275:K281)</f>
        <v>0</v>
      </c>
      <c r="L282" s="53">
        <f>SUM(L275:L281)</f>
        <v>0</v>
      </c>
      <c r="M282" s="377">
        <f>SUM(M275:M281)</f>
        <v>0</v>
      </c>
      <c r="N282" s="53"/>
      <c r="O282" s="41">
        <f>AVERAGE(K282:M282)</f>
        <v>0</v>
      </c>
      <c r="P282" s="40">
        <v>137</v>
      </c>
      <c r="Q282" s="40">
        <v>158</v>
      </c>
      <c r="R282" s="40">
        <v>220</v>
      </c>
      <c r="S282" s="32"/>
      <c r="T282" s="47"/>
      <c r="U282" s="773"/>
      <c r="V282" s="736"/>
    </row>
    <row r="283" spans="1:22" ht="18" customHeight="1" x14ac:dyDescent="0.3">
      <c r="A283" s="592"/>
      <c r="B283" s="603"/>
      <c r="C283" s="603"/>
      <c r="D283" s="626"/>
      <c r="E283" s="626"/>
      <c r="F283" s="810"/>
      <c r="G283" s="810"/>
      <c r="H283" s="698"/>
      <c r="I283" s="698"/>
      <c r="J283" s="617"/>
      <c r="K283" s="605">
        <f>220*K282*0.85/1000</f>
        <v>0</v>
      </c>
      <c r="L283" s="605">
        <f>220*L282*0.85/1000</f>
        <v>0</v>
      </c>
      <c r="M283" s="606">
        <f>220*M282*0.85/1000</f>
        <v>0</v>
      </c>
      <c r="N283" s="605"/>
      <c r="O283" s="697">
        <f>SUM(K283:M283)</f>
        <v>0</v>
      </c>
      <c r="P283" s="617">
        <f>220*P282*0.85/1000</f>
        <v>25.619</v>
      </c>
      <c r="Q283" s="617">
        <f>220*Q282*0.85/1000</f>
        <v>29.545999999999999</v>
      </c>
      <c r="R283" s="617">
        <f>220*R282*0.85/1000</f>
        <v>41.14</v>
      </c>
      <c r="S283" s="599"/>
      <c r="T283" s="819">
        <f>SUM(P283:R283)</f>
        <v>96.305000000000007</v>
      </c>
      <c r="U283" s="822"/>
      <c r="V283" s="814">
        <f>SUM(O283,T283)</f>
        <v>96.305000000000007</v>
      </c>
    </row>
    <row r="284" spans="1:22" ht="18" customHeight="1" x14ac:dyDescent="0.3">
      <c r="A284" s="699" t="s">
        <v>98</v>
      </c>
      <c r="B284" s="508">
        <v>100</v>
      </c>
      <c r="C284" s="508">
        <v>144</v>
      </c>
      <c r="D284" s="167">
        <f>MAX(K288:L288:M288)/144*100</f>
        <v>9.7777777777777803</v>
      </c>
      <c r="E284" s="167"/>
      <c r="F284" s="48"/>
      <c r="G284" s="48"/>
      <c r="H284" s="46"/>
      <c r="I284" s="46"/>
      <c r="J284" s="409">
        <f>(K284+L284+M284)/3</f>
        <v>232</v>
      </c>
      <c r="K284" s="390">
        <v>231</v>
      </c>
      <c r="L284" s="390">
        <v>231</v>
      </c>
      <c r="M284" s="391">
        <v>234</v>
      </c>
      <c r="N284" s="390"/>
      <c r="O284" s="319"/>
      <c r="P284" s="142"/>
      <c r="Q284" s="142"/>
      <c r="R284" s="142"/>
      <c r="S284" s="138"/>
      <c r="T284" s="222"/>
      <c r="U284" s="773"/>
      <c r="V284" s="773"/>
    </row>
    <row r="285" spans="1:22" ht="18" customHeight="1" x14ac:dyDescent="0.25">
      <c r="A285" s="766" t="s">
        <v>43</v>
      </c>
      <c r="B285" s="511"/>
      <c r="C285" s="511"/>
      <c r="D285" s="273"/>
      <c r="E285" s="273">
        <v>406</v>
      </c>
      <c r="F285" s="275"/>
      <c r="G285" s="275"/>
      <c r="H285" s="105"/>
      <c r="I285" s="105"/>
      <c r="J285" s="239"/>
      <c r="K285" s="399">
        <v>8.8000000000000007</v>
      </c>
      <c r="L285" s="399">
        <v>2.64</v>
      </c>
      <c r="M285" s="399">
        <v>1.76</v>
      </c>
      <c r="N285" s="181">
        <f t="shared" ref="N285:N286" si="73">SQRT((0+L285*0.866-M285*0.866)*(0+L285*0.866-M285*0.866)+(K285-L285*0.5-M285*0.5)*(K285-L285*0.5-M285*0.5))</f>
        <v>6.6438517387431224</v>
      </c>
      <c r="O285" s="316"/>
      <c r="P285" s="142"/>
      <c r="Q285" s="142"/>
      <c r="R285" s="142"/>
      <c r="S285" s="138"/>
      <c r="T285" s="222"/>
      <c r="U285" s="773"/>
      <c r="V285" s="773"/>
    </row>
    <row r="286" spans="1:22" ht="18" customHeight="1" x14ac:dyDescent="0.25">
      <c r="A286" s="766" t="s">
        <v>174</v>
      </c>
      <c r="B286" s="531"/>
      <c r="C286" s="512"/>
      <c r="D286" s="274"/>
      <c r="E286" s="274">
        <v>404</v>
      </c>
      <c r="F286" s="275"/>
      <c r="G286" s="275"/>
      <c r="H286" s="105"/>
      <c r="I286" s="105"/>
      <c r="J286" s="239"/>
      <c r="K286" s="399">
        <v>5.28</v>
      </c>
      <c r="L286" s="399">
        <v>4.4000000000000004</v>
      </c>
      <c r="M286" s="399">
        <v>5.28</v>
      </c>
      <c r="N286" s="181">
        <f t="shared" si="73"/>
        <v>0.87998063978703533</v>
      </c>
      <c r="O286" s="316"/>
      <c r="P286" s="142"/>
      <c r="Q286" s="142"/>
      <c r="R286" s="142"/>
      <c r="S286" s="138"/>
      <c r="T286" s="222"/>
      <c r="U286" s="773"/>
      <c r="V286" s="773"/>
    </row>
    <row r="287" spans="1:22" ht="18" customHeight="1" x14ac:dyDescent="0.25">
      <c r="A287" s="766"/>
      <c r="B287" s="521"/>
      <c r="C287" s="521"/>
      <c r="D287" s="816"/>
      <c r="E287" s="816">
        <v>413</v>
      </c>
      <c r="F287" s="275"/>
      <c r="G287" s="275"/>
      <c r="H287" s="105"/>
      <c r="I287" s="105"/>
      <c r="J287" s="239"/>
      <c r="K287" s="181"/>
      <c r="L287" s="181"/>
      <c r="M287" s="371"/>
      <c r="N287" s="181"/>
      <c r="O287" s="317"/>
      <c r="P287" s="142"/>
      <c r="Q287" s="142"/>
      <c r="R287" s="142"/>
      <c r="S287" s="138"/>
      <c r="T287" s="222"/>
      <c r="U287" s="773"/>
      <c r="V287" s="773"/>
    </row>
    <row r="288" spans="1:22" ht="18" customHeight="1" x14ac:dyDescent="0.3">
      <c r="A288" s="15" t="s">
        <v>11</v>
      </c>
      <c r="B288" s="513"/>
      <c r="C288" s="513"/>
      <c r="D288" s="71"/>
      <c r="E288" s="71"/>
      <c r="F288" s="70"/>
      <c r="G288" s="70"/>
      <c r="H288" s="51"/>
      <c r="I288" s="51"/>
      <c r="J288" s="47"/>
      <c r="K288" s="53">
        <f>SUM(K285:K287)</f>
        <v>14.080000000000002</v>
      </c>
      <c r="L288" s="53">
        <f t="shared" ref="L288:M288" si="74">SUM(L285:L287)</f>
        <v>7.0400000000000009</v>
      </c>
      <c r="M288" s="53">
        <f t="shared" si="74"/>
        <v>7.04</v>
      </c>
      <c r="N288" s="53"/>
      <c r="O288" s="55"/>
      <c r="P288" s="40"/>
      <c r="Q288" s="40"/>
      <c r="R288" s="40"/>
      <c r="S288" s="32"/>
      <c r="T288" s="47"/>
      <c r="U288" s="773"/>
      <c r="V288" s="736"/>
    </row>
    <row r="289" spans="1:22" ht="18" customHeight="1" x14ac:dyDescent="0.3">
      <c r="A289" s="592"/>
      <c r="B289" s="603"/>
      <c r="C289" s="603"/>
      <c r="D289" s="626"/>
      <c r="E289" s="626"/>
      <c r="F289" s="810"/>
      <c r="G289" s="810"/>
      <c r="H289" s="698"/>
      <c r="I289" s="698"/>
      <c r="J289" s="617"/>
      <c r="K289" s="605">
        <f>220*K288*0.85/1000</f>
        <v>2.6329600000000002</v>
      </c>
      <c r="L289" s="605">
        <f>220*L288*0.85/1000</f>
        <v>1.3164800000000001</v>
      </c>
      <c r="M289" s="606">
        <f>220*M288*0.85/1000</f>
        <v>1.3164800000000001</v>
      </c>
      <c r="N289" s="605"/>
      <c r="O289" s="621">
        <f>SUM(K289:M289)</f>
        <v>5.2659200000000004</v>
      </c>
      <c r="P289" s="634">
        <f>220*P288*0.85/1000</f>
        <v>0</v>
      </c>
      <c r="Q289" s="634">
        <f>220*Q288*0.85/1000</f>
        <v>0</v>
      </c>
      <c r="R289" s="634">
        <f>220*R288*0.85/1000</f>
        <v>0</v>
      </c>
      <c r="S289" s="599"/>
      <c r="T289" s="819">
        <f>SUM(P289:R289)</f>
        <v>0</v>
      </c>
      <c r="U289" s="820">
        <f>SUM(O289,T289)</f>
        <v>5.2659200000000004</v>
      </c>
      <c r="V289" s="813"/>
    </row>
    <row r="290" spans="1:22" ht="18" customHeight="1" x14ac:dyDescent="0.3">
      <c r="A290" s="700" t="s">
        <v>215</v>
      </c>
      <c r="B290" s="529">
        <v>160</v>
      </c>
      <c r="C290" s="529">
        <v>231</v>
      </c>
      <c r="D290" s="167">
        <f>MAX(K294:L294:M294)/231*100</f>
        <v>28.571428571428569</v>
      </c>
      <c r="E290" s="167"/>
      <c r="F290" s="701"/>
      <c r="G290" s="701"/>
      <c r="H290" s="159"/>
      <c r="I290" s="159"/>
      <c r="J290" s="643">
        <f>(K290+L290+M290)/3</f>
        <v>233</v>
      </c>
      <c r="K290" s="390">
        <v>238</v>
      </c>
      <c r="L290" s="390">
        <v>232</v>
      </c>
      <c r="M290" s="391">
        <v>229</v>
      </c>
      <c r="N290" s="390">
        <f>1.73*400*N289*0.75</f>
        <v>0</v>
      </c>
      <c r="O290" s="319"/>
      <c r="P290" s="142"/>
      <c r="Q290" s="142"/>
      <c r="R290" s="142"/>
      <c r="S290" s="138"/>
      <c r="T290" s="222"/>
      <c r="U290" s="773"/>
      <c r="V290" s="734"/>
    </row>
    <row r="291" spans="1:22" ht="18" customHeight="1" x14ac:dyDescent="0.25">
      <c r="A291" s="766" t="s">
        <v>415</v>
      </c>
      <c r="B291" s="511"/>
      <c r="C291" s="511"/>
      <c r="D291" s="273"/>
      <c r="E291" s="273">
        <v>403</v>
      </c>
      <c r="F291" s="834"/>
      <c r="G291" s="834"/>
      <c r="H291" s="835"/>
      <c r="I291" s="835"/>
      <c r="J291" s="239"/>
      <c r="K291" s="399">
        <v>31.68</v>
      </c>
      <c r="L291" s="399">
        <v>21.12</v>
      </c>
      <c r="M291" s="399">
        <v>23.76</v>
      </c>
      <c r="N291" s="181">
        <f t="shared" ref="N291:N292" si="75">SQRT((0+L291*0.866-M291*0.866)*(0+L291*0.866-M291*0.866)+(K291-L291*0.5-M291*0.5)*(K291-L291*0.5-M291*0.5))</f>
        <v>9.5186392587176005</v>
      </c>
      <c r="O291" s="316"/>
      <c r="P291" s="142"/>
      <c r="Q291" s="142"/>
      <c r="R291" s="142"/>
      <c r="S291" s="138"/>
      <c r="T291" s="222"/>
      <c r="U291" s="773"/>
      <c r="V291" s="734"/>
    </row>
    <row r="292" spans="1:22" ht="18" customHeight="1" x14ac:dyDescent="0.25">
      <c r="A292" s="766" t="s">
        <v>416</v>
      </c>
      <c r="B292" s="512"/>
      <c r="C292" s="512"/>
      <c r="D292" s="274"/>
      <c r="E292" s="274">
        <v>401</v>
      </c>
      <c r="F292" s="836"/>
      <c r="G292" s="276"/>
      <c r="H292" s="277"/>
      <c r="I292" s="277"/>
      <c r="J292" s="239"/>
      <c r="K292" s="399">
        <v>29.04</v>
      </c>
      <c r="L292" s="399">
        <v>18.48</v>
      </c>
      <c r="M292" s="399">
        <v>42.24</v>
      </c>
      <c r="N292" s="181">
        <f t="shared" si="75"/>
        <v>20.618456788654193</v>
      </c>
      <c r="O292" s="316"/>
      <c r="P292" s="142"/>
      <c r="Q292" s="142"/>
      <c r="R292" s="142"/>
      <c r="S292" s="138"/>
      <c r="T292" s="222"/>
      <c r="U292" s="773"/>
      <c r="V292" s="773"/>
    </row>
    <row r="293" spans="1:22" ht="18" customHeight="1" x14ac:dyDescent="0.25">
      <c r="A293" s="766"/>
      <c r="B293" s="512"/>
      <c r="C293" s="512"/>
      <c r="D293" s="274"/>
      <c r="E293" s="274">
        <v>396</v>
      </c>
      <c r="F293" s="276"/>
      <c r="G293" s="276"/>
      <c r="H293" s="277"/>
      <c r="I293" s="277"/>
      <c r="J293" s="239"/>
      <c r="K293" s="181"/>
      <c r="L293" s="181"/>
      <c r="M293" s="371"/>
      <c r="N293" s="181"/>
      <c r="O293" s="317"/>
      <c r="P293" s="142"/>
      <c r="Q293" s="142"/>
      <c r="R293" s="142"/>
      <c r="S293" s="138"/>
      <c r="T293" s="223"/>
      <c r="U293" s="773"/>
      <c r="V293" s="773"/>
    </row>
    <row r="294" spans="1:22" ht="18" customHeight="1" x14ac:dyDescent="0.3">
      <c r="A294" s="15" t="s">
        <v>11</v>
      </c>
      <c r="B294" s="513"/>
      <c r="C294" s="513"/>
      <c r="D294" s="71"/>
      <c r="E294" s="71"/>
      <c r="F294" s="70"/>
      <c r="G294" s="70"/>
      <c r="H294" s="51"/>
      <c r="I294" s="51"/>
      <c r="J294" s="47"/>
      <c r="K294" s="53">
        <f>SUM(K291:K293)</f>
        <v>60.72</v>
      </c>
      <c r="L294" s="53">
        <f t="shared" ref="L294:M294" si="76">SUM(L291:L293)</f>
        <v>39.6</v>
      </c>
      <c r="M294" s="53">
        <f t="shared" si="76"/>
        <v>66</v>
      </c>
      <c r="N294" s="53"/>
      <c r="O294" s="55"/>
      <c r="P294" s="40"/>
      <c r="Q294" s="40"/>
      <c r="R294" s="40"/>
      <c r="S294" s="32"/>
      <c r="T294" s="47"/>
      <c r="U294" s="773"/>
      <c r="V294" s="736"/>
    </row>
    <row r="295" spans="1:22" ht="18" customHeight="1" x14ac:dyDescent="0.3">
      <c r="A295" s="592"/>
      <c r="B295" s="603"/>
      <c r="C295" s="603"/>
      <c r="D295" s="626"/>
      <c r="E295" s="626"/>
      <c r="F295" s="810"/>
      <c r="G295" s="810"/>
      <c r="H295" s="698"/>
      <c r="I295" s="698"/>
      <c r="J295" s="617"/>
      <c r="K295" s="605">
        <f>220*K294*0.85/1000</f>
        <v>11.35464</v>
      </c>
      <c r="L295" s="605">
        <f>220*L294*0.85/1000</f>
        <v>7.4051999999999998</v>
      </c>
      <c r="M295" s="606">
        <f>220*M294*0.85/1000</f>
        <v>12.342000000000001</v>
      </c>
      <c r="N295" s="605"/>
      <c r="O295" s="621">
        <f>SUM(K295:M295)</f>
        <v>31.101840000000003</v>
      </c>
      <c r="P295" s="634">
        <f>220*P294*0.85/1000</f>
        <v>0</v>
      </c>
      <c r="Q295" s="634">
        <f>220*Q294*0.85/1000</f>
        <v>0</v>
      </c>
      <c r="R295" s="634">
        <f>220*R294*0.85/1000</f>
        <v>0</v>
      </c>
      <c r="S295" s="599"/>
      <c r="T295" s="811">
        <f>SUM(P295:R295)</f>
        <v>0</v>
      </c>
      <c r="U295" s="812">
        <f>SUM(O295,T295)</f>
        <v>31.101840000000003</v>
      </c>
      <c r="V295" s="813"/>
    </row>
    <row r="296" spans="1:22" ht="18" customHeight="1" x14ac:dyDescent="0.3">
      <c r="A296" s="1" t="s">
        <v>216</v>
      </c>
      <c r="B296" s="508">
        <v>160</v>
      </c>
      <c r="C296" s="508">
        <v>231</v>
      </c>
      <c r="D296" s="167">
        <f>MAX(K300:L300:M300)/231*100</f>
        <v>32.761904761904766</v>
      </c>
      <c r="E296" s="201"/>
      <c r="F296" s="48"/>
      <c r="G296" s="48"/>
      <c r="H296" s="159"/>
      <c r="I296" s="159"/>
      <c r="J296" s="409">
        <f>(K296+L296+M296)/3</f>
        <v>231.66666666666666</v>
      </c>
      <c r="K296" s="390">
        <v>239</v>
      </c>
      <c r="L296" s="390">
        <v>228</v>
      </c>
      <c r="M296" s="391">
        <v>228</v>
      </c>
      <c r="N296" s="390"/>
      <c r="O296" s="323"/>
      <c r="P296" s="142"/>
      <c r="Q296" s="142"/>
      <c r="R296" s="142"/>
      <c r="S296" s="138"/>
      <c r="T296" s="781"/>
      <c r="U296" s="746"/>
      <c r="V296" s="773"/>
    </row>
    <row r="297" spans="1:22" ht="18" customHeight="1" x14ac:dyDescent="0.25">
      <c r="A297" s="766" t="s">
        <v>415</v>
      </c>
      <c r="B297" s="511"/>
      <c r="C297" s="511"/>
      <c r="D297" s="273"/>
      <c r="E297" s="273">
        <v>403</v>
      </c>
      <c r="F297" s="275"/>
      <c r="G297" s="275"/>
      <c r="H297" s="105"/>
      <c r="I297" s="105"/>
      <c r="J297" s="239"/>
      <c r="K297" s="399">
        <v>29.04</v>
      </c>
      <c r="L297" s="399">
        <v>22</v>
      </c>
      <c r="M297" s="399">
        <v>44.88</v>
      </c>
      <c r="N297" s="181">
        <f t="shared" ref="N297:N298" si="77">SQRT((0+L297*0.866-M297*0.866)*(0+L297*0.866-M297*0.866)+(K297-L297*0.5-M297*0.5)*(K297-L297*0.5-M297*0.5))</f>
        <v>20.296742749672919</v>
      </c>
      <c r="O297" s="324"/>
      <c r="P297" s="142"/>
      <c r="Q297" s="142"/>
      <c r="R297" s="142"/>
      <c r="S297" s="138"/>
      <c r="T297" s="781"/>
      <c r="U297" s="736"/>
      <c r="V297" s="773"/>
    </row>
    <row r="298" spans="1:22" ht="18" customHeight="1" x14ac:dyDescent="0.25">
      <c r="A298" s="766" t="s">
        <v>416</v>
      </c>
      <c r="B298" s="512"/>
      <c r="C298" s="512"/>
      <c r="D298" s="274"/>
      <c r="E298" s="274">
        <v>397</v>
      </c>
      <c r="F298" s="276"/>
      <c r="G298" s="276"/>
      <c r="H298" s="277"/>
      <c r="I298" s="277"/>
      <c r="J298" s="239"/>
      <c r="K298" s="399">
        <v>29.04</v>
      </c>
      <c r="L298" s="399">
        <v>19.36</v>
      </c>
      <c r="M298" s="399">
        <v>30.8</v>
      </c>
      <c r="N298" s="181">
        <f t="shared" si="77"/>
        <v>10.669163114396554</v>
      </c>
      <c r="O298" s="324"/>
      <c r="P298" s="142"/>
      <c r="Q298" s="142"/>
      <c r="R298" s="142"/>
      <c r="S298" s="138"/>
      <c r="T298" s="781"/>
      <c r="U298" s="736"/>
      <c r="V298" s="773"/>
    </row>
    <row r="299" spans="1:22" ht="18" customHeight="1" x14ac:dyDescent="0.25">
      <c r="A299" s="766"/>
      <c r="B299" s="512"/>
      <c r="C299" s="512"/>
      <c r="D299" s="274"/>
      <c r="E299" s="274">
        <v>396</v>
      </c>
      <c r="F299" s="276"/>
      <c r="G299" s="276"/>
      <c r="H299" s="277"/>
      <c r="I299" s="277"/>
      <c r="J299" s="239"/>
      <c r="K299" s="181"/>
      <c r="L299" s="181"/>
      <c r="M299" s="371"/>
      <c r="N299" s="181"/>
      <c r="O299" s="325"/>
      <c r="P299" s="142"/>
      <c r="Q299" s="142"/>
      <c r="R299" s="142"/>
      <c r="S299" s="138"/>
      <c r="T299" s="781"/>
      <c r="U299" s="736"/>
      <c r="V299" s="773"/>
    </row>
    <row r="300" spans="1:22" ht="18" customHeight="1" x14ac:dyDescent="0.3">
      <c r="A300" s="15" t="s">
        <v>11</v>
      </c>
      <c r="B300" s="513"/>
      <c r="C300" s="513"/>
      <c r="D300" s="71"/>
      <c r="E300" s="71"/>
      <c r="F300" s="70"/>
      <c r="G300" s="70"/>
      <c r="H300" s="51"/>
      <c r="I300" s="51"/>
      <c r="J300" s="47"/>
      <c r="K300" s="53">
        <f>SUM(K297:K299)</f>
        <v>58.08</v>
      </c>
      <c r="L300" s="53">
        <f t="shared" ref="L300:M300" si="78">SUM(L297:L299)</f>
        <v>41.36</v>
      </c>
      <c r="M300" s="53">
        <f t="shared" si="78"/>
        <v>75.680000000000007</v>
      </c>
      <c r="N300" s="53"/>
      <c r="O300" s="55"/>
      <c r="P300" s="40"/>
      <c r="Q300" s="40"/>
      <c r="R300" s="40"/>
      <c r="S300" s="32"/>
      <c r="T300" s="43"/>
      <c r="U300" s="736"/>
      <c r="V300" s="736"/>
    </row>
    <row r="301" spans="1:22" ht="18" customHeight="1" x14ac:dyDescent="0.3">
      <c r="A301" s="592"/>
      <c r="B301" s="603"/>
      <c r="C301" s="603"/>
      <c r="D301" s="626"/>
      <c r="E301" s="626"/>
      <c r="F301" s="810"/>
      <c r="G301" s="810"/>
      <c r="H301" s="698"/>
      <c r="I301" s="698"/>
      <c r="J301" s="617"/>
      <c r="K301" s="605">
        <f>220*K300*0.85/1000</f>
        <v>10.860959999999999</v>
      </c>
      <c r="L301" s="605">
        <f>220*L300*0.85/1000</f>
        <v>7.7343200000000003</v>
      </c>
      <c r="M301" s="606">
        <f>220*M300*0.85/1000</f>
        <v>14.152160000000002</v>
      </c>
      <c r="N301" s="605"/>
      <c r="O301" s="621">
        <f>SUM(K301:M301)</f>
        <v>32.747439999999997</v>
      </c>
      <c r="P301" s="634">
        <f>220*P300*0.85/1000</f>
        <v>0</v>
      </c>
      <c r="Q301" s="634">
        <f>220*Q300*0.85/1000</f>
        <v>0</v>
      </c>
      <c r="R301" s="634">
        <f>220*R300*0.85/1000</f>
        <v>0</v>
      </c>
      <c r="S301" s="599"/>
      <c r="T301" s="811">
        <f>SUM(P301:R301)</f>
        <v>0</v>
      </c>
      <c r="U301" s="716"/>
      <c r="V301" s="814">
        <f>SUM(O301,T301)</f>
        <v>32.747439999999997</v>
      </c>
    </row>
    <row r="302" spans="1:22" ht="18" customHeight="1" x14ac:dyDescent="0.3">
      <c r="A302" s="95" t="s">
        <v>217</v>
      </c>
      <c r="B302" s="508">
        <v>250</v>
      </c>
      <c r="C302" s="508">
        <v>361</v>
      </c>
      <c r="D302" s="167">
        <f>MAX(K306:L306:M306)/361*100</f>
        <v>15.844875346260389</v>
      </c>
      <c r="E302" s="167"/>
      <c r="F302" s="54">
        <v>250</v>
      </c>
      <c r="G302" s="54">
        <v>362</v>
      </c>
      <c r="H302" s="159">
        <f>MAX(P306:R306)*100/G302</f>
        <v>0</v>
      </c>
      <c r="I302" s="159"/>
      <c r="J302" s="409">
        <f>(K302+L302+M302)/3</f>
        <v>228.33333333333334</v>
      </c>
      <c r="K302" s="373">
        <v>231</v>
      </c>
      <c r="L302" s="373">
        <v>226</v>
      </c>
      <c r="M302" s="374">
        <v>228</v>
      </c>
      <c r="N302" s="373"/>
      <c r="O302" s="323"/>
      <c r="P302" s="142"/>
      <c r="Q302" s="142"/>
      <c r="R302" s="142"/>
      <c r="S302" s="138"/>
      <c r="T302" s="338"/>
      <c r="U302" s="736"/>
      <c r="V302" s="773"/>
    </row>
    <row r="303" spans="1:22" ht="18" customHeight="1" x14ac:dyDescent="0.25">
      <c r="A303" s="766" t="s">
        <v>417</v>
      </c>
      <c r="B303" s="511"/>
      <c r="C303" s="511"/>
      <c r="D303" s="273"/>
      <c r="E303" s="273">
        <v>394</v>
      </c>
      <c r="F303" s="799"/>
      <c r="G303" s="799"/>
      <c r="H303" s="800"/>
      <c r="I303" s="800"/>
      <c r="J303" s="239"/>
      <c r="K303" s="181">
        <v>0</v>
      </c>
      <c r="L303" s="181">
        <v>0</v>
      </c>
      <c r="M303" s="371">
        <v>0</v>
      </c>
      <c r="N303" s="181">
        <f t="shared" ref="N303:N304" si="79">SQRT((0+L303*0.866-M303*0.866)*(0+L303*0.866-M303*0.866)+(K303-L303*0.5-M303*0.5)*(K303-L303*0.5-M303*0.5))</f>
        <v>0</v>
      </c>
      <c r="O303" s="324"/>
      <c r="P303" s="142"/>
      <c r="Q303" s="142"/>
      <c r="R303" s="142"/>
      <c r="S303" s="138"/>
      <c r="T303" s="338"/>
      <c r="U303" s="736"/>
      <c r="V303" s="773"/>
    </row>
    <row r="304" spans="1:22" ht="18" customHeight="1" x14ac:dyDescent="0.25">
      <c r="A304" s="766" t="s">
        <v>418</v>
      </c>
      <c r="B304" s="512"/>
      <c r="C304" s="512"/>
      <c r="D304" s="274"/>
      <c r="E304" s="274">
        <v>395</v>
      </c>
      <c r="F304" s="801"/>
      <c r="G304" s="801"/>
      <c r="H304" s="802"/>
      <c r="I304" s="802"/>
      <c r="J304" s="239"/>
      <c r="K304" s="399">
        <v>35.200000000000003</v>
      </c>
      <c r="L304" s="399">
        <v>24.64</v>
      </c>
      <c r="M304" s="399">
        <v>57.2</v>
      </c>
      <c r="N304" s="181">
        <f t="shared" si="79"/>
        <v>28.771286958382664</v>
      </c>
      <c r="O304" s="324"/>
      <c r="P304" s="142"/>
      <c r="Q304" s="142"/>
      <c r="R304" s="142"/>
      <c r="S304" s="138"/>
      <c r="T304" s="781"/>
      <c r="U304" s="736"/>
      <c r="V304" s="773"/>
    </row>
    <row r="305" spans="1:22" ht="18" customHeight="1" x14ac:dyDescent="0.25">
      <c r="A305" s="766" t="s">
        <v>419</v>
      </c>
      <c r="B305" s="512"/>
      <c r="C305" s="512"/>
      <c r="D305" s="274"/>
      <c r="E305" s="274">
        <v>399</v>
      </c>
      <c r="F305" s="801"/>
      <c r="G305" s="801"/>
      <c r="H305" s="802"/>
      <c r="I305" s="802"/>
      <c r="J305" s="239"/>
      <c r="K305" s="181"/>
      <c r="L305" s="181"/>
      <c r="M305" s="371"/>
      <c r="N305" s="181"/>
      <c r="O305" s="325"/>
      <c r="P305" s="142"/>
      <c r="Q305" s="142"/>
      <c r="R305" s="142"/>
      <c r="S305" s="138"/>
      <c r="T305" s="781"/>
      <c r="U305" s="736"/>
      <c r="V305" s="773"/>
    </row>
    <row r="306" spans="1:22" ht="18" customHeight="1" x14ac:dyDescent="0.25">
      <c r="A306" s="15" t="s">
        <v>11</v>
      </c>
      <c r="B306" s="513"/>
      <c r="C306" s="513"/>
      <c r="D306" s="71"/>
      <c r="E306" s="71"/>
      <c r="F306" s="71"/>
      <c r="G306" s="71"/>
      <c r="H306" s="803"/>
      <c r="I306" s="803"/>
      <c r="J306" s="47"/>
      <c r="K306" s="47">
        <f>SUM(K303:K305)</f>
        <v>35.200000000000003</v>
      </c>
      <c r="L306" s="47">
        <f t="shared" ref="L306:M306" si="80">SUM(L303:L305)</f>
        <v>24.64</v>
      </c>
      <c r="M306" s="47">
        <f t="shared" si="80"/>
        <v>57.2</v>
      </c>
      <c r="N306" s="47"/>
      <c r="O306" s="55"/>
      <c r="P306" s="40">
        <f>SUM(P303:P305)</f>
        <v>0</v>
      </c>
      <c r="Q306" s="40">
        <f t="shared" ref="Q306:R306" si="81">SUM(Q303:Q305)</f>
        <v>0</v>
      </c>
      <c r="R306" s="40">
        <f t="shared" si="81"/>
        <v>0</v>
      </c>
      <c r="S306" s="44"/>
      <c r="T306" s="45"/>
      <c r="U306" s="736"/>
      <c r="V306" s="736"/>
    </row>
    <row r="307" spans="1:22" ht="18" customHeight="1" x14ac:dyDescent="0.25">
      <c r="A307" s="592"/>
      <c r="B307" s="603"/>
      <c r="C307" s="603"/>
      <c r="D307" s="626"/>
      <c r="E307" s="626"/>
      <c r="F307" s="626"/>
      <c r="G307" s="626"/>
      <c r="H307" s="804"/>
      <c r="I307" s="804"/>
      <c r="J307" s="617"/>
      <c r="K307" s="617">
        <f>220*K306*0.85/1000</f>
        <v>6.5824000000000007</v>
      </c>
      <c r="L307" s="617">
        <f>220*L306*0.85/1000</f>
        <v>4.6076800000000002</v>
      </c>
      <c r="M307" s="638">
        <f>220*M306*0.85/1000</f>
        <v>10.696399999999999</v>
      </c>
      <c r="N307" s="617"/>
      <c r="O307" s="621">
        <f>SUM(K307:M307)</f>
        <v>21.886479999999999</v>
      </c>
      <c r="P307" s="634">
        <f>220*P306*0.85/1000</f>
        <v>0</v>
      </c>
      <c r="Q307" s="634">
        <f>220*Q306*0.85/1000</f>
        <v>0</v>
      </c>
      <c r="R307" s="634">
        <f>220*R306*0.85/1000</f>
        <v>0</v>
      </c>
      <c r="S307" s="694"/>
      <c r="T307" s="805">
        <f>SUM(P307:R307)</f>
        <v>0</v>
      </c>
      <c r="U307" s="812">
        <f>SUM(O307,T307)</f>
        <v>21.886479999999999</v>
      </c>
      <c r="V307" s="813"/>
    </row>
    <row r="308" spans="1:22" ht="18" customHeight="1" x14ac:dyDescent="0.3">
      <c r="A308" s="95" t="s">
        <v>218</v>
      </c>
      <c r="B308" s="508">
        <v>250</v>
      </c>
      <c r="C308" s="508">
        <v>361</v>
      </c>
      <c r="D308" s="167">
        <f>MAX(K312:L312:M312)/361*100</f>
        <v>16.088642659279778</v>
      </c>
      <c r="E308" s="201"/>
      <c r="F308" s="54">
        <v>250</v>
      </c>
      <c r="G308" s="54">
        <v>362</v>
      </c>
      <c r="H308" s="159">
        <f>MAX(P312:R312)*100/G308</f>
        <v>0</v>
      </c>
      <c r="I308" s="159"/>
      <c r="J308" s="409">
        <f>(K308+L308+M308)/3</f>
        <v>226.33333333333334</v>
      </c>
      <c r="K308" s="373">
        <v>225</v>
      </c>
      <c r="L308" s="373">
        <v>225</v>
      </c>
      <c r="M308" s="374">
        <v>229</v>
      </c>
      <c r="N308" s="373"/>
      <c r="O308" s="323"/>
      <c r="P308" s="142"/>
      <c r="Q308" s="142"/>
      <c r="R308" s="142"/>
      <c r="S308" s="138"/>
      <c r="T308" s="338"/>
      <c r="U308" s="736"/>
      <c r="V308" s="773"/>
    </row>
    <row r="309" spans="1:22" ht="18" customHeight="1" x14ac:dyDescent="0.25">
      <c r="A309" s="766" t="s">
        <v>417</v>
      </c>
      <c r="B309" s="511"/>
      <c r="C309" s="511"/>
      <c r="D309" s="273"/>
      <c r="E309" s="273">
        <v>390</v>
      </c>
      <c r="F309" s="799"/>
      <c r="G309" s="799"/>
      <c r="H309" s="800"/>
      <c r="I309" s="800"/>
      <c r="J309" s="239"/>
      <c r="K309" s="181">
        <v>0</v>
      </c>
      <c r="L309" s="181">
        <v>0</v>
      </c>
      <c r="M309" s="371">
        <v>0</v>
      </c>
      <c r="N309" s="181">
        <f t="shared" ref="N309:N310" si="82">SQRT((0+L309*0.866-M309*0.866)*(0+L309*0.866-M309*0.866)+(K309-L309*0.5-M309*0.5)*(K309-L309*0.5-M309*0.5))</f>
        <v>0</v>
      </c>
      <c r="O309" s="324"/>
      <c r="P309" s="142"/>
      <c r="Q309" s="142"/>
      <c r="R309" s="142"/>
      <c r="S309" s="138"/>
      <c r="T309" s="338"/>
      <c r="U309" s="736"/>
      <c r="V309" s="773"/>
    </row>
    <row r="310" spans="1:22" ht="18" customHeight="1" x14ac:dyDescent="0.25">
      <c r="A310" s="766" t="s">
        <v>418</v>
      </c>
      <c r="B310" s="512"/>
      <c r="C310" s="512"/>
      <c r="D310" s="274"/>
      <c r="E310" s="274">
        <v>396</v>
      </c>
      <c r="F310" s="801"/>
      <c r="G310" s="801"/>
      <c r="H310" s="802"/>
      <c r="I310" s="802"/>
      <c r="J310" s="239"/>
      <c r="K310" s="399">
        <v>26.4</v>
      </c>
      <c r="L310" s="399">
        <v>58.08</v>
      </c>
      <c r="M310" s="399">
        <v>56.32</v>
      </c>
      <c r="N310" s="181">
        <f t="shared" si="82"/>
        <v>30.837689013698807</v>
      </c>
      <c r="O310" s="324"/>
      <c r="P310" s="142"/>
      <c r="Q310" s="142"/>
      <c r="R310" s="142"/>
      <c r="S310" s="138"/>
      <c r="T310" s="781"/>
      <c r="U310" s="736"/>
      <c r="V310" s="773"/>
    </row>
    <row r="311" spans="1:22" ht="18" customHeight="1" x14ac:dyDescent="0.25">
      <c r="A311" s="766" t="s">
        <v>419</v>
      </c>
      <c r="B311" s="512"/>
      <c r="C311" s="512"/>
      <c r="D311" s="274"/>
      <c r="E311" s="274">
        <v>399</v>
      </c>
      <c r="F311" s="801"/>
      <c r="G311" s="801"/>
      <c r="H311" s="802"/>
      <c r="I311" s="802"/>
      <c r="J311" s="239"/>
      <c r="K311" s="181"/>
      <c r="L311" s="181"/>
      <c r="M311" s="371"/>
      <c r="N311" s="181"/>
      <c r="O311" s="325"/>
      <c r="P311" s="142"/>
      <c r="Q311" s="142"/>
      <c r="R311" s="142"/>
      <c r="S311" s="138"/>
      <c r="T311" s="781"/>
      <c r="U311" s="736"/>
      <c r="V311" s="773"/>
    </row>
    <row r="312" spans="1:22" ht="18" customHeight="1" x14ac:dyDescent="0.25">
      <c r="A312" s="15" t="s">
        <v>11</v>
      </c>
      <c r="B312" s="513"/>
      <c r="C312" s="513"/>
      <c r="D312" s="71"/>
      <c r="E312" s="71"/>
      <c r="F312" s="71"/>
      <c r="G312" s="71"/>
      <c r="H312" s="803"/>
      <c r="I312" s="803"/>
      <c r="J312" s="47"/>
      <c r="K312" s="47">
        <f>SUM(K309:K311)</f>
        <v>26.4</v>
      </c>
      <c r="L312" s="47">
        <f t="shared" ref="L312:M312" si="83">SUM(L309:L311)</f>
        <v>58.08</v>
      </c>
      <c r="M312" s="47">
        <f t="shared" si="83"/>
        <v>56.32</v>
      </c>
      <c r="N312" s="47"/>
      <c r="O312" s="55"/>
      <c r="P312" s="40">
        <f>SUM(P309:P311)</f>
        <v>0</v>
      </c>
      <c r="Q312" s="40">
        <f t="shared" ref="Q312:R312" si="84">SUM(Q308:Q311)</f>
        <v>0</v>
      </c>
      <c r="R312" s="40">
        <f t="shared" si="84"/>
        <v>0</v>
      </c>
      <c r="S312" s="44"/>
      <c r="T312" s="45"/>
      <c r="U312" s="736"/>
      <c r="V312" s="736"/>
    </row>
    <row r="313" spans="1:22" ht="18" customHeight="1" x14ac:dyDescent="0.25">
      <c r="A313" s="592"/>
      <c r="B313" s="603"/>
      <c r="C313" s="603"/>
      <c r="D313" s="626"/>
      <c r="E313" s="626"/>
      <c r="F313" s="626"/>
      <c r="G313" s="626"/>
      <c r="H313" s="804"/>
      <c r="I313" s="804"/>
      <c r="J313" s="617"/>
      <c r="K313" s="617">
        <f>220*K312*0.85/1000</f>
        <v>4.9367999999999999</v>
      </c>
      <c r="L313" s="617">
        <f>220*L312*0.85/1000</f>
        <v>10.860959999999999</v>
      </c>
      <c r="M313" s="638">
        <f>220*M312*0.85/1000</f>
        <v>10.531840000000001</v>
      </c>
      <c r="N313" s="617"/>
      <c r="O313" s="621">
        <f>SUM(K313:M313)</f>
        <v>26.329599999999999</v>
      </c>
      <c r="P313" s="634">
        <f>220*P312*0.85/1000</f>
        <v>0</v>
      </c>
      <c r="Q313" s="634">
        <f>220*Q312*0.85/1000</f>
        <v>0</v>
      </c>
      <c r="R313" s="634">
        <f>220*R312*0.85/1000</f>
        <v>0</v>
      </c>
      <c r="S313" s="694"/>
      <c r="T313" s="805">
        <f>SUM(P313:R313)</f>
        <v>0</v>
      </c>
      <c r="U313" s="716"/>
      <c r="V313" s="814">
        <f>SUM(O313,T313)</f>
        <v>26.329599999999999</v>
      </c>
    </row>
    <row r="314" spans="1:22" ht="18" customHeight="1" x14ac:dyDescent="0.3">
      <c r="A314" s="95" t="s">
        <v>219</v>
      </c>
      <c r="B314" s="508">
        <v>100</v>
      </c>
      <c r="C314" s="508">
        <v>144</v>
      </c>
      <c r="D314" s="167">
        <f>MAX(K318:L318:M318)/144*100</f>
        <v>37.888888888888886</v>
      </c>
      <c r="E314" s="167"/>
      <c r="F314" s="49"/>
      <c r="G314" s="49"/>
      <c r="H314" s="46"/>
      <c r="I314" s="46"/>
      <c r="J314" s="409">
        <f>(K314+L314+M314)/3</f>
        <v>226.33333333333334</v>
      </c>
      <c r="K314" s="390">
        <v>225</v>
      </c>
      <c r="L314" s="390">
        <v>225</v>
      </c>
      <c r="M314" s="391">
        <v>229</v>
      </c>
      <c r="N314" s="390"/>
      <c r="O314" s="323"/>
      <c r="P314" s="142"/>
      <c r="Q314" s="142"/>
      <c r="R314" s="142"/>
      <c r="S314" s="138"/>
      <c r="T314" s="781"/>
      <c r="U314" s="736"/>
      <c r="V314" s="773"/>
    </row>
    <row r="315" spans="1:22" ht="18" customHeight="1" x14ac:dyDescent="0.25">
      <c r="A315" s="766" t="s">
        <v>339</v>
      </c>
      <c r="B315" s="511"/>
      <c r="C315" s="511"/>
      <c r="D315" s="273"/>
      <c r="E315" s="273">
        <v>398</v>
      </c>
      <c r="F315" s="275"/>
      <c r="G315" s="275"/>
      <c r="H315" s="105"/>
      <c r="I315" s="105"/>
      <c r="J315" s="239"/>
      <c r="K315" s="399">
        <v>4.4000000000000004</v>
      </c>
      <c r="L315" s="399">
        <v>34.32</v>
      </c>
      <c r="M315" s="399">
        <v>18.48</v>
      </c>
      <c r="N315" s="181">
        <f t="shared" ref="N315:N316" si="85">SQRT((0+L315*0.866-M315*0.866)*(0+L315*0.866-M315*0.866)+(K315-L315*0.5-M315*0.5)*(K315-L315*0.5-M315*0.5))</f>
        <v>25.926206050126194</v>
      </c>
      <c r="O315" s="324"/>
      <c r="P315" s="142"/>
      <c r="Q315" s="142"/>
      <c r="R315" s="142"/>
      <c r="S315" s="138"/>
      <c r="T315" s="781"/>
      <c r="U315" s="736"/>
      <c r="V315" s="773"/>
    </row>
    <row r="316" spans="1:22" ht="18" customHeight="1" x14ac:dyDescent="0.25">
      <c r="A316" s="766" t="s">
        <v>420</v>
      </c>
      <c r="B316" s="512"/>
      <c r="C316" s="512"/>
      <c r="D316" s="274"/>
      <c r="E316" s="274">
        <v>399</v>
      </c>
      <c r="F316" s="276"/>
      <c r="G316" s="276"/>
      <c r="H316" s="277"/>
      <c r="I316" s="277"/>
      <c r="J316" s="239"/>
      <c r="K316" s="399">
        <v>19.36</v>
      </c>
      <c r="L316" s="399">
        <v>19.36</v>
      </c>
      <c r="M316" s="399">
        <v>36.08</v>
      </c>
      <c r="N316" s="181">
        <f t="shared" si="85"/>
        <v>16.719632155953668</v>
      </c>
      <c r="O316" s="324"/>
      <c r="P316" s="142"/>
      <c r="Q316" s="142"/>
      <c r="R316" s="142"/>
      <c r="S316" s="138"/>
      <c r="T316" s="781"/>
      <c r="U316" s="736"/>
      <c r="V316" s="773"/>
    </row>
    <row r="317" spans="1:22" ht="18" customHeight="1" x14ac:dyDescent="0.25">
      <c r="A317" s="766"/>
      <c r="B317" s="512"/>
      <c r="C317" s="512"/>
      <c r="D317" s="274"/>
      <c r="E317" s="274">
        <v>390</v>
      </c>
      <c r="F317" s="276"/>
      <c r="G317" s="276"/>
      <c r="H317" s="277"/>
      <c r="I317" s="277"/>
      <c r="J317" s="239"/>
      <c r="K317" s="181"/>
      <c r="L317" s="181"/>
      <c r="M317" s="371"/>
      <c r="N317" s="181"/>
      <c r="O317" s="325"/>
      <c r="P317" s="142"/>
      <c r="Q317" s="142"/>
      <c r="R317" s="142"/>
      <c r="S317" s="138"/>
      <c r="T317" s="781"/>
      <c r="U317" s="736"/>
      <c r="V317" s="773"/>
    </row>
    <row r="318" spans="1:22" ht="18" customHeight="1" x14ac:dyDescent="0.3">
      <c r="A318" s="15" t="s">
        <v>11</v>
      </c>
      <c r="B318" s="513"/>
      <c r="C318" s="513"/>
      <c r="D318" s="71"/>
      <c r="E318" s="71"/>
      <c r="F318" s="70"/>
      <c r="G318" s="70"/>
      <c r="H318" s="51"/>
      <c r="I318" s="51"/>
      <c r="J318" s="47"/>
      <c r="K318" s="53">
        <f>SUM(K315:K317)</f>
        <v>23.759999999999998</v>
      </c>
      <c r="L318" s="53">
        <f t="shared" ref="L318:M318" si="86">SUM(L315:L317)</f>
        <v>53.68</v>
      </c>
      <c r="M318" s="53">
        <f t="shared" si="86"/>
        <v>54.56</v>
      </c>
      <c r="N318" s="53"/>
      <c r="O318" s="55"/>
      <c r="P318" s="40"/>
      <c r="Q318" s="40"/>
      <c r="R318" s="40"/>
      <c r="S318" s="32"/>
      <c r="T318" s="43"/>
      <c r="U318" s="736"/>
      <c r="V318" s="736"/>
    </row>
    <row r="319" spans="1:22" ht="18" customHeight="1" x14ac:dyDescent="0.3">
      <c r="A319" s="592"/>
      <c r="B319" s="603"/>
      <c r="C319" s="603"/>
      <c r="D319" s="626"/>
      <c r="E319" s="626"/>
      <c r="F319" s="810"/>
      <c r="G319" s="810"/>
      <c r="H319" s="698"/>
      <c r="I319" s="698"/>
      <c r="J319" s="617"/>
      <c r="K319" s="605">
        <f>220*K318*0.85/1000</f>
        <v>4.4431199999999995</v>
      </c>
      <c r="L319" s="605">
        <f>220*L318*0.85/1000</f>
        <v>10.03816</v>
      </c>
      <c r="M319" s="606">
        <f>220*M318*0.85/1000</f>
        <v>10.202720000000001</v>
      </c>
      <c r="N319" s="605"/>
      <c r="O319" s="621">
        <f>SUM(K319:M319)</f>
        <v>24.683999999999997</v>
      </c>
      <c r="P319" s="634">
        <f>220*P318*0.85/1000</f>
        <v>0</v>
      </c>
      <c r="Q319" s="634">
        <f>220*Q318*0.85/1000</f>
        <v>0</v>
      </c>
      <c r="R319" s="634">
        <f>220*R318*0.85/1000</f>
        <v>0</v>
      </c>
      <c r="S319" s="599"/>
      <c r="T319" s="706">
        <f>SUM(P319:R319)</f>
        <v>0</v>
      </c>
      <c r="U319" s="812">
        <f>SUM(O319,T319)</f>
        <v>24.683999999999997</v>
      </c>
      <c r="V319" s="813"/>
    </row>
    <row r="320" spans="1:22" ht="18" customHeight="1" x14ac:dyDescent="0.3">
      <c r="A320" s="95" t="s">
        <v>220</v>
      </c>
      <c r="B320" s="508">
        <v>100</v>
      </c>
      <c r="C320" s="508">
        <v>144</v>
      </c>
      <c r="D320" s="167">
        <f>MAX(K324:L324:M324)/144*100</f>
        <v>37.888888888888886</v>
      </c>
      <c r="E320" s="201"/>
      <c r="F320" s="49"/>
      <c r="G320" s="49"/>
      <c r="H320" s="46"/>
      <c r="I320" s="46"/>
      <c r="J320" s="409">
        <f>(K320+L320+M320)/3</f>
        <v>226</v>
      </c>
      <c r="K320" s="390">
        <v>236</v>
      </c>
      <c r="L320" s="390">
        <v>214</v>
      </c>
      <c r="M320" s="391">
        <v>228</v>
      </c>
      <c r="N320" s="390"/>
      <c r="O320" s="323"/>
      <c r="P320" s="142"/>
      <c r="Q320" s="142"/>
      <c r="R320" s="142"/>
      <c r="S320" s="138"/>
      <c r="T320" s="837"/>
      <c r="U320" s="736"/>
      <c r="V320" s="773"/>
    </row>
    <row r="321" spans="1:22" ht="18" customHeight="1" x14ac:dyDescent="0.25">
      <c r="A321" s="766" t="s">
        <v>128</v>
      </c>
      <c r="B321" s="806"/>
      <c r="C321" s="806"/>
      <c r="D321" s="273"/>
      <c r="E321" s="273">
        <v>400</v>
      </c>
      <c r="F321" s="275"/>
      <c r="G321" s="275"/>
      <c r="H321" s="105"/>
      <c r="I321" s="105"/>
      <c r="J321" s="239"/>
      <c r="K321" s="399">
        <v>6.16</v>
      </c>
      <c r="L321" s="399">
        <v>36.96</v>
      </c>
      <c r="M321" s="399">
        <v>26.4</v>
      </c>
      <c r="N321" s="181">
        <f t="shared" ref="N321:N322" si="87">SQRT((0+L321*0.866-M321*0.866)*(0+L321*0.866-M321*0.866)+(K321-L321*0.5-M321*0.5)*(K321-L321*0.5-M321*0.5))</f>
        <v>27.109051872051889</v>
      </c>
      <c r="O321" s="324"/>
      <c r="P321" s="142"/>
      <c r="Q321" s="142"/>
      <c r="R321" s="142"/>
      <c r="S321" s="138"/>
      <c r="T321" s="838"/>
      <c r="U321" s="736"/>
      <c r="V321" s="773"/>
    </row>
    <row r="322" spans="1:22" ht="18" customHeight="1" x14ac:dyDescent="0.25">
      <c r="A322" s="766" t="s">
        <v>129</v>
      </c>
      <c r="B322" s="807"/>
      <c r="C322" s="807"/>
      <c r="D322" s="274"/>
      <c r="E322" s="274">
        <v>396</v>
      </c>
      <c r="F322" s="276"/>
      <c r="G322" s="276"/>
      <c r="H322" s="277"/>
      <c r="I322" s="277"/>
      <c r="J322" s="239"/>
      <c r="K322" s="399">
        <v>17.600000000000001</v>
      </c>
      <c r="L322" s="399">
        <v>15.84</v>
      </c>
      <c r="M322" s="399">
        <v>28.16</v>
      </c>
      <c r="N322" s="181">
        <f t="shared" si="87"/>
        <v>11.54080246665716</v>
      </c>
      <c r="O322" s="324"/>
      <c r="P322" s="142"/>
      <c r="Q322" s="142"/>
      <c r="R322" s="142"/>
      <c r="S322" s="138"/>
      <c r="T322" s="838"/>
      <c r="U322" s="736"/>
      <c r="V322" s="773"/>
    </row>
    <row r="323" spans="1:22" ht="18" customHeight="1" x14ac:dyDescent="0.25">
      <c r="A323" s="766"/>
      <c r="B323" s="807"/>
      <c r="C323" s="807"/>
      <c r="D323" s="274"/>
      <c r="E323" s="274">
        <v>393</v>
      </c>
      <c r="F323" s="276"/>
      <c r="G323" s="276"/>
      <c r="H323" s="277"/>
      <c r="I323" s="277"/>
      <c r="J323" s="239"/>
      <c r="K323" s="181"/>
      <c r="L323" s="181"/>
      <c r="M323" s="371"/>
      <c r="N323" s="181"/>
      <c r="O323" s="325"/>
      <c r="P323" s="142"/>
      <c r="Q323" s="142"/>
      <c r="R323" s="142"/>
      <c r="S323" s="138"/>
      <c r="T323" s="839"/>
      <c r="U323" s="736"/>
      <c r="V323" s="773"/>
    </row>
    <row r="324" spans="1:22" ht="18" customHeight="1" x14ac:dyDescent="0.3">
      <c r="A324" s="15" t="s">
        <v>11</v>
      </c>
      <c r="B324" s="70"/>
      <c r="C324" s="70"/>
      <c r="D324" s="71"/>
      <c r="E324" s="71"/>
      <c r="F324" s="70"/>
      <c r="G324" s="70"/>
      <c r="H324" s="51"/>
      <c r="I324" s="51"/>
      <c r="J324" s="47"/>
      <c r="K324" s="53">
        <f>SUM(K321:K323)</f>
        <v>23.76</v>
      </c>
      <c r="L324" s="53">
        <f t="shared" ref="L324:M324" si="88">SUM(L321:L323)</f>
        <v>52.8</v>
      </c>
      <c r="M324" s="53">
        <f t="shared" si="88"/>
        <v>54.56</v>
      </c>
      <c r="N324" s="53"/>
      <c r="O324" s="55"/>
      <c r="P324" s="40"/>
      <c r="Q324" s="40"/>
      <c r="R324" s="40"/>
      <c r="S324" s="32"/>
      <c r="T324" s="43"/>
      <c r="U324" s="774"/>
      <c r="V324" s="736"/>
    </row>
    <row r="325" spans="1:22" ht="18" customHeight="1" x14ac:dyDescent="0.3">
      <c r="A325" s="592"/>
      <c r="B325" s="810"/>
      <c r="C325" s="810"/>
      <c r="D325" s="626"/>
      <c r="E325" s="626"/>
      <c r="F325" s="810"/>
      <c r="G325" s="810"/>
      <c r="H325" s="698"/>
      <c r="I325" s="698"/>
      <c r="J325" s="617"/>
      <c r="K325" s="605">
        <f>220*K324*0.85/1000</f>
        <v>4.4431200000000004</v>
      </c>
      <c r="L325" s="605">
        <f>220*L324*0.85/1000</f>
        <v>9.8735999999999997</v>
      </c>
      <c r="M325" s="606">
        <f>220*M324*0.85/1000</f>
        <v>10.202720000000001</v>
      </c>
      <c r="N325" s="605"/>
      <c r="O325" s="639">
        <f>SUM(K325:M325)</f>
        <v>24.519440000000003</v>
      </c>
      <c r="P325" s="634">
        <f>220*P324*0.85/1000</f>
        <v>0</v>
      </c>
      <c r="Q325" s="634">
        <f>220*Q324*0.85/1000</f>
        <v>0</v>
      </c>
      <c r="R325" s="634">
        <f>220*R324*0.85/1000</f>
        <v>0</v>
      </c>
      <c r="S325" s="599"/>
      <c r="T325" s="617">
        <f>SUM(P325:R325)</f>
        <v>0</v>
      </c>
      <c r="U325" s="812"/>
      <c r="V325" s="814">
        <f>SUM(O325,T325)</f>
        <v>24.519440000000003</v>
      </c>
    </row>
    <row r="326" spans="1:22" ht="18" customHeight="1" x14ac:dyDescent="0.3">
      <c r="A326" s="840" t="s">
        <v>17</v>
      </c>
      <c r="B326" s="37">
        <f>SUM(B175,B199,B211,B223,B239,B251,B258,B264,B284,B290,B302,B314)</f>
        <v>3743</v>
      </c>
      <c r="C326" s="37"/>
      <c r="D326" s="56"/>
      <c r="E326" s="56"/>
      <c r="F326" s="375">
        <f>SUM(F175,F199,F211,F223,F239,F251,F258,F264,F284,F290,F302,F314)</f>
        <v>2530</v>
      </c>
      <c r="G326" s="375"/>
      <c r="H326" s="46"/>
      <c r="I326" s="46"/>
      <c r="J326" s="239"/>
      <c r="K326" s="186"/>
      <c r="L326" s="186"/>
      <c r="M326" s="436"/>
      <c r="N326" s="186"/>
      <c r="O326" s="187"/>
      <c r="P326" s="142"/>
      <c r="Q326" s="142"/>
      <c r="R326" s="142"/>
      <c r="S326" s="138"/>
      <c r="T326" s="191"/>
      <c r="U326" s="808">
        <f>SUM(U186,U198,U204,U210,U216,U222,U230:U231,U239,U238,U239,U244,U250,U257,U263,U273,U283,U289,U295,U301,U307,U313,U319,U325)</f>
        <v>752.24864000000014</v>
      </c>
      <c r="V326" s="809">
        <f>SUM(V198,V210,V222,V238,V250,V283,V301,V313,V325)</f>
        <v>378.5254000000001</v>
      </c>
    </row>
    <row r="327" spans="1:22" ht="18" customHeight="1" x14ac:dyDescent="0.25">
      <c r="A327" s="1068" t="s">
        <v>44</v>
      </c>
      <c r="B327" s="1068"/>
      <c r="C327" s="1068"/>
      <c r="D327" s="1068"/>
      <c r="E327" s="1068"/>
      <c r="F327" s="1068"/>
      <c r="G327" s="1068"/>
      <c r="H327" s="1068"/>
      <c r="I327" s="1068"/>
      <c r="J327" s="1068"/>
      <c r="K327" s="1068"/>
      <c r="L327" s="1068"/>
      <c r="M327" s="1068"/>
      <c r="N327" s="1068"/>
      <c r="O327" s="1068"/>
      <c r="P327" s="1068"/>
      <c r="Q327" s="1068"/>
      <c r="R327" s="1068"/>
      <c r="S327" s="1073"/>
      <c r="T327" s="100"/>
      <c r="U327" s="718"/>
      <c r="V327" s="841"/>
    </row>
    <row r="328" spans="1:22" ht="18" customHeight="1" x14ac:dyDescent="0.3">
      <c r="A328" s="95" t="s">
        <v>221</v>
      </c>
      <c r="B328" s="427">
        <v>250</v>
      </c>
      <c r="C328" s="427">
        <v>361</v>
      </c>
      <c r="D328" s="167">
        <f>MAX(K335:L335:M335)/361*100</f>
        <v>17.174515235457065</v>
      </c>
      <c r="E328" s="167"/>
      <c r="F328" s="58"/>
      <c r="G328" s="58"/>
      <c r="H328" s="13"/>
      <c r="I328" s="13"/>
      <c r="J328" s="409">
        <f>(K328+L328+M328)/3</f>
        <v>226.66666666666666</v>
      </c>
      <c r="K328" s="373">
        <v>232</v>
      </c>
      <c r="L328" s="373">
        <v>230</v>
      </c>
      <c r="M328" s="373">
        <v>218</v>
      </c>
      <c r="N328" s="374"/>
      <c r="O328" s="326"/>
      <c r="P328" s="141"/>
      <c r="Q328" s="141"/>
      <c r="R328" s="141"/>
      <c r="S328" s="193"/>
      <c r="T328" s="224"/>
      <c r="U328" s="773"/>
      <c r="V328" s="773"/>
    </row>
    <row r="329" spans="1:22" ht="18" customHeight="1" x14ac:dyDescent="0.25">
      <c r="A329" s="766" t="s">
        <v>421</v>
      </c>
      <c r="B329" s="504"/>
      <c r="C329" s="504"/>
      <c r="D329" s="762"/>
      <c r="E329" s="762">
        <v>390</v>
      </c>
      <c r="F329" s="842"/>
      <c r="G329" s="842"/>
      <c r="H329" s="347"/>
      <c r="I329" s="347"/>
      <c r="J329" s="438"/>
      <c r="K329" s="399">
        <v>8.5</v>
      </c>
      <c r="L329" s="399">
        <v>22.5</v>
      </c>
      <c r="M329" s="399">
        <v>14.5</v>
      </c>
      <c r="N329" s="394">
        <f t="shared" ref="N329:N347" si="89">SQRT((0+L329*0.866-M329*0.866)*(0+L329*0.866-M329*0.866)+(K329-L329*0.5-M329*0.5)*(K329-L329*0.5-M329*0.5))</f>
        <v>12.165409323158839</v>
      </c>
      <c r="O329" s="307"/>
      <c r="P329" s="141"/>
      <c r="Q329" s="141"/>
      <c r="R329" s="141"/>
      <c r="S329" s="193"/>
      <c r="T329" s="225"/>
      <c r="U329" s="773"/>
      <c r="V329" s="773"/>
    </row>
    <row r="330" spans="1:22" ht="18" customHeight="1" x14ac:dyDescent="0.25">
      <c r="A330" s="766" t="s">
        <v>422</v>
      </c>
      <c r="B330" s="505"/>
      <c r="C330" s="505"/>
      <c r="D330" s="751"/>
      <c r="E330" s="751">
        <v>395</v>
      </c>
      <c r="F330" s="843"/>
      <c r="G330" s="843"/>
      <c r="H330" s="349"/>
      <c r="I330" s="349"/>
      <c r="J330" s="438"/>
      <c r="K330" s="399">
        <v>1</v>
      </c>
      <c r="L330" s="399">
        <v>25.5</v>
      </c>
      <c r="M330" s="399">
        <v>23</v>
      </c>
      <c r="N330" s="394">
        <f t="shared" si="89"/>
        <v>23.35058296916803</v>
      </c>
      <c r="O330" s="307"/>
      <c r="P330" s="141"/>
      <c r="Q330" s="141"/>
      <c r="R330" s="141"/>
      <c r="S330" s="193"/>
      <c r="T330" s="225"/>
      <c r="U330" s="773"/>
      <c r="V330" s="773"/>
    </row>
    <row r="331" spans="1:22" ht="18" customHeight="1" x14ac:dyDescent="0.25">
      <c r="A331" s="766" t="s">
        <v>423</v>
      </c>
      <c r="B331" s="505"/>
      <c r="C331" s="505"/>
      <c r="D331" s="751"/>
      <c r="E331" s="751">
        <v>393</v>
      </c>
      <c r="F331" s="843"/>
      <c r="G331" s="843"/>
      <c r="H331" s="349"/>
      <c r="I331" s="349"/>
      <c r="J331" s="438"/>
      <c r="K331" s="399">
        <v>16.5</v>
      </c>
      <c r="L331" s="399">
        <v>25.5</v>
      </c>
      <c r="M331" s="399">
        <v>20</v>
      </c>
      <c r="N331" s="394">
        <f t="shared" si="89"/>
        <v>7.858032132792534</v>
      </c>
      <c r="O331" s="307"/>
      <c r="P331" s="141"/>
      <c r="Q331" s="141"/>
      <c r="R331" s="141"/>
      <c r="S331" s="193"/>
      <c r="T331" s="225"/>
      <c r="U331" s="773"/>
      <c r="V331" s="773"/>
    </row>
    <row r="332" spans="1:22" ht="18" customHeight="1" x14ac:dyDescent="0.25">
      <c r="A332" s="766" t="s">
        <v>130</v>
      </c>
      <c r="B332" s="505"/>
      <c r="C332" s="505"/>
      <c r="D332" s="751"/>
      <c r="E332" s="751"/>
      <c r="F332" s="843"/>
      <c r="G332" s="843"/>
      <c r="H332" s="349"/>
      <c r="I332" s="349"/>
      <c r="J332" s="438"/>
      <c r="K332" s="399">
        <v>0</v>
      </c>
      <c r="L332" s="399">
        <v>0</v>
      </c>
      <c r="M332" s="399">
        <v>0</v>
      </c>
      <c r="N332" s="394">
        <f t="shared" si="89"/>
        <v>0</v>
      </c>
      <c r="O332" s="307"/>
      <c r="P332" s="141"/>
      <c r="Q332" s="141"/>
      <c r="R332" s="141"/>
      <c r="S332" s="193"/>
      <c r="T332" s="225"/>
      <c r="U332" s="773"/>
      <c r="V332" s="773"/>
    </row>
    <row r="333" spans="1:22" ht="18" customHeight="1" x14ac:dyDescent="0.25">
      <c r="A333" s="766" t="s">
        <v>424</v>
      </c>
      <c r="B333" s="505"/>
      <c r="C333" s="505"/>
      <c r="D333" s="751"/>
      <c r="E333" s="751"/>
      <c r="F333" s="843"/>
      <c r="G333" s="843"/>
      <c r="H333" s="349"/>
      <c r="I333" s="349"/>
      <c r="J333" s="438"/>
      <c r="K333" s="399">
        <v>12</v>
      </c>
      <c r="L333" s="399">
        <v>13</v>
      </c>
      <c r="M333" s="399">
        <v>20.5</v>
      </c>
      <c r="N333" s="394">
        <f t="shared" si="89"/>
        <v>8.0465846792288218</v>
      </c>
      <c r="O333" s="307"/>
      <c r="P333" s="141"/>
      <c r="Q333" s="141"/>
      <c r="R333" s="141"/>
      <c r="S333" s="193"/>
      <c r="T333" s="225"/>
      <c r="U333" s="773"/>
      <c r="V333" s="773"/>
    </row>
    <row r="334" spans="1:22" ht="18" customHeight="1" x14ac:dyDescent="0.25">
      <c r="A334" s="766" t="s">
        <v>131</v>
      </c>
      <c r="B334" s="505"/>
      <c r="C334" s="505"/>
      <c r="D334" s="751"/>
      <c r="E334" s="751"/>
      <c r="F334" s="843"/>
      <c r="G334" s="843"/>
      <c r="H334" s="349"/>
      <c r="I334" s="349"/>
      <c r="J334" s="438"/>
      <c r="K334" s="399">
        <v>0</v>
      </c>
      <c r="L334" s="399">
        <v>0</v>
      </c>
      <c r="M334" s="399">
        <v>0</v>
      </c>
      <c r="N334" s="394">
        <f t="shared" si="89"/>
        <v>0</v>
      </c>
      <c r="O334" s="308"/>
      <c r="P334" s="141"/>
      <c r="Q334" s="141"/>
      <c r="R334" s="141"/>
      <c r="S334" s="193"/>
      <c r="T334" s="226"/>
      <c r="U334" s="773"/>
      <c r="V334" s="773"/>
    </row>
    <row r="335" spans="1:22" ht="18" customHeight="1" x14ac:dyDescent="0.3">
      <c r="A335" s="208" t="s">
        <v>11</v>
      </c>
      <c r="B335" s="539"/>
      <c r="C335" s="539"/>
      <c r="D335" s="793"/>
      <c r="E335" s="793"/>
      <c r="F335" s="844"/>
      <c r="G335" s="844"/>
      <c r="H335" s="845"/>
      <c r="I335" s="845"/>
      <c r="J335" s="258"/>
      <c r="K335" s="395">
        <f>SUM(K338:K343)</f>
        <v>52</v>
      </c>
      <c r="L335" s="395">
        <f t="shared" ref="L335:M335" si="90">SUM(L338:L343)</f>
        <v>53.5</v>
      </c>
      <c r="M335" s="395">
        <f t="shared" si="90"/>
        <v>62</v>
      </c>
      <c r="N335" s="396">
        <f t="shared" si="89"/>
        <v>9.3406006766160363</v>
      </c>
      <c r="O335" s="209"/>
      <c r="P335" s="216"/>
      <c r="Q335" s="216"/>
      <c r="R335" s="216"/>
      <c r="S335" s="211"/>
      <c r="T335" s="207"/>
      <c r="U335" s="773"/>
      <c r="V335" s="736"/>
    </row>
    <row r="336" spans="1:22" ht="18" customHeight="1" x14ac:dyDescent="0.3">
      <c r="A336" s="592"/>
      <c r="B336" s="593"/>
      <c r="C336" s="593"/>
      <c r="D336" s="644"/>
      <c r="E336" s="644"/>
      <c r="F336" s="846"/>
      <c r="G336" s="846"/>
      <c r="H336" s="742"/>
      <c r="I336" s="742"/>
      <c r="J336" s="594"/>
      <c r="K336" s="595">
        <f>220*K335*0.85/1000</f>
        <v>9.7240000000000002</v>
      </c>
      <c r="L336" s="595">
        <f>220*L335*0.85/1000</f>
        <v>10.0045</v>
      </c>
      <c r="M336" s="595">
        <f>220*M335*0.85/1000</f>
        <v>11.593999999999999</v>
      </c>
      <c r="N336" s="596"/>
      <c r="O336" s="597">
        <f>SUM(K336:M336)</f>
        <v>31.322499999999998</v>
      </c>
      <c r="P336" s="598"/>
      <c r="Q336" s="598"/>
      <c r="R336" s="598"/>
      <c r="S336" s="599"/>
      <c r="T336" s="600">
        <f>SUM(P336:R336)</f>
        <v>0</v>
      </c>
      <c r="U336" s="717">
        <f>SUM(O336,T336)</f>
        <v>31.322499999999998</v>
      </c>
      <c r="V336" s="847"/>
    </row>
    <row r="337" spans="1:22" ht="18" customHeight="1" x14ac:dyDescent="0.3">
      <c r="A337" s="95" t="s">
        <v>222</v>
      </c>
      <c r="B337" s="427">
        <v>250</v>
      </c>
      <c r="C337" s="427">
        <v>361</v>
      </c>
      <c r="D337" s="167">
        <f>MAX(K344:L344:M344)/361*100</f>
        <v>17.174515235457065</v>
      </c>
      <c r="E337" s="167"/>
      <c r="F337" s="58"/>
      <c r="G337" s="58"/>
      <c r="H337" s="13"/>
      <c r="I337" s="13"/>
      <c r="J337" s="409">
        <f>(K337+L337+M337)/3</f>
        <v>226.66666666666666</v>
      </c>
      <c r="K337" s="373">
        <v>227</v>
      </c>
      <c r="L337" s="373">
        <v>232</v>
      </c>
      <c r="M337" s="373">
        <v>221</v>
      </c>
      <c r="N337" s="374"/>
      <c r="O337" s="327"/>
      <c r="P337" s="141"/>
      <c r="Q337" s="141"/>
      <c r="R337" s="141"/>
      <c r="S337" s="193"/>
      <c r="T337" s="205"/>
      <c r="U337" s="773"/>
      <c r="V337" s="773"/>
    </row>
    <row r="338" spans="1:22" ht="18" customHeight="1" x14ac:dyDescent="0.25">
      <c r="A338" s="766" t="s">
        <v>421</v>
      </c>
      <c r="B338" s="504"/>
      <c r="C338" s="504"/>
      <c r="D338" s="762"/>
      <c r="E338" s="762">
        <v>399</v>
      </c>
      <c r="F338" s="842"/>
      <c r="G338" s="842"/>
      <c r="H338" s="347"/>
      <c r="I338" s="347"/>
      <c r="J338" s="438"/>
      <c r="K338" s="399">
        <v>37</v>
      </c>
      <c r="L338" s="399">
        <v>31.5</v>
      </c>
      <c r="M338" s="399">
        <v>16.5</v>
      </c>
      <c r="N338" s="394">
        <f t="shared" si="89"/>
        <v>18.377706603382261</v>
      </c>
      <c r="O338" s="328"/>
      <c r="P338" s="141"/>
      <c r="Q338" s="141"/>
      <c r="R338" s="141"/>
      <c r="S338" s="193"/>
      <c r="T338" s="220"/>
      <c r="U338" s="773"/>
      <c r="V338" s="773"/>
    </row>
    <row r="339" spans="1:22" ht="18" customHeight="1" x14ac:dyDescent="0.25">
      <c r="A339" s="766" t="s">
        <v>422</v>
      </c>
      <c r="B339" s="505"/>
      <c r="C339" s="505"/>
      <c r="D339" s="751"/>
      <c r="E339" s="751">
        <v>390</v>
      </c>
      <c r="F339" s="843"/>
      <c r="G339" s="843"/>
      <c r="H339" s="349"/>
      <c r="I339" s="349"/>
      <c r="J339" s="438"/>
      <c r="K339" s="399">
        <v>0</v>
      </c>
      <c r="L339" s="399">
        <v>12</v>
      </c>
      <c r="M339" s="399">
        <v>23</v>
      </c>
      <c r="N339" s="394">
        <f t="shared" si="89"/>
        <v>19.924725242773111</v>
      </c>
      <c r="O339" s="328"/>
      <c r="P339" s="141"/>
      <c r="Q339" s="141"/>
      <c r="R339" s="141"/>
      <c r="S339" s="193"/>
      <c r="T339" s="220"/>
      <c r="U339" s="773"/>
      <c r="V339" s="773"/>
    </row>
    <row r="340" spans="1:22" ht="18" customHeight="1" x14ac:dyDescent="0.25">
      <c r="A340" s="766" t="s">
        <v>423</v>
      </c>
      <c r="B340" s="505"/>
      <c r="C340" s="505"/>
      <c r="D340" s="751"/>
      <c r="E340" s="751">
        <v>392</v>
      </c>
      <c r="F340" s="843"/>
      <c r="G340" s="843"/>
      <c r="H340" s="349"/>
      <c r="I340" s="349"/>
      <c r="J340" s="438"/>
      <c r="K340" s="399">
        <v>6</v>
      </c>
      <c r="L340" s="399">
        <v>9</v>
      </c>
      <c r="M340" s="399">
        <v>6</v>
      </c>
      <c r="N340" s="394">
        <f t="shared" si="89"/>
        <v>2.999933999273984</v>
      </c>
      <c r="O340" s="328"/>
      <c r="P340" s="141"/>
      <c r="Q340" s="141"/>
      <c r="R340" s="141"/>
      <c r="S340" s="193"/>
      <c r="T340" s="220"/>
      <c r="U340" s="773"/>
      <c r="V340" s="773"/>
    </row>
    <row r="341" spans="1:22" ht="18" customHeight="1" x14ac:dyDescent="0.25">
      <c r="A341" s="766" t="s">
        <v>130</v>
      </c>
      <c r="B341" s="505"/>
      <c r="C341" s="505"/>
      <c r="D341" s="751"/>
      <c r="E341" s="751"/>
      <c r="F341" s="843"/>
      <c r="G341" s="843"/>
      <c r="H341" s="349"/>
      <c r="I341" s="349"/>
      <c r="J341" s="438"/>
      <c r="K341" s="399">
        <v>0</v>
      </c>
      <c r="L341" s="399">
        <v>0</v>
      </c>
      <c r="M341" s="399">
        <v>0</v>
      </c>
      <c r="N341" s="394">
        <f t="shared" si="89"/>
        <v>0</v>
      </c>
      <c r="O341" s="328"/>
      <c r="P341" s="141"/>
      <c r="Q341" s="141"/>
      <c r="R341" s="141"/>
      <c r="S341" s="193"/>
      <c r="T341" s="220"/>
      <c r="U341" s="773"/>
      <c r="V341" s="773"/>
    </row>
    <row r="342" spans="1:22" ht="18" customHeight="1" x14ac:dyDescent="0.25">
      <c r="A342" s="766" t="s">
        <v>424</v>
      </c>
      <c r="B342" s="505"/>
      <c r="C342" s="505"/>
      <c r="D342" s="751"/>
      <c r="E342" s="751"/>
      <c r="F342" s="843"/>
      <c r="G342" s="843"/>
      <c r="H342" s="349"/>
      <c r="I342" s="349"/>
      <c r="J342" s="438"/>
      <c r="K342" s="399">
        <v>9</v>
      </c>
      <c r="L342" s="399">
        <v>1</v>
      </c>
      <c r="M342" s="399">
        <v>16.5</v>
      </c>
      <c r="N342" s="394">
        <f t="shared" si="89"/>
        <v>13.425327891712739</v>
      </c>
      <c r="O342" s="328"/>
      <c r="P342" s="141"/>
      <c r="Q342" s="141"/>
      <c r="R342" s="141"/>
      <c r="S342" s="193"/>
      <c r="T342" s="220"/>
      <c r="U342" s="773"/>
      <c r="V342" s="773"/>
    </row>
    <row r="343" spans="1:22" ht="18" customHeight="1" x14ac:dyDescent="0.25">
      <c r="A343" s="766" t="s">
        <v>131</v>
      </c>
      <c r="B343" s="505"/>
      <c r="C343" s="505"/>
      <c r="D343" s="751"/>
      <c r="E343" s="751"/>
      <c r="F343" s="843"/>
      <c r="G343" s="843"/>
      <c r="H343" s="349"/>
      <c r="I343" s="349"/>
      <c r="J343" s="438"/>
      <c r="K343" s="399">
        <v>0</v>
      </c>
      <c r="L343" s="399">
        <v>0</v>
      </c>
      <c r="M343" s="399">
        <v>0</v>
      </c>
      <c r="N343" s="394">
        <f t="shared" si="89"/>
        <v>0</v>
      </c>
      <c r="O343" s="329"/>
      <c r="P343" s="141"/>
      <c r="Q343" s="141"/>
      <c r="R343" s="141"/>
      <c r="S343" s="193"/>
      <c r="T343" s="221"/>
      <c r="U343" s="773"/>
      <c r="V343" s="773"/>
    </row>
    <row r="344" spans="1:22" ht="18" customHeight="1" x14ac:dyDescent="0.3">
      <c r="A344" s="208" t="s">
        <v>11</v>
      </c>
      <c r="B344" s="539"/>
      <c r="C344" s="539"/>
      <c r="D344" s="793"/>
      <c r="E344" s="793"/>
      <c r="F344" s="844"/>
      <c r="G344" s="844"/>
      <c r="H344" s="845"/>
      <c r="I344" s="845"/>
      <c r="J344" s="258"/>
      <c r="K344" s="395">
        <f>SUM(K338:K343)</f>
        <v>52</v>
      </c>
      <c r="L344" s="395">
        <f t="shared" ref="L344:M344" si="91">SUM(L338:L343)</f>
        <v>53.5</v>
      </c>
      <c r="M344" s="395">
        <f t="shared" si="91"/>
        <v>62</v>
      </c>
      <c r="N344" s="396">
        <f t="shared" si="89"/>
        <v>9.3406006766160363</v>
      </c>
      <c r="O344" s="209"/>
      <c r="P344" s="216"/>
      <c r="Q344" s="216"/>
      <c r="R344" s="216"/>
      <c r="S344" s="211"/>
      <c r="T344" s="207"/>
      <c r="U344" s="773"/>
      <c r="V344" s="736"/>
    </row>
    <row r="345" spans="1:22" ht="18" customHeight="1" x14ac:dyDescent="0.3">
      <c r="A345" s="592"/>
      <c r="B345" s="601"/>
      <c r="C345" s="593"/>
      <c r="D345" s="644"/>
      <c r="E345" s="644"/>
      <c r="F345" s="846"/>
      <c r="G345" s="846"/>
      <c r="H345" s="742"/>
      <c r="I345" s="742"/>
      <c r="J345" s="594"/>
      <c r="K345" s="595">
        <f>220*K344*0.85/1000</f>
        <v>9.7240000000000002</v>
      </c>
      <c r="L345" s="595">
        <f>220*L344*0.85/1000</f>
        <v>10.0045</v>
      </c>
      <c r="M345" s="595">
        <f>220*M344*0.85/1000</f>
        <v>11.593999999999999</v>
      </c>
      <c r="N345" s="596"/>
      <c r="O345" s="597">
        <f>SUM(K345:M345)</f>
        <v>31.322499999999998</v>
      </c>
      <c r="P345" s="598"/>
      <c r="Q345" s="598"/>
      <c r="R345" s="598"/>
      <c r="S345" s="599"/>
      <c r="T345" s="600">
        <f>SUM(P345:R345)</f>
        <v>0</v>
      </c>
      <c r="U345" s="717"/>
      <c r="V345" s="847">
        <f>SUM(O345,T345)</f>
        <v>31.322499999999998</v>
      </c>
    </row>
    <row r="346" spans="1:22" ht="18" customHeight="1" x14ac:dyDescent="0.3">
      <c r="A346" s="95" t="s">
        <v>223</v>
      </c>
      <c r="B346" s="514">
        <v>250</v>
      </c>
      <c r="C346" s="508">
        <v>361</v>
      </c>
      <c r="D346" s="167">
        <f>MAX(K356:L356:M356)/361*100</f>
        <v>15.512465373961218</v>
      </c>
      <c r="E346" s="167"/>
      <c r="F346" s="559">
        <v>250</v>
      </c>
      <c r="G346" s="559">
        <v>361</v>
      </c>
      <c r="H346" s="169">
        <f>MAX(P356:Q356:R356)/361*100</f>
        <v>21.191135734072024</v>
      </c>
      <c r="I346" s="169"/>
      <c r="J346" s="409">
        <f>(K346+L346+M346)/3</f>
        <v>232.66666666666666</v>
      </c>
      <c r="K346" s="390">
        <v>234</v>
      </c>
      <c r="L346" s="390">
        <v>239</v>
      </c>
      <c r="M346" s="390">
        <v>225</v>
      </c>
      <c r="N346" s="390"/>
      <c r="O346" s="330"/>
      <c r="P346" s="266">
        <v>223</v>
      </c>
      <c r="Q346" s="266">
        <v>245</v>
      </c>
      <c r="R346" s="266">
        <v>236</v>
      </c>
      <c r="S346" s="383"/>
      <c r="T346" s="205"/>
      <c r="U346" s="773"/>
      <c r="V346" s="773"/>
    </row>
    <row r="347" spans="1:22" ht="18" customHeight="1" x14ac:dyDescent="0.25">
      <c r="A347" s="848" t="s">
        <v>425</v>
      </c>
      <c r="B347" s="540"/>
      <c r="C347" s="541"/>
      <c r="D347" s="849"/>
      <c r="E347" s="454">
        <v>409</v>
      </c>
      <c r="F347" s="850"/>
      <c r="G347" s="850"/>
      <c r="H347" s="105"/>
      <c r="I347" s="275">
        <v>412</v>
      </c>
      <c r="J347" s="240"/>
      <c r="K347" s="399">
        <v>20.5</v>
      </c>
      <c r="L347" s="399">
        <v>31</v>
      </c>
      <c r="M347" s="399">
        <v>26</v>
      </c>
      <c r="N347" s="371">
        <f t="shared" si="89"/>
        <v>9.0966422376611042</v>
      </c>
      <c r="O347" s="331"/>
      <c r="P347" s="191"/>
      <c r="Q347" s="191"/>
      <c r="R347" s="191"/>
      <c r="S347" s="383"/>
      <c r="T347" s="220"/>
      <c r="U347" s="773"/>
      <c r="V347" s="773"/>
    </row>
    <row r="348" spans="1:22" ht="18" customHeight="1" x14ac:dyDescent="0.25">
      <c r="A348" s="848" t="s">
        <v>426</v>
      </c>
      <c r="B348" s="541"/>
      <c r="C348" s="541"/>
      <c r="D348" s="849"/>
      <c r="E348" s="454">
        <v>405</v>
      </c>
      <c r="F348" s="850"/>
      <c r="G348" s="850"/>
      <c r="H348" s="277"/>
      <c r="I348" s="276">
        <v>409</v>
      </c>
      <c r="J348" s="240"/>
      <c r="K348" s="399">
        <v>0</v>
      </c>
      <c r="L348" s="399">
        <v>0</v>
      </c>
      <c r="M348" s="399">
        <v>0</v>
      </c>
      <c r="N348" s="371"/>
      <c r="O348" s="331"/>
      <c r="P348" s="1053">
        <v>23</v>
      </c>
      <c r="Q348" s="1053">
        <v>18.5</v>
      </c>
      <c r="R348" s="1053">
        <v>31.5</v>
      </c>
      <c r="S348" s="383">
        <f t="shared" ref="S348:S372" si="92">SQRT((0+Q348*0.866-R348*0.866)*(0+Q348*0.866-R348*0.866)+(P348-Q348*0.5-R348*0.5)*(P348-Q348*0.5-R348*0.5))</f>
        <v>11.434271467828633</v>
      </c>
      <c r="T348" s="220"/>
      <c r="U348" s="773"/>
      <c r="V348" s="773"/>
    </row>
    <row r="349" spans="1:22" ht="18" customHeight="1" x14ac:dyDescent="0.25">
      <c r="A349" s="848" t="s">
        <v>427</v>
      </c>
      <c r="B349" s="541"/>
      <c r="C349" s="541"/>
      <c r="D349" s="851"/>
      <c r="E349" s="454">
        <v>401</v>
      </c>
      <c r="F349" s="850"/>
      <c r="G349" s="850"/>
      <c r="H349" s="277"/>
      <c r="I349" s="276">
        <v>398</v>
      </c>
      <c r="J349" s="240"/>
      <c r="K349" s="399">
        <v>24</v>
      </c>
      <c r="L349" s="399">
        <v>20</v>
      </c>
      <c r="M349" s="399">
        <v>30</v>
      </c>
      <c r="N349" s="371">
        <f t="shared" ref="N349" si="93">SQRT((0+L349*0.866-M349*0.866)*(0+L349*0.866-M349*0.866)+(K349-L349*0.5-M349*0.5)*(K349-L349*0.5-M349*0.5))</f>
        <v>8.7175455261214427</v>
      </c>
      <c r="O349" s="331"/>
      <c r="P349" s="1053">
        <v>0</v>
      </c>
      <c r="Q349" s="1053">
        <v>0</v>
      </c>
      <c r="R349" s="1053">
        <v>0</v>
      </c>
      <c r="S349" s="383"/>
      <c r="T349" s="220"/>
      <c r="U349" s="773"/>
      <c r="V349" s="773"/>
    </row>
    <row r="350" spans="1:22" ht="18" customHeight="1" x14ac:dyDescent="0.25">
      <c r="A350" s="848" t="s">
        <v>428</v>
      </c>
      <c r="B350" s="541"/>
      <c r="C350" s="541"/>
      <c r="D350" s="851"/>
      <c r="E350" s="851"/>
      <c r="F350" s="850"/>
      <c r="G350" s="850"/>
      <c r="H350" s="277"/>
      <c r="I350" s="276"/>
      <c r="J350" s="240"/>
      <c r="K350" s="399"/>
      <c r="L350" s="387"/>
      <c r="M350" s="387"/>
      <c r="N350" s="371"/>
      <c r="O350" s="331"/>
      <c r="P350" s="1053">
        <v>17</v>
      </c>
      <c r="Q350" s="1053">
        <v>14.5</v>
      </c>
      <c r="R350" s="1053">
        <v>13.5</v>
      </c>
      <c r="S350" s="383">
        <f t="shared" si="92"/>
        <v>3.1224919535524824</v>
      </c>
      <c r="T350" s="220"/>
      <c r="U350" s="773"/>
      <c r="V350" s="773"/>
    </row>
    <row r="351" spans="1:22" ht="18" customHeight="1" x14ac:dyDescent="0.25">
      <c r="A351" s="848" t="s">
        <v>429</v>
      </c>
      <c r="B351" s="541"/>
      <c r="C351" s="541"/>
      <c r="D351" s="851"/>
      <c r="E351" s="851"/>
      <c r="F351" s="850"/>
      <c r="G351" s="850"/>
      <c r="H351" s="277"/>
      <c r="I351" s="276"/>
      <c r="J351" s="240"/>
      <c r="K351" s="399"/>
      <c r="L351" s="387"/>
      <c r="M351" s="387"/>
      <c r="N351" s="371"/>
      <c r="O351" s="331"/>
      <c r="P351" s="1053">
        <v>3</v>
      </c>
      <c r="Q351" s="1053">
        <v>8</v>
      </c>
      <c r="R351" s="1053">
        <v>0.5</v>
      </c>
      <c r="S351" s="383">
        <f t="shared" si="92"/>
        <v>6.6141911826012407</v>
      </c>
      <c r="T351" s="220"/>
      <c r="U351" s="773"/>
      <c r="V351" s="773"/>
    </row>
    <row r="352" spans="1:22" ht="18" customHeight="1" x14ac:dyDescent="0.25">
      <c r="A352" s="848" t="s">
        <v>113</v>
      </c>
      <c r="B352" s="541"/>
      <c r="C352" s="541"/>
      <c r="D352" s="851"/>
      <c r="E352" s="851"/>
      <c r="F352" s="850"/>
      <c r="G352" s="850"/>
      <c r="H352" s="277"/>
      <c r="I352" s="276"/>
      <c r="J352" s="240"/>
      <c r="K352" s="387"/>
      <c r="L352" s="387"/>
      <c r="M352" s="387"/>
      <c r="N352" s="371"/>
      <c r="O352" s="331"/>
      <c r="P352" s="1053">
        <v>0</v>
      </c>
      <c r="Q352" s="1053">
        <v>0</v>
      </c>
      <c r="R352" s="1053">
        <v>0</v>
      </c>
      <c r="S352" s="383">
        <f t="shared" si="92"/>
        <v>0</v>
      </c>
      <c r="T352" s="220"/>
      <c r="U352" s="773"/>
      <c r="V352" s="773"/>
    </row>
    <row r="353" spans="1:23" ht="18" customHeight="1" x14ac:dyDescent="0.25">
      <c r="A353" s="848" t="s">
        <v>175</v>
      </c>
      <c r="B353" s="541"/>
      <c r="C353" s="541"/>
      <c r="D353" s="851"/>
      <c r="E353" s="851"/>
      <c r="F353" s="850"/>
      <c r="G353" s="850"/>
      <c r="H353" s="277"/>
      <c r="I353" s="276"/>
      <c r="J353" s="240"/>
      <c r="K353" s="387"/>
      <c r="L353" s="387"/>
      <c r="M353" s="415"/>
      <c r="N353" s="371"/>
      <c r="O353" s="331"/>
      <c r="P353" s="1053">
        <v>21</v>
      </c>
      <c r="Q353" s="1053">
        <v>10</v>
      </c>
      <c r="R353" s="1053">
        <v>19.5</v>
      </c>
      <c r="S353" s="383">
        <f t="shared" si="92"/>
        <v>10.331796987939708</v>
      </c>
      <c r="T353" s="220"/>
      <c r="U353" s="773"/>
      <c r="V353" s="773"/>
    </row>
    <row r="354" spans="1:23" ht="18" customHeight="1" x14ac:dyDescent="0.25">
      <c r="A354" s="848" t="s">
        <v>114</v>
      </c>
      <c r="B354" s="541"/>
      <c r="C354" s="541"/>
      <c r="D354" s="851"/>
      <c r="E354" s="851"/>
      <c r="F354" s="850"/>
      <c r="G354" s="850"/>
      <c r="H354" s="277"/>
      <c r="I354" s="276"/>
      <c r="J354" s="240"/>
      <c r="K354" s="387"/>
      <c r="L354" s="387"/>
      <c r="M354" s="387"/>
      <c r="N354" s="371"/>
      <c r="O354" s="331"/>
      <c r="P354" s="1053">
        <v>0.5</v>
      </c>
      <c r="Q354" s="1053">
        <v>1.5</v>
      </c>
      <c r="R354" s="1053">
        <v>1.5</v>
      </c>
      <c r="S354" s="383">
        <f t="shared" si="92"/>
        <v>1</v>
      </c>
      <c r="T354" s="220"/>
      <c r="U354" s="773"/>
      <c r="V354" s="773"/>
    </row>
    <row r="355" spans="1:23" ht="18" customHeight="1" x14ac:dyDescent="0.25">
      <c r="A355" s="848" t="s">
        <v>430</v>
      </c>
      <c r="B355" s="541"/>
      <c r="C355" s="541"/>
      <c r="D355" s="851"/>
      <c r="E355" s="851"/>
      <c r="F355" s="850"/>
      <c r="G355" s="850"/>
      <c r="H355" s="74"/>
      <c r="I355" s="73"/>
      <c r="J355" s="240"/>
      <c r="K355" s="387"/>
      <c r="L355" s="387"/>
      <c r="M355" s="387"/>
      <c r="N355" s="371"/>
      <c r="O355" s="332"/>
      <c r="P355" s="1053">
        <v>9.5</v>
      </c>
      <c r="Q355" s="1053">
        <v>4.5</v>
      </c>
      <c r="R355" s="1053">
        <v>10</v>
      </c>
      <c r="S355" s="383">
        <f t="shared" si="92"/>
        <v>5.2677005419822418</v>
      </c>
      <c r="T355" s="221"/>
      <c r="U355" s="773"/>
      <c r="V355" s="773"/>
    </row>
    <row r="356" spans="1:23" ht="18" customHeight="1" x14ac:dyDescent="0.3">
      <c r="A356" s="208" t="s">
        <v>11</v>
      </c>
      <c r="B356" s="520"/>
      <c r="C356" s="520"/>
      <c r="D356" s="476"/>
      <c r="E356" s="476"/>
      <c r="F356" s="852"/>
      <c r="G356" s="852"/>
      <c r="H356" s="853"/>
      <c r="I356" s="852"/>
      <c r="J356" s="241"/>
      <c r="K356" s="212">
        <f>SUM(K347:K355)</f>
        <v>44.5</v>
      </c>
      <c r="L356" s="212">
        <f t="shared" ref="L356:M356" si="94">SUM(L347:L355)</f>
        <v>51</v>
      </c>
      <c r="M356" s="212">
        <f t="shared" si="94"/>
        <v>56</v>
      </c>
      <c r="N356" s="392">
        <f t="shared" ref="N356" si="95">SQRT((0+L356*0.866-M356*0.866)*(0+L356*0.866-M356*0.866)+(K356-L356*0.5-M356*0.5)*(K356-L356*0.5-M356*0.5))</f>
        <v>9.9874371086880966</v>
      </c>
      <c r="O356" s="209"/>
      <c r="P356" s="212">
        <f>SUM(P347:P355)</f>
        <v>74</v>
      </c>
      <c r="Q356" s="212">
        <f t="shared" ref="Q356:R356" si="96">SUM(Q347:Q355)</f>
        <v>57</v>
      </c>
      <c r="R356" s="212">
        <f t="shared" si="96"/>
        <v>76.5</v>
      </c>
      <c r="S356" s="456">
        <f t="shared" si="92"/>
        <v>18.377520752266879</v>
      </c>
      <c r="T356" s="207"/>
      <c r="U356" s="773"/>
      <c r="V356" s="736"/>
      <c r="W356" s="702"/>
    </row>
    <row r="357" spans="1:23" ht="18" customHeight="1" x14ac:dyDescent="0.3">
      <c r="A357" s="592"/>
      <c r="B357" s="602"/>
      <c r="C357" s="603"/>
      <c r="D357" s="626"/>
      <c r="E357" s="626"/>
      <c r="F357" s="810"/>
      <c r="G357" s="810"/>
      <c r="H357" s="698"/>
      <c r="I357" s="810"/>
      <c r="J357" s="604"/>
      <c r="K357" s="605">
        <f>220*K356*0.85/1000</f>
        <v>8.3215000000000003</v>
      </c>
      <c r="L357" s="605">
        <f>220*L356*0.85/1000</f>
        <v>9.5370000000000008</v>
      </c>
      <c r="M357" s="605">
        <f>220*M356*0.85/1000</f>
        <v>10.472</v>
      </c>
      <c r="N357" s="606"/>
      <c r="O357" s="597">
        <f>SUM(K357:M357)</f>
        <v>28.330500000000001</v>
      </c>
      <c r="P357" s="605">
        <f>220*P356*0.85/1000</f>
        <v>13.837999999999999</v>
      </c>
      <c r="Q357" s="605">
        <f>220*Q356*0.85/1000</f>
        <v>10.659000000000001</v>
      </c>
      <c r="R357" s="605">
        <f>220*R356*0.85/1000</f>
        <v>14.3055</v>
      </c>
      <c r="S357" s="607"/>
      <c r="T357" s="600">
        <f>SUM(P357:R357)</f>
        <v>38.802500000000002</v>
      </c>
      <c r="U357" s="765">
        <f>SUM(O357,T357)</f>
        <v>67.13300000000001</v>
      </c>
      <c r="V357" s="813"/>
    </row>
    <row r="358" spans="1:23" ht="18" customHeight="1" x14ac:dyDescent="0.3">
      <c r="A358" s="95" t="s">
        <v>224</v>
      </c>
      <c r="B358" s="514">
        <v>250</v>
      </c>
      <c r="C358" s="508">
        <v>361</v>
      </c>
      <c r="D358" s="167">
        <f>MAX(K368:L368:M368)/361*100</f>
        <v>13.850415512465375</v>
      </c>
      <c r="E358" s="167"/>
      <c r="F358" s="559">
        <v>250</v>
      </c>
      <c r="G358" s="559">
        <v>361</v>
      </c>
      <c r="H358" s="169">
        <f>MAX(P368:Q368:R368)/361*100</f>
        <v>10.526315789473683</v>
      </c>
      <c r="I358" s="202"/>
      <c r="J358" s="409">
        <f>(K358+L358+M358)/3</f>
        <v>231.66666666666666</v>
      </c>
      <c r="K358" s="390">
        <v>232</v>
      </c>
      <c r="L358" s="390">
        <v>239</v>
      </c>
      <c r="M358" s="390">
        <v>224</v>
      </c>
      <c r="N358" s="390"/>
      <c r="O358" s="330"/>
      <c r="P358" s="266">
        <v>232</v>
      </c>
      <c r="Q358" s="266">
        <v>242</v>
      </c>
      <c r="R358" s="266">
        <v>238</v>
      </c>
      <c r="S358" s="383"/>
      <c r="T358" s="205"/>
      <c r="U358" s="773"/>
      <c r="V358" s="773"/>
    </row>
    <row r="359" spans="1:23" ht="18" customHeight="1" x14ac:dyDescent="0.25">
      <c r="A359" s="848" t="s">
        <v>425</v>
      </c>
      <c r="B359" s="540"/>
      <c r="C359" s="541"/>
      <c r="D359" s="849"/>
      <c r="E359" s="851">
        <v>410</v>
      </c>
      <c r="F359" s="850"/>
      <c r="G359" s="850"/>
      <c r="H359" s="105"/>
      <c r="I359" s="854">
        <v>416</v>
      </c>
      <c r="J359" s="237"/>
      <c r="K359" s="399">
        <v>12.5</v>
      </c>
      <c r="L359" s="399">
        <v>26</v>
      </c>
      <c r="M359" s="399">
        <v>38</v>
      </c>
      <c r="N359" s="371">
        <f t="shared" ref="N359:N361" si="97">SQRT((0+L359*0.866-M359*0.866)*(0+L359*0.866-M359*0.866)+(K359-L359*0.5-M359*0.5)*(K359-L359*0.5-M359*0.5))</f>
        <v>22.096236421617146</v>
      </c>
      <c r="O359" s="331"/>
      <c r="P359" s="191"/>
      <c r="Q359" s="191"/>
      <c r="R359" s="191"/>
      <c r="S359" s="383"/>
      <c r="T359" s="220"/>
      <c r="U359" s="773"/>
      <c r="V359" s="773"/>
    </row>
    <row r="360" spans="1:23" ht="18" customHeight="1" x14ac:dyDescent="0.25">
      <c r="A360" s="848" t="s">
        <v>426</v>
      </c>
      <c r="B360" s="541"/>
      <c r="C360" s="541"/>
      <c r="D360" s="849"/>
      <c r="E360" s="851">
        <v>407</v>
      </c>
      <c r="F360" s="850"/>
      <c r="G360" s="850"/>
      <c r="H360" s="277"/>
      <c r="I360" s="854">
        <v>408</v>
      </c>
      <c r="J360" s="237"/>
      <c r="K360" s="399">
        <v>0</v>
      </c>
      <c r="L360" s="399">
        <v>0</v>
      </c>
      <c r="M360" s="399">
        <v>0</v>
      </c>
      <c r="N360" s="371"/>
      <c r="O360" s="331"/>
      <c r="P360" s="1053">
        <v>6.5</v>
      </c>
      <c r="Q360" s="1053">
        <v>5.5</v>
      </c>
      <c r="R360" s="1053">
        <v>11</v>
      </c>
      <c r="S360" s="383">
        <f t="shared" si="92"/>
        <v>5.0743146335244136</v>
      </c>
      <c r="T360" s="220"/>
      <c r="U360" s="773"/>
      <c r="V360" s="773"/>
    </row>
    <row r="361" spans="1:23" ht="18" customHeight="1" x14ac:dyDescent="0.25">
      <c r="A361" s="848" t="s">
        <v>427</v>
      </c>
      <c r="B361" s="541"/>
      <c r="C361" s="541"/>
      <c r="D361" s="849"/>
      <c r="E361" s="851">
        <v>403</v>
      </c>
      <c r="F361" s="850"/>
      <c r="G361" s="850"/>
      <c r="H361" s="277"/>
      <c r="I361" s="854">
        <v>414</v>
      </c>
      <c r="J361" s="237"/>
      <c r="K361" s="399">
        <v>19</v>
      </c>
      <c r="L361" s="399">
        <v>4</v>
      </c>
      <c r="M361" s="399">
        <v>12</v>
      </c>
      <c r="N361" s="371">
        <f t="shared" si="97"/>
        <v>12.999891691856513</v>
      </c>
      <c r="O361" s="331"/>
      <c r="P361" s="191"/>
      <c r="Q361" s="191"/>
      <c r="R361" s="191"/>
      <c r="S361" s="383"/>
      <c r="T361" s="220"/>
      <c r="U361" s="773"/>
      <c r="V361" s="773"/>
    </row>
    <row r="362" spans="1:23" ht="18" customHeight="1" x14ac:dyDescent="0.25">
      <c r="A362" s="848" t="s">
        <v>428</v>
      </c>
      <c r="B362" s="541"/>
      <c r="C362" s="541"/>
      <c r="D362" s="851"/>
      <c r="E362" s="851"/>
      <c r="F362" s="850"/>
      <c r="G362" s="850"/>
      <c r="H362" s="277"/>
      <c r="I362" s="855"/>
      <c r="J362" s="237"/>
      <c r="K362" s="181"/>
      <c r="L362" s="181"/>
      <c r="M362" s="181"/>
      <c r="N362" s="371"/>
      <c r="O362" s="331"/>
      <c r="P362" s="1053">
        <v>1</v>
      </c>
      <c r="Q362" s="1053">
        <v>2</v>
      </c>
      <c r="R362" s="1053">
        <v>6</v>
      </c>
      <c r="S362" s="383">
        <f t="shared" si="92"/>
        <v>4.5824988816147023</v>
      </c>
      <c r="T362" s="220"/>
      <c r="U362" s="773"/>
      <c r="V362" s="773"/>
    </row>
    <row r="363" spans="1:23" ht="18" customHeight="1" x14ac:dyDescent="0.25">
      <c r="A363" s="848" t="s">
        <v>429</v>
      </c>
      <c r="B363" s="541"/>
      <c r="C363" s="541"/>
      <c r="D363" s="851"/>
      <c r="E363" s="851"/>
      <c r="F363" s="850"/>
      <c r="G363" s="850"/>
      <c r="H363" s="277"/>
      <c r="I363" s="855"/>
      <c r="J363" s="237"/>
      <c r="K363" s="399"/>
      <c r="L363" s="387"/>
      <c r="M363" s="387"/>
      <c r="N363" s="388"/>
      <c r="O363" s="331"/>
      <c r="P363" s="1053">
        <v>2</v>
      </c>
      <c r="Q363" s="1053">
        <v>1.5</v>
      </c>
      <c r="R363" s="1053">
        <v>0</v>
      </c>
      <c r="S363" s="383">
        <f t="shared" si="92"/>
        <v>1.8027481798631777</v>
      </c>
      <c r="T363" s="220"/>
      <c r="U363" s="773"/>
      <c r="V363" s="773"/>
    </row>
    <row r="364" spans="1:23" ht="18" customHeight="1" x14ac:dyDescent="0.25">
      <c r="A364" s="848" t="s">
        <v>113</v>
      </c>
      <c r="B364" s="541"/>
      <c r="C364" s="541"/>
      <c r="D364" s="851"/>
      <c r="E364" s="851"/>
      <c r="F364" s="850"/>
      <c r="G364" s="850"/>
      <c r="H364" s="277"/>
      <c r="I364" s="855"/>
      <c r="J364" s="237"/>
      <c r="K364" s="387"/>
      <c r="L364" s="387"/>
      <c r="M364" s="387"/>
      <c r="N364" s="388"/>
      <c r="O364" s="331"/>
      <c r="P364" s="1053">
        <v>6.5</v>
      </c>
      <c r="Q364" s="1053">
        <v>1</v>
      </c>
      <c r="R364" s="1053">
        <v>9</v>
      </c>
      <c r="S364" s="383">
        <f t="shared" si="92"/>
        <v>7.0885248112706778</v>
      </c>
      <c r="T364" s="220"/>
      <c r="U364" s="773"/>
      <c r="V364" s="773"/>
      <c r="W364" s="703"/>
    </row>
    <row r="365" spans="1:23" ht="18" customHeight="1" x14ac:dyDescent="0.25">
      <c r="A365" s="848" t="s">
        <v>175</v>
      </c>
      <c r="B365" s="541"/>
      <c r="C365" s="541"/>
      <c r="D365" s="851"/>
      <c r="E365" s="851"/>
      <c r="F365" s="850"/>
      <c r="G365" s="850"/>
      <c r="H365" s="277"/>
      <c r="I365" s="855"/>
      <c r="J365" s="237"/>
      <c r="K365" s="387"/>
      <c r="L365" s="387"/>
      <c r="M365" s="415"/>
      <c r="N365" s="455"/>
      <c r="O365" s="331"/>
      <c r="P365" s="1053">
        <v>9</v>
      </c>
      <c r="Q365" s="1053">
        <v>3</v>
      </c>
      <c r="R365" s="1053">
        <v>7</v>
      </c>
      <c r="S365" s="383">
        <f t="shared" si="92"/>
        <v>5.2914360999637893</v>
      </c>
      <c r="T365" s="220"/>
      <c r="U365" s="773"/>
      <c r="V365" s="773"/>
    </row>
    <row r="366" spans="1:23" ht="18" customHeight="1" x14ac:dyDescent="0.25">
      <c r="A366" s="848" t="s">
        <v>114</v>
      </c>
      <c r="B366" s="541"/>
      <c r="C366" s="541"/>
      <c r="D366" s="851"/>
      <c r="E366" s="851"/>
      <c r="F366" s="850"/>
      <c r="G366" s="850"/>
      <c r="H366" s="277"/>
      <c r="I366" s="855"/>
      <c r="J366" s="237"/>
      <c r="K366" s="387"/>
      <c r="L366" s="387"/>
      <c r="M366" s="387"/>
      <c r="N366" s="388"/>
      <c r="O366" s="331"/>
      <c r="P366" s="1053">
        <v>0</v>
      </c>
      <c r="Q366" s="1053">
        <v>0</v>
      </c>
      <c r="R366" s="1053">
        <v>0</v>
      </c>
      <c r="S366" s="383">
        <f t="shared" si="92"/>
        <v>0</v>
      </c>
      <c r="T366" s="220"/>
      <c r="U366" s="773"/>
      <c r="V366" s="773"/>
    </row>
    <row r="367" spans="1:23" ht="18" customHeight="1" x14ac:dyDescent="0.25">
      <c r="A367" s="848" t="s">
        <v>430</v>
      </c>
      <c r="B367" s="541"/>
      <c r="C367" s="541"/>
      <c r="D367" s="851"/>
      <c r="E367" s="851"/>
      <c r="F367" s="850"/>
      <c r="G367" s="850"/>
      <c r="H367" s="74"/>
      <c r="I367" s="855"/>
      <c r="J367" s="237"/>
      <c r="K367" s="387"/>
      <c r="L367" s="387"/>
      <c r="M367" s="387"/>
      <c r="N367" s="388"/>
      <c r="O367" s="332"/>
      <c r="P367" s="1053">
        <v>5.5</v>
      </c>
      <c r="Q367" s="1053">
        <v>4</v>
      </c>
      <c r="R367" s="1053">
        <v>5</v>
      </c>
      <c r="S367" s="383">
        <f t="shared" si="92"/>
        <v>1.3228590249909473</v>
      </c>
      <c r="T367" s="221"/>
      <c r="U367" s="773"/>
      <c r="V367" s="773"/>
    </row>
    <row r="368" spans="1:23" ht="18" customHeight="1" x14ac:dyDescent="0.3">
      <c r="A368" s="208" t="s">
        <v>11</v>
      </c>
      <c r="B368" s="520"/>
      <c r="C368" s="520"/>
      <c r="D368" s="476"/>
      <c r="E368" s="476"/>
      <c r="F368" s="852"/>
      <c r="G368" s="852"/>
      <c r="H368" s="853"/>
      <c r="I368" s="853"/>
      <c r="J368" s="241"/>
      <c r="K368" s="212">
        <f>SUM(K359:K367)</f>
        <v>31.5</v>
      </c>
      <c r="L368" s="212">
        <f t="shared" ref="L368:M368" si="98">SUM(L359:L367)</f>
        <v>30</v>
      </c>
      <c r="M368" s="212">
        <f t="shared" si="98"/>
        <v>50</v>
      </c>
      <c r="N368" s="392">
        <f t="shared" ref="N368" si="99">SQRT((0+L368*0.866-M368*0.866)*(0+L368*0.866-M368*0.866)+(K368-L368*0.5-M368*0.5)*(K368-L368*0.5-M368*0.5))</f>
        <v>19.293325270673272</v>
      </c>
      <c r="O368" s="209"/>
      <c r="P368" s="212">
        <f>SUM(P359:P367)</f>
        <v>30.5</v>
      </c>
      <c r="Q368" s="212">
        <f t="shared" ref="Q368:R368" si="100">SUM(Q359:Q367)</f>
        <v>17</v>
      </c>
      <c r="R368" s="212">
        <f t="shared" si="100"/>
        <v>38</v>
      </c>
      <c r="S368" s="456">
        <f t="shared" si="92"/>
        <v>18.431782225275992</v>
      </c>
      <c r="T368" s="207"/>
      <c r="U368" s="773"/>
      <c r="V368" s="736"/>
    </row>
    <row r="369" spans="1:22" ht="18" customHeight="1" x14ac:dyDescent="0.3">
      <c r="A369" s="592"/>
      <c r="B369" s="603"/>
      <c r="C369" s="603"/>
      <c r="D369" s="626"/>
      <c r="E369" s="626"/>
      <c r="F369" s="810"/>
      <c r="G369" s="810"/>
      <c r="H369" s="698"/>
      <c r="I369" s="698"/>
      <c r="J369" s="604"/>
      <c r="K369" s="605">
        <f>220*K368*0.85/1000</f>
        <v>5.8905000000000003</v>
      </c>
      <c r="L369" s="605">
        <f>220*L368*0.85/1000</f>
        <v>5.61</v>
      </c>
      <c r="M369" s="605">
        <f>220*M368*0.85/1000</f>
        <v>9.35</v>
      </c>
      <c r="N369" s="606"/>
      <c r="O369" s="597">
        <f>SUM(K369:M369)</f>
        <v>20.8505</v>
      </c>
      <c r="P369" s="605">
        <f>220*P368*0.85/1000</f>
        <v>5.7035</v>
      </c>
      <c r="Q369" s="605">
        <f>220*Q368*0.85/1000</f>
        <v>3.1789999999999998</v>
      </c>
      <c r="R369" s="605">
        <f>220*R368*0.85/1000</f>
        <v>7.1059999999999999</v>
      </c>
      <c r="S369" s="607"/>
      <c r="T369" s="600">
        <f>SUM(P369:R369)</f>
        <v>15.9885</v>
      </c>
      <c r="U369" s="716"/>
      <c r="V369" s="796">
        <f>SUM(O369,T369)</f>
        <v>36.838999999999999</v>
      </c>
    </row>
    <row r="370" spans="1:22" ht="18" customHeight="1" x14ac:dyDescent="0.3">
      <c r="A370" s="95" t="s">
        <v>225</v>
      </c>
      <c r="B370" s="508">
        <v>400</v>
      </c>
      <c r="C370" s="508">
        <v>578</v>
      </c>
      <c r="D370" s="201">
        <f>MAX(K380:L380:M380)/578*100</f>
        <v>19.636678200692042</v>
      </c>
      <c r="E370" s="201"/>
      <c r="F370" s="560">
        <v>400</v>
      </c>
      <c r="G370" s="560">
        <v>578</v>
      </c>
      <c r="H370" s="171">
        <f>MAX(P380:Q380:R380)/578*100</f>
        <v>11.245674740484429</v>
      </c>
      <c r="I370" s="171"/>
      <c r="J370" s="409">
        <f>(K370+L370+M370)/3</f>
        <v>225</v>
      </c>
      <c r="K370" s="390">
        <v>230</v>
      </c>
      <c r="L370" s="390">
        <v>229</v>
      </c>
      <c r="M370" s="390">
        <v>216</v>
      </c>
      <c r="N370" s="391"/>
      <c r="O370" s="330"/>
      <c r="P370" s="194">
        <v>223</v>
      </c>
      <c r="Q370" s="194">
        <v>234</v>
      </c>
      <c r="R370" s="194">
        <v>226</v>
      </c>
      <c r="S370" s="138"/>
      <c r="T370" s="205"/>
      <c r="U370" s="773"/>
      <c r="V370" s="773"/>
    </row>
    <row r="371" spans="1:22" ht="18" customHeight="1" x14ac:dyDescent="0.25">
      <c r="A371" s="766" t="s">
        <v>132</v>
      </c>
      <c r="B371" s="511"/>
      <c r="C371" s="511"/>
      <c r="D371" s="856"/>
      <c r="E371" s="273">
        <v>391</v>
      </c>
      <c r="F371" s="275"/>
      <c r="G371" s="275"/>
      <c r="H371" s="105"/>
      <c r="I371" s="275">
        <v>399</v>
      </c>
      <c r="J371" s="238"/>
      <c r="K371" s="181"/>
      <c r="L371" s="181"/>
      <c r="M371" s="181"/>
      <c r="N371" s="371"/>
      <c r="O371" s="331"/>
      <c r="P371" s="1053">
        <v>23.5</v>
      </c>
      <c r="Q371" s="1053">
        <v>7</v>
      </c>
      <c r="R371" s="1053">
        <v>9</v>
      </c>
      <c r="S371" s="383">
        <f t="shared" si="92"/>
        <v>15.596468318180241</v>
      </c>
      <c r="T371" s="220"/>
      <c r="U371" s="773"/>
      <c r="V371" s="773"/>
    </row>
    <row r="372" spans="1:22" ht="18" customHeight="1" x14ac:dyDescent="0.25">
      <c r="A372" s="766" t="s">
        <v>45</v>
      </c>
      <c r="B372" s="512"/>
      <c r="C372" s="512"/>
      <c r="D372" s="857"/>
      <c r="E372" s="274">
        <v>393</v>
      </c>
      <c r="F372" s="276"/>
      <c r="G372" s="276"/>
      <c r="H372" s="277"/>
      <c r="I372" s="276">
        <v>406</v>
      </c>
      <c r="J372" s="238"/>
      <c r="K372" s="181"/>
      <c r="L372" s="181"/>
      <c r="M372" s="181"/>
      <c r="N372" s="371"/>
      <c r="O372" s="331"/>
      <c r="P372" s="1053">
        <v>12.5</v>
      </c>
      <c r="Q372" s="1053">
        <v>13</v>
      </c>
      <c r="R372" s="1053">
        <v>14</v>
      </c>
      <c r="S372" s="383">
        <f t="shared" si="92"/>
        <v>1.3228590249909484</v>
      </c>
      <c r="T372" s="220"/>
      <c r="U372" s="773"/>
      <c r="V372" s="773"/>
    </row>
    <row r="373" spans="1:22" ht="18" customHeight="1" x14ac:dyDescent="0.25">
      <c r="A373" s="766"/>
      <c r="B373" s="512"/>
      <c r="C373" s="512"/>
      <c r="D373" s="857"/>
      <c r="E373" s="274">
        <v>385</v>
      </c>
      <c r="F373" s="276"/>
      <c r="G373" s="276"/>
      <c r="H373" s="277"/>
      <c r="I373" s="276">
        <v>395</v>
      </c>
      <c r="J373" s="238"/>
      <c r="K373" s="181"/>
      <c r="L373" s="181"/>
      <c r="M373" s="181"/>
      <c r="N373" s="371"/>
      <c r="O373" s="331"/>
      <c r="P373" s="191"/>
      <c r="Q373" s="191"/>
      <c r="R373" s="191"/>
      <c r="S373" s="383"/>
      <c r="T373" s="220"/>
      <c r="U373" s="773"/>
      <c r="V373" s="773"/>
    </row>
    <row r="374" spans="1:22" ht="18" customHeight="1" x14ac:dyDescent="0.25">
      <c r="A374" s="766" t="s">
        <v>431</v>
      </c>
      <c r="B374" s="512"/>
      <c r="C374" s="512"/>
      <c r="D374" s="274"/>
      <c r="E374" s="274"/>
      <c r="F374" s="276"/>
      <c r="G374" s="276"/>
      <c r="H374" s="277"/>
      <c r="I374" s="277"/>
      <c r="J374" s="238"/>
      <c r="K374" s="399">
        <v>21</v>
      </c>
      <c r="L374" s="399">
        <v>9.5</v>
      </c>
      <c r="M374" s="399">
        <v>30.5</v>
      </c>
      <c r="N374" s="371">
        <f t="shared" ref="N374:N380" si="101">SQRT((0+L374*0.866-M374*0.866)*(0+L374*0.866-M374*0.866)+(K374-L374*0.5-M374*0.5)*(K374-L374*0.5-M374*0.5))</f>
        <v>18.213472925282538</v>
      </c>
      <c r="O374" s="331"/>
      <c r="P374" s="191"/>
      <c r="Q374" s="191"/>
      <c r="R374" s="191"/>
      <c r="S374" s="383"/>
      <c r="T374" s="220"/>
      <c r="U374" s="773"/>
      <c r="V374" s="773"/>
    </row>
    <row r="375" spans="1:22" ht="18" customHeight="1" x14ac:dyDescent="0.25">
      <c r="A375" s="766" t="s">
        <v>46</v>
      </c>
      <c r="B375" s="512"/>
      <c r="C375" s="512"/>
      <c r="D375" s="274"/>
      <c r="E375" s="274"/>
      <c r="F375" s="276"/>
      <c r="G375" s="276"/>
      <c r="H375" s="277"/>
      <c r="I375" s="277"/>
      <c r="J375" s="238"/>
      <c r="K375" s="399">
        <v>17.5</v>
      </c>
      <c r="L375" s="399">
        <v>19.5</v>
      </c>
      <c r="M375" s="399">
        <v>3.5</v>
      </c>
      <c r="N375" s="371">
        <f t="shared" si="101"/>
        <v>15.099295877622902</v>
      </c>
      <c r="O375" s="331"/>
      <c r="P375" s="191"/>
      <c r="Q375" s="191"/>
      <c r="R375" s="191"/>
      <c r="S375" s="383"/>
      <c r="T375" s="220"/>
      <c r="U375" s="773"/>
      <c r="V375" s="773"/>
    </row>
    <row r="376" spans="1:22" ht="18" customHeight="1" x14ac:dyDescent="0.25">
      <c r="A376" s="766" t="s">
        <v>47</v>
      </c>
      <c r="B376" s="512"/>
      <c r="C376" s="512"/>
      <c r="D376" s="274"/>
      <c r="E376" s="274"/>
      <c r="F376" s="276"/>
      <c r="G376" s="276"/>
      <c r="H376" s="277"/>
      <c r="I376" s="277"/>
      <c r="J376" s="238"/>
      <c r="K376" s="399">
        <v>27</v>
      </c>
      <c r="L376" s="399">
        <v>23</v>
      </c>
      <c r="M376" s="399">
        <v>22.5</v>
      </c>
      <c r="N376" s="371">
        <f t="shared" si="101"/>
        <v>4.2720005852059524</v>
      </c>
      <c r="O376" s="331"/>
      <c r="P376" s="191"/>
      <c r="Q376" s="191"/>
      <c r="R376" s="191"/>
      <c r="S376" s="383"/>
      <c r="T376" s="220"/>
      <c r="U376" s="773"/>
      <c r="V376" s="773"/>
    </row>
    <row r="377" spans="1:22" ht="18" customHeight="1" x14ac:dyDescent="0.25">
      <c r="A377" s="766" t="s">
        <v>48</v>
      </c>
      <c r="B377" s="512"/>
      <c r="C377" s="512"/>
      <c r="D377" s="274"/>
      <c r="E377" s="274"/>
      <c r="F377" s="276"/>
      <c r="G377" s="276"/>
      <c r="H377" s="277"/>
      <c r="I377" s="277"/>
      <c r="J377" s="238"/>
      <c r="K377" s="399">
        <v>10</v>
      </c>
      <c r="L377" s="399">
        <v>11.5</v>
      </c>
      <c r="M377" s="399">
        <v>42</v>
      </c>
      <c r="N377" s="371">
        <f t="shared" si="101"/>
        <v>31.276334008320092</v>
      </c>
      <c r="O377" s="331"/>
      <c r="P377" s="191"/>
      <c r="Q377" s="191"/>
      <c r="R377" s="191"/>
      <c r="S377" s="383"/>
      <c r="T377" s="220"/>
      <c r="U377" s="773"/>
      <c r="V377" s="773"/>
    </row>
    <row r="378" spans="1:22" ht="18" customHeight="1" x14ac:dyDescent="0.25">
      <c r="A378" s="766" t="s">
        <v>49</v>
      </c>
      <c r="B378" s="512"/>
      <c r="C378" s="512"/>
      <c r="D378" s="274"/>
      <c r="E378" s="274"/>
      <c r="F378" s="276"/>
      <c r="G378" s="276"/>
      <c r="H378" s="277"/>
      <c r="I378" s="277"/>
      <c r="J378" s="238"/>
      <c r="K378" s="399">
        <v>25.5</v>
      </c>
      <c r="L378" s="399">
        <v>18.5</v>
      </c>
      <c r="M378" s="399">
        <v>15</v>
      </c>
      <c r="N378" s="371">
        <f t="shared" si="101"/>
        <v>9.2601004854159115</v>
      </c>
      <c r="O378" s="331"/>
      <c r="P378" s="191"/>
      <c r="Q378" s="191"/>
      <c r="R378" s="191"/>
      <c r="S378" s="383"/>
      <c r="T378" s="220"/>
      <c r="U378" s="773"/>
      <c r="V378" s="773"/>
    </row>
    <row r="379" spans="1:22" ht="18" customHeight="1" x14ac:dyDescent="0.25">
      <c r="A379" s="766" t="s">
        <v>432</v>
      </c>
      <c r="B379" s="512"/>
      <c r="C379" s="512"/>
      <c r="D379" s="274"/>
      <c r="E379" s="274"/>
      <c r="F379" s="276"/>
      <c r="G379" s="276"/>
      <c r="H379" s="277"/>
      <c r="I379" s="277"/>
      <c r="J379" s="238"/>
      <c r="K379" s="181"/>
      <c r="L379" s="181"/>
      <c r="M379" s="181"/>
      <c r="N379" s="371">
        <f t="shared" si="101"/>
        <v>0</v>
      </c>
      <c r="O379" s="332"/>
      <c r="P379" s="1053">
        <v>29</v>
      </c>
      <c r="Q379" s="1053">
        <v>24.5</v>
      </c>
      <c r="R379" s="1053">
        <v>41.5</v>
      </c>
      <c r="S379" s="383">
        <f t="shared" ref="S379:S384" si="102">SQRT((0+Q379*0.866-R379*0.866)*(0+Q379*0.866-R379*0.866)+(P379-Q379*0.5-R379*0.5)*(P379-Q379*0.5-R379*0.5))</f>
        <v>15.255729546632637</v>
      </c>
      <c r="T379" s="221"/>
      <c r="U379" s="773"/>
      <c r="V379" s="773"/>
    </row>
    <row r="380" spans="1:22" ht="18" customHeight="1" x14ac:dyDescent="0.3">
      <c r="A380" s="208" t="s">
        <v>11</v>
      </c>
      <c r="B380" s="520"/>
      <c r="C380" s="520"/>
      <c r="D380" s="476"/>
      <c r="E380" s="476"/>
      <c r="F380" s="852"/>
      <c r="G380" s="852"/>
      <c r="H380" s="853"/>
      <c r="I380" s="853"/>
      <c r="J380" s="227"/>
      <c r="K380" s="212">
        <f>SUM(K371:K379)</f>
        <v>101</v>
      </c>
      <c r="L380" s="212">
        <f t="shared" ref="L380:M380" si="103">SUM(L371:L379)</f>
        <v>82</v>
      </c>
      <c r="M380" s="212">
        <f t="shared" si="103"/>
        <v>113.5</v>
      </c>
      <c r="N380" s="457">
        <f t="shared" si="101"/>
        <v>27.471919135728392</v>
      </c>
      <c r="O380" s="209"/>
      <c r="P380" s="212">
        <f>SUM(P371:P379)</f>
        <v>65</v>
      </c>
      <c r="Q380" s="212">
        <f t="shared" ref="Q380" si="104">SUM(Q371:Q379)</f>
        <v>44.5</v>
      </c>
      <c r="R380" s="212">
        <f t="shared" ref="R380" si="105">SUM(R371:R379)</f>
        <v>64.5</v>
      </c>
      <c r="S380" s="456">
        <f t="shared" si="102"/>
        <v>20.254194627286466</v>
      </c>
      <c r="T380" s="207"/>
      <c r="U380" s="773"/>
      <c r="V380" s="736"/>
    </row>
    <row r="381" spans="1:22" ht="18" customHeight="1" x14ac:dyDescent="0.3">
      <c r="A381" s="592"/>
      <c r="B381" s="603"/>
      <c r="C381" s="603"/>
      <c r="D381" s="626"/>
      <c r="E381" s="626"/>
      <c r="F381" s="810"/>
      <c r="G381" s="810"/>
      <c r="H381" s="698"/>
      <c r="I381" s="698"/>
      <c r="J381" s="608"/>
      <c r="K381" s="605">
        <f>220*K380*0.85/1000</f>
        <v>18.887</v>
      </c>
      <c r="L381" s="605">
        <f>220*L380*0.85/1000</f>
        <v>15.334</v>
      </c>
      <c r="M381" s="605">
        <f>220*M380*0.85/1000</f>
        <v>21.224499999999999</v>
      </c>
      <c r="N381" s="609"/>
      <c r="O381" s="597">
        <f>SUM(K381:M381)</f>
        <v>55.445500000000003</v>
      </c>
      <c r="P381" s="605">
        <f>220*P380*0.85/1000</f>
        <v>12.154999999999999</v>
      </c>
      <c r="Q381" s="605">
        <f>220*Q380*0.85/1000</f>
        <v>8.3215000000000003</v>
      </c>
      <c r="R381" s="605">
        <f>220*R380*0.85/1000</f>
        <v>12.061500000000001</v>
      </c>
      <c r="S381" s="607"/>
      <c r="T381" s="600">
        <f>SUM(P381:R381)</f>
        <v>32.538000000000004</v>
      </c>
      <c r="U381" s="765">
        <f>SUM(O381,T381)</f>
        <v>87.983500000000006</v>
      </c>
      <c r="V381" s="813"/>
    </row>
    <row r="382" spans="1:22" ht="18" customHeight="1" x14ac:dyDescent="0.3">
      <c r="A382" s="95" t="s">
        <v>226</v>
      </c>
      <c r="B382" s="508">
        <v>400</v>
      </c>
      <c r="C382" s="508">
        <v>578</v>
      </c>
      <c r="D382" s="201">
        <f>MAX(K392:L392:M392)/578*100</f>
        <v>24.653979238754324</v>
      </c>
      <c r="E382" s="201"/>
      <c r="F382" s="560">
        <v>400</v>
      </c>
      <c r="G382" s="560">
        <v>578</v>
      </c>
      <c r="H382" s="171">
        <f>MAX(P392:Q392:R392)/578*100</f>
        <v>10.813148788927336</v>
      </c>
      <c r="I382" s="171"/>
      <c r="J382" s="409">
        <f>(K382+L382+M382)/3</f>
        <v>224.33333333333334</v>
      </c>
      <c r="K382" s="390">
        <v>223</v>
      </c>
      <c r="L382" s="390">
        <v>232</v>
      </c>
      <c r="M382" s="390">
        <v>218</v>
      </c>
      <c r="N382" s="391"/>
      <c r="O382" s="330"/>
      <c r="P382" s="159">
        <v>231</v>
      </c>
      <c r="Q382" s="159">
        <v>232</v>
      </c>
      <c r="R382" s="159">
        <v>232</v>
      </c>
      <c r="S382" s="383">
        <f t="shared" si="102"/>
        <v>1</v>
      </c>
      <c r="T382" s="205"/>
      <c r="U382" s="773"/>
      <c r="V382" s="773"/>
    </row>
    <row r="383" spans="1:22" ht="18" customHeight="1" x14ac:dyDescent="0.25">
      <c r="A383" s="766" t="s">
        <v>132</v>
      </c>
      <c r="B383" s="511"/>
      <c r="C383" s="511"/>
      <c r="D383" s="856"/>
      <c r="E383" s="273">
        <v>388</v>
      </c>
      <c r="F383" s="275"/>
      <c r="G383" s="275"/>
      <c r="H383" s="105"/>
      <c r="I383" s="275">
        <v>403</v>
      </c>
      <c r="J383" s="237"/>
      <c r="K383" s="181"/>
      <c r="L383" s="181"/>
      <c r="M383" s="181"/>
      <c r="N383" s="371"/>
      <c r="O383" s="331"/>
      <c r="P383" s="1053">
        <v>2</v>
      </c>
      <c r="Q383" s="1053">
        <v>1</v>
      </c>
      <c r="R383" s="1053">
        <v>2</v>
      </c>
      <c r="S383" s="383">
        <f t="shared" si="102"/>
        <v>0.99997799975799462</v>
      </c>
      <c r="T383" s="220"/>
      <c r="U383" s="773"/>
      <c r="V383" s="773"/>
    </row>
    <row r="384" spans="1:22" ht="18" customHeight="1" x14ac:dyDescent="0.25">
      <c r="A384" s="766" t="s">
        <v>45</v>
      </c>
      <c r="B384" s="512"/>
      <c r="C384" s="512"/>
      <c r="D384" s="857"/>
      <c r="E384" s="274">
        <v>392</v>
      </c>
      <c r="F384" s="276"/>
      <c r="G384" s="276"/>
      <c r="H384" s="277"/>
      <c r="I384" s="276">
        <v>405</v>
      </c>
      <c r="J384" s="237"/>
      <c r="K384" s="181"/>
      <c r="L384" s="181"/>
      <c r="M384" s="181"/>
      <c r="N384" s="371"/>
      <c r="O384" s="331"/>
      <c r="P384" s="1053">
        <v>12</v>
      </c>
      <c r="Q384" s="1053">
        <v>4</v>
      </c>
      <c r="R384" s="1053">
        <v>17.5</v>
      </c>
      <c r="S384" s="383">
        <f t="shared" si="102"/>
        <v>11.757635008793221</v>
      </c>
      <c r="T384" s="220"/>
      <c r="U384" s="773"/>
      <c r="V384" s="773"/>
    </row>
    <row r="385" spans="1:22" ht="18" customHeight="1" x14ac:dyDescent="0.25">
      <c r="A385" s="766"/>
      <c r="B385" s="512"/>
      <c r="C385" s="512"/>
      <c r="D385" s="857"/>
      <c r="E385" s="274">
        <v>383</v>
      </c>
      <c r="F385" s="276"/>
      <c r="G385" s="276"/>
      <c r="H385" s="277"/>
      <c r="I385" s="276">
        <v>398</v>
      </c>
      <c r="J385" s="237"/>
      <c r="K385" s="181"/>
      <c r="L385" s="181"/>
      <c r="M385" s="181"/>
      <c r="N385" s="371"/>
      <c r="O385" s="331"/>
      <c r="P385" s="191"/>
      <c r="Q385" s="191"/>
      <c r="R385" s="191"/>
      <c r="S385" s="383"/>
      <c r="T385" s="220"/>
      <c r="U385" s="773"/>
      <c r="V385" s="773"/>
    </row>
    <row r="386" spans="1:22" ht="18" customHeight="1" x14ac:dyDescent="0.25">
      <c r="A386" s="766" t="s">
        <v>431</v>
      </c>
      <c r="B386" s="512"/>
      <c r="C386" s="512"/>
      <c r="D386" s="274"/>
      <c r="E386" s="274"/>
      <c r="F386" s="276"/>
      <c r="G386" s="276"/>
      <c r="H386" s="277"/>
      <c r="I386" s="277"/>
      <c r="J386" s="237"/>
      <c r="K386" s="399">
        <v>7.5</v>
      </c>
      <c r="L386" s="399">
        <v>5.5</v>
      </c>
      <c r="M386" s="399">
        <v>11.5</v>
      </c>
      <c r="N386" s="371">
        <f t="shared" ref="N386:N392" si="106">SQRT((0+L386*0.866-M386*0.866)*(0+L386*0.866-M386*0.866)+(K386-L386*0.5-M386*0.5)*(K386-L386*0.5-M386*0.5))</f>
        <v>5.2913529460809929</v>
      </c>
      <c r="O386" s="331"/>
      <c r="P386" s="191"/>
      <c r="Q386" s="191"/>
      <c r="R386" s="191"/>
      <c r="S386" s="383"/>
      <c r="T386" s="220"/>
      <c r="U386" s="773"/>
      <c r="V386" s="773"/>
    </row>
    <row r="387" spans="1:22" ht="18" customHeight="1" x14ac:dyDescent="0.25">
      <c r="A387" s="766" t="s">
        <v>46</v>
      </c>
      <c r="B387" s="512"/>
      <c r="C387" s="512"/>
      <c r="D387" s="274"/>
      <c r="E387" s="274"/>
      <c r="F387" s="276"/>
      <c r="G387" s="276"/>
      <c r="H387" s="277"/>
      <c r="I387" s="277"/>
      <c r="J387" s="237"/>
      <c r="K387" s="399">
        <v>33</v>
      </c>
      <c r="L387" s="399">
        <v>28</v>
      </c>
      <c r="M387" s="399">
        <v>3.5</v>
      </c>
      <c r="N387" s="371">
        <f t="shared" si="106"/>
        <v>27.344534901877562</v>
      </c>
      <c r="O387" s="331"/>
      <c r="P387" s="191"/>
      <c r="Q387" s="191"/>
      <c r="R387" s="191"/>
      <c r="S387" s="383"/>
      <c r="T387" s="220"/>
      <c r="U387" s="773"/>
      <c r="V387" s="773"/>
    </row>
    <row r="388" spans="1:22" ht="18" customHeight="1" x14ac:dyDescent="0.25">
      <c r="A388" s="766" t="s">
        <v>47</v>
      </c>
      <c r="B388" s="512"/>
      <c r="C388" s="512"/>
      <c r="D388" s="274"/>
      <c r="E388" s="274"/>
      <c r="F388" s="276"/>
      <c r="G388" s="276"/>
      <c r="H388" s="277"/>
      <c r="I388" s="277"/>
      <c r="J388" s="237"/>
      <c r="K388" s="399">
        <v>37.5</v>
      </c>
      <c r="L388" s="399">
        <v>28.5</v>
      </c>
      <c r="M388" s="399">
        <v>35</v>
      </c>
      <c r="N388" s="371">
        <f t="shared" si="106"/>
        <v>8.0466229562469227</v>
      </c>
      <c r="O388" s="331"/>
      <c r="P388" s="191"/>
      <c r="Q388" s="191"/>
      <c r="R388" s="191"/>
      <c r="S388" s="383"/>
      <c r="T388" s="220"/>
      <c r="U388" s="773"/>
      <c r="V388" s="773"/>
    </row>
    <row r="389" spans="1:22" ht="18" customHeight="1" x14ac:dyDescent="0.25">
      <c r="A389" s="766" t="s">
        <v>48</v>
      </c>
      <c r="B389" s="512"/>
      <c r="C389" s="512"/>
      <c r="D389" s="274"/>
      <c r="E389" s="274"/>
      <c r="F389" s="276"/>
      <c r="G389" s="276"/>
      <c r="H389" s="277"/>
      <c r="I389" s="277"/>
      <c r="J389" s="237"/>
      <c r="K389" s="399">
        <v>24.5</v>
      </c>
      <c r="L389" s="399">
        <v>4.5</v>
      </c>
      <c r="M389" s="399">
        <v>45</v>
      </c>
      <c r="N389" s="371">
        <f t="shared" si="106"/>
        <v>35.07389098745675</v>
      </c>
      <c r="O389" s="331"/>
      <c r="P389" s="191"/>
      <c r="Q389" s="191"/>
      <c r="R389" s="191"/>
      <c r="S389" s="383"/>
      <c r="T389" s="220"/>
      <c r="U389" s="773"/>
      <c r="V389" s="773"/>
    </row>
    <row r="390" spans="1:22" ht="18" customHeight="1" x14ac:dyDescent="0.25">
      <c r="A390" s="766" t="s">
        <v>49</v>
      </c>
      <c r="B390" s="512"/>
      <c r="C390" s="512"/>
      <c r="D390" s="274"/>
      <c r="E390" s="274"/>
      <c r="F390" s="276"/>
      <c r="G390" s="276"/>
      <c r="H390" s="277"/>
      <c r="I390" s="277"/>
      <c r="J390" s="237"/>
      <c r="K390" s="399">
        <v>40</v>
      </c>
      <c r="L390" s="399">
        <v>26.5</v>
      </c>
      <c r="M390" s="399">
        <v>26</v>
      </c>
      <c r="N390" s="371">
        <f t="shared" si="106"/>
        <v>13.756816092395798</v>
      </c>
      <c r="O390" s="331"/>
      <c r="P390" s="191"/>
      <c r="Q390" s="191"/>
      <c r="R390" s="191"/>
      <c r="S390" s="383"/>
      <c r="T390" s="220"/>
      <c r="U390" s="773"/>
      <c r="V390" s="773"/>
    </row>
    <row r="391" spans="1:22" ht="18" customHeight="1" x14ac:dyDescent="0.25">
      <c r="A391" s="766" t="s">
        <v>432</v>
      </c>
      <c r="B391" s="512"/>
      <c r="C391" s="512"/>
      <c r="D391" s="274"/>
      <c r="E391" s="274"/>
      <c r="F391" s="276"/>
      <c r="G391" s="276"/>
      <c r="H391" s="277"/>
      <c r="I391" s="277"/>
      <c r="J391" s="237"/>
      <c r="K391" s="181"/>
      <c r="L391" s="181"/>
      <c r="M391" s="181"/>
      <c r="N391" s="371">
        <f t="shared" si="106"/>
        <v>0</v>
      </c>
      <c r="O391" s="332"/>
      <c r="P391" s="1053">
        <v>31</v>
      </c>
      <c r="Q391" s="1053">
        <v>44.5</v>
      </c>
      <c r="R391" s="1053">
        <v>43</v>
      </c>
      <c r="S391" s="383">
        <f t="shared" ref="S391:S402" si="107">SQRT((0+Q391*0.866-R391*0.866)*(0+Q391*0.866-R391*0.866)+(P391-Q391*0.5-R391*0.5)*(P391-Q391*0.5-R391*0.5))</f>
        <v>12.816001755617856</v>
      </c>
      <c r="T391" s="221"/>
      <c r="U391" s="773"/>
      <c r="V391" s="773"/>
    </row>
    <row r="392" spans="1:22" ht="18" customHeight="1" x14ac:dyDescent="0.3">
      <c r="A392" s="208" t="s">
        <v>11</v>
      </c>
      <c r="B392" s="520"/>
      <c r="C392" s="520"/>
      <c r="D392" s="476"/>
      <c r="E392" s="476"/>
      <c r="F392" s="852"/>
      <c r="G392" s="852"/>
      <c r="H392" s="853"/>
      <c r="I392" s="853"/>
      <c r="J392" s="241"/>
      <c r="K392" s="212">
        <f>SUM(K383:K391)</f>
        <v>142.5</v>
      </c>
      <c r="L392" s="212">
        <f t="shared" ref="L392:M392" si="108">SUM(L383:L391)</f>
        <v>93</v>
      </c>
      <c r="M392" s="212">
        <f t="shared" si="108"/>
        <v>121</v>
      </c>
      <c r="N392" s="457">
        <f t="shared" si="106"/>
        <v>42.990876985704773</v>
      </c>
      <c r="O392" s="209"/>
      <c r="P392" s="212">
        <f>SUM(P383:P391)</f>
        <v>45</v>
      </c>
      <c r="Q392" s="212">
        <f t="shared" ref="Q392:R392" si="109">SUM(Q383:Q391)</f>
        <v>49.5</v>
      </c>
      <c r="R392" s="212">
        <f t="shared" si="109"/>
        <v>62.5</v>
      </c>
      <c r="S392" s="456">
        <f t="shared" si="107"/>
        <v>15.739840024599998</v>
      </c>
      <c r="T392" s="207"/>
      <c r="U392" s="773"/>
      <c r="V392" s="736"/>
    </row>
    <row r="393" spans="1:22" ht="18" customHeight="1" x14ac:dyDescent="0.3">
      <c r="A393" s="592"/>
      <c r="B393" s="603"/>
      <c r="C393" s="603"/>
      <c r="D393" s="626"/>
      <c r="E393" s="626"/>
      <c r="F393" s="810"/>
      <c r="G393" s="810"/>
      <c r="H393" s="698"/>
      <c r="I393" s="698"/>
      <c r="J393" s="604"/>
      <c r="K393" s="605">
        <f>220*K392*0.85/1000</f>
        <v>26.647500000000001</v>
      </c>
      <c r="L393" s="605">
        <f>220*L392*0.85/1000</f>
        <v>17.390999999999998</v>
      </c>
      <c r="M393" s="605">
        <f>220*M392*0.85/1000</f>
        <v>22.626999999999999</v>
      </c>
      <c r="N393" s="609"/>
      <c r="O393" s="597">
        <f>SUM(K393:M393)</f>
        <v>66.665499999999994</v>
      </c>
      <c r="P393" s="605">
        <f>220*P392*0.85/1000</f>
        <v>8.4149999999999991</v>
      </c>
      <c r="Q393" s="605">
        <f>220*Q392*0.85/1000</f>
        <v>9.2565000000000008</v>
      </c>
      <c r="R393" s="605">
        <f>220*R392*0.85/1000</f>
        <v>11.6875</v>
      </c>
      <c r="S393" s="607"/>
      <c r="T393" s="600">
        <f>SUM(P393:R393)</f>
        <v>29.359000000000002</v>
      </c>
      <c r="U393" s="716"/>
      <c r="V393" s="796">
        <f>SUM(O393,T393)</f>
        <v>96.024499999999989</v>
      </c>
    </row>
    <row r="394" spans="1:22" ht="18" customHeight="1" x14ac:dyDescent="0.3">
      <c r="A394" s="95" t="s">
        <v>227</v>
      </c>
      <c r="B394" s="508">
        <v>630</v>
      </c>
      <c r="C394" s="508">
        <v>910</v>
      </c>
      <c r="D394" s="201">
        <f>MAX(K402:L402:M402)/910*100</f>
        <v>11.373626373626374</v>
      </c>
      <c r="E394" s="201"/>
      <c r="F394" s="559">
        <v>630</v>
      </c>
      <c r="G394" s="559">
        <v>910</v>
      </c>
      <c r="H394" s="171">
        <f>MAX(P402:Q402:R402)/910*100</f>
        <v>20.604395604395602</v>
      </c>
      <c r="I394" s="171"/>
      <c r="J394" s="409">
        <f>(K394+L394+M394)/3</f>
        <v>229.33333333333334</v>
      </c>
      <c r="K394" s="373">
        <v>224</v>
      </c>
      <c r="L394" s="459">
        <v>231</v>
      </c>
      <c r="M394" s="459">
        <v>233</v>
      </c>
      <c r="N394" s="460"/>
      <c r="O394" s="330"/>
      <c r="P394" s="266">
        <v>227</v>
      </c>
      <c r="Q394" s="266">
        <v>225</v>
      </c>
      <c r="R394" s="266">
        <v>221</v>
      </c>
      <c r="S394" s="138"/>
      <c r="T394" s="205"/>
      <c r="U394" s="773"/>
      <c r="V394" s="773"/>
    </row>
    <row r="395" spans="1:22" ht="18" customHeight="1" x14ac:dyDescent="0.25">
      <c r="A395" s="766" t="s">
        <v>32</v>
      </c>
      <c r="B395" s="511"/>
      <c r="C395" s="511"/>
      <c r="D395" s="856"/>
      <c r="E395" s="273">
        <v>400</v>
      </c>
      <c r="F395" s="275"/>
      <c r="G395" s="275"/>
      <c r="H395" s="105"/>
      <c r="I395" s="275">
        <v>392</v>
      </c>
      <c r="J395" s="238"/>
      <c r="K395" s="181"/>
      <c r="L395" s="181"/>
      <c r="M395" s="181"/>
      <c r="N395" s="371"/>
      <c r="O395" s="331"/>
      <c r="P395" s="1053">
        <v>26.5</v>
      </c>
      <c r="Q395" s="1053">
        <v>8.5</v>
      </c>
      <c r="R395" s="1053">
        <v>27</v>
      </c>
      <c r="S395" s="383">
        <f t="shared" si="107"/>
        <v>18.254723799608694</v>
      </c>
      <c r="T395" s="220"/>
      <c r="U395" s="773"/>
      <c r="V395" s="773"/>
    </row>
    <row r="396" spans="1:22" ht="18" customHeight="1" x14ac:dyDescent="0.25">
      <c r="A396" s="766" t="s">
        <v>33</v>
      </c>
      <c r="B396" s="512"/>
      <c r="C396" s="512"/>
      <c r="D396" s="857"/>
      <c r="E396" s="274">
        <v>403</v>
      </c>
      <c r="F396" s="276"/>
      <c r="G396" s="276"/>
      <c r="H396" s="277"/>
      <c r="I396" s="276">
        <v>395</v>
      </c>
      <c r="J396" s="238"/>
      <c r="K396" s="181"/>
      <c r="L396" s="181"/>
      <c r="M396" s="181"/>
      <c r="N396" s="181"/>
      <c r="O396" s="331"/>
      <c r="P396" s="1053">
        <v>146</v>
      </c>
      <c r="Q396" s="1053">
        <v>158.5</v>
      </c>
      <c r="R396" s="1053">
        <v>160.5</v>
      </c>
      <c r="S396" s="383">
        <f t="shared" si="107"/>
        <v>13.61065112329311</v>
      </c>
      <c r="T396" s="220"/>
      <c r="U396" s="773"/>
      <c r="V396" s="773"/>
    </row>
    <row r="397" spans="1:22" ht="18" customHeight="1" x14ac:dyDescent="0.25">
      <c r="A397" s="766" t="s">
        <v>34</v>
      </c>
      <c r="B397" s="512"/>
      <c r="C397" s="512"/>
      <c r="D397" s="857"/>
      <c r="E397" s="274">
        <v>403</v>
      </c>
      <c r="F397" s="276"/>
      <c r="G397" s="276"/>
      <c r="H397" s="277"/>
      <c r="I397" s="276">
        <v>396</v>
      </c>
      <c r="J397" s="238"/>
      <c r="K397" s="399">
        <v>3</v>
      </c>
      <c r="L397" s="399">
        <v>6.5</v>
      </c>
      <c r="M397" s="399">
        <v>13.5</v>
      </c>
      <c r="N397" s="371">
        <f t="shared" ref="N397:N402" si="110">SQRT((0+L397*0.866-M397*0.866)*(0+L397*0.866-M397*0.866)+(K397-L397*0.5-M397*0.5)*(K397-L397*0.5-M397*0.5))</f>
        <v>9.260013174936633</v>
      </c>
      <c r="O397" s="331"/>
      <c r="P397" s="191"/>
      <c r="Q397" s="191"/>
      <c r="R397" s="191"/>
      <c r="S397" s="383">
        <f t="shared" si="107"/>
        <v>0</v>
      </c>
      <c r="T397" s="220"/>
      <c r="U397" s="773"/>
      <c r="V397" s="773"/>
    </row>
    <row r="398" spans="1:22" ht="18" customHeight="1" x14ac:dyDescent="0.25">
      <c r="A398" s="766" t="s">
        <v>433</v>
      </c>
      <c r="B398" s="512"/>
      <c r="C398" s="512"/>
      <c r="D398" s="274"/>
      <c r="E398" s="274"/>
      <c r="F398" s="276"/>
      <c r="G398" s="276"/>
      <c r="H398" s="277"/>
      <c r="I398" s="277"/>
      <c r="J398" s="238"/>
      <c r="K398" s="399">
        <v>33.5</v>
      </c>
      <c r="L398" s="399">
        <v>31.5</v>
      </c>
      <c r="M398" s="399">
        <v>8</v>
      </c>
      <c r="N398" s="371">
        <f t="shared" si="110"/>
        <v>24.560653513292351</v>
      </c>
      <c r="O398" s="331"/>
      <c r="P398" s="191"/>
      <c r="Q398" s="191"/>
      <c r="R398" s="191"/>
      <c r="S398" s="383">
        <f t="shared" si="107"/>
        <v>0</v>
      </c>
      <c r="T398" s="220"/>
      <c r="U398" s="773"/>
      <c r="V398" s="773"/>
    </row>
    <row r="399" spans="1:22" ht="18" customHeight="1" x14ac:dyDescent="0.25">
      <c r="A399" s="766" t="s">
        <v>434</v>
      </c>
      <c r="B399" s="512"/>
      <c r="C399" s="512"/>
      <c r="D399" s="274"/>
      <c r="E399" s="274"/>
      <c r="F399" s="276"/>
      <c r="G399" s="276"/>
      <c r="H399" s="277"/>
      <c r="I399" s="277"/>
      <c r="J399" s="238"/>
      <c r="K399" s="399">
        <v>0.5</v>
      </c>
      <c r="L399" s="399">
        <v>0.5</v>
      </c>
      <c r="M399" s="399">
        <v>0.5</v>
      </c>
      <c r="N399" s="371">
        <f t="shared" si="110"/>
        <v>0</v>
      </c>
      <c r="O399" s="331"/>
      <c r="P399" s="191"/>
      <c r="Q399" s="191"/>
      <c r="R399" s="191"/>
      <c r="S399" s="383">
        <f t="shared" si="107"/>
        <v>0</v>
      </c>
      <c r="T399" s="220"/>
      <c r="U399" s="773"/>
      <c r="V399" s="773"/>
    </row>
    <row r="400" spans="1:22" ht="18" customHeight="1" x14ac:dyDescent="0.25">
      <c r="A400" s="766" t="s">
        <v>435</v>
      </c>
      <c r="B400" s="512"/>
      <c r="C400" s="512"/>
      <c r="D400" s="274"/>
      <c r="E400" s="274"/>
      <c r="F400" s="276"/>
      <c r="G400" s="276"/>
      <c r="H400" s="277"/>
      <c r="I400" s="277"/>
      <c r="J400" s="238"/>
      <c r="K400" s="399">
        <v>51.5</v>
      </c>
      <c r="L400" s="399">
        <v>30</v>
      </c>
      <c r="M400" s="399">
        <v>13.5</v>
      </c>
      <c r="N400" s="371">
        <f t="shared" si="110"/>
        <v>33.003606181749291</v>
      </c>
      <c r="O400" s="331"/>
      <c r="P400" s="191"/>
      <c r="Q400" s="191"/>
      <c r="R400" s="191"/>
      <c r="S400" s="383">
        <f t="shared" si="107"/>
        <v>0</v>
      </c>
      <c r="T400" s="220"/>
      <c r="U400" s="773"/>
      <c r="V400" s="773"/>
    </row>
    <row r="401" spans="1:22" ht="18" customHeight="1" x14ac:dyDescent="0.25">
      <c r="A401" s="766" t="s">
        <v>436</v>
      </c>
      <c r="B401" s="512"/>
      <c r="C401" s="512"/>
      <c r="D401" s="274"/>
      <c r="E401" s="274"/>
      <c r="F401" s="276"/>
      <c r="G401" s="276"/>
      <c r="H401" s="277"/>
      <c r="I401" s="277"/>
      <c r="J401" s="238"/>
      <c r="K401" s="399">
        <v>11.5</v>
      </c>
      <c r="L401" s="399">
        <v>35</v>
      </c>
      <c r="M401" s="399">
        <v>20.5</v>
      </c>
      <c r="N401" s="371">
        <f t="shared" si="110"/>
        <v>20.536327544135052</v>
      </c>
      <c r="O401" s="331"/>
      <c r="P401" s="191"/>
      <c r="Q401" s="191"/>
      <c r="R401" s="191"/>
      <c r="S401" s="138"/>
      <c r="T401" s="220"/>
      <c r="U401" s="773"/>
      <c r="V401" s="773"/>
    </row>
    <row r="402" spans="1:22" ht="18" customHeight="1" x14ac:dyDescent="0.3">
      <c r="A402" s="208" t="s">
        <v>11</v>
      </c>
      <c r="B402" s="520"/>
      <c r="C402" s="520"/>
      <c r="D402" s="476"/>
      <c r="E402" s="476"/>
      <c r="F402" s="852"/>
      <c r="G402" s="852"/>
      <c r="H402" s="853"/>
      <c r="I402" s="853"/>
      <c r="J402" s="227"/>
      <c r="K402" s="212">
        <f>SUM(K395:K401)</f>
        <v>100</v>
      </c>
      <c r="L402" s="212">
        <f t="shared" ref="L402:M402" si="111">SUM(L395:L401)</f>
        <v>103.5</v>
      </c>
      <c r="M402" s="212">
        <f t="shared" si="111"/>
        <v>56</v>
      </c>
      <c r="N402" s="392">
        <f t="shared" si="110"/>
        <v>45.849217277942699</v>
      </c>
      <c r="O402" s="209"/>
      <c r="P402" s="212">
        <f>SUM(P395:P401)</f>
        <v>172.5</v>
      </c>
      <c r="Q402" s="212">
        <f t="shared" ref="Q402:R402" si="112">SUM(Q395:Q401)</f>
        <v>167</v>
      </c>
      <c r="R402" s="212">
        <f t="shared" si="112"/>
        <v>187.5</v>
      </c>
      <c r="S402" s="458">
        <f t="shared" si="107"/>
        <v>18.37747286761704</v>
      </c>
      <c r="T402" s="207"/>
      <c r="U402" s="773"/>
      <c r="V402" s="736"/>
    </row>
    <row r="403" spans="1:22" ht="18" customHeight="1" x14ac:dyDescent="0.3">
      <c r="A403" s="592"/>
      <c r="B403" s="603"/>
      <c r="C403" s="603"/>
      <c r="D403" s="626"/>
      <c r="E403" s="626"/>
      <c r="F403" s="810"/>
      <c r="G403" s="810"/>
      <c r="H403" s="698"/>
      <c r="I403" s="698"/>
      <c r="J403" s="608"/>
      <c r="K403" s="605">
        <f>220*K402*0.85/1000</f>
        <v>18.7</v>
      </c>
      <c r="L403" s="605">
        <f>220*L402*0.85/1000</f>
        <v>19.354500000000002</v>
      </c>
      <c r="M403" s="605">
        <f>220*M402*0.85/1000</f>
        <v>10.472</v>
      </c>
      <c r="N403" s="606"/>
      <c r="O403" s="597">
        <f>SUM(K403:M403)</f>
        <v>48.526500000000006</v>
      </c>
      <c r="P403" s="605">
        <f>220*P402*0.85/1000</f>
        <v>32.2575</v>
      </c>
      <c r="Q403" s="605">
        <f>220*Q402*0.85/1000</f>
        <v>31.228999999999999</v>
      </c>
      <c r="R403" s="605">
        <f>220*R402*0.85/1000</f>
        <v>35.0625</v>
      </c>
      <c r="S403" s="610"/>
      <c r="T403" s="600">
        <f>SUM(P403:R403)</f>
        <v>98.549000000000007</v>
      </c>
      <c r="U403" s="765">
        <f>SUM(O403,T403)</f>
        <v>147.07550000000001</v>
      </c>
      <c r="V403" s="813"/>
    </row>
    <row r="404" spans="1:22" ht="18" customHeight="1" x14ac:dyDescent="0.3">
      <c r="A404" s="95" t="s">
        <v>228</v>
      </c>
      <c r="B404" s="508">
        <v>630</v>
      </c>
      <c r="C404" s="508">
        <v>910</v>
      </c>
      <c r="D404" s="201">
        <f>MAX(K412:L412:M412)/910*100</f>
        <v>15.549450549450549</v>
      </c>
      <c r="E404" s="201"/>
      <c r="F404" s="559">
        <v>630</v>
      </c>
      <c r="G404" s="559">
        <v>910</v>
      </c>
      <c r="H404" s="171">
        <f>MAX(P412:Q412:R412)/910*100</f>
        <v>19.890109890109891</v>
      </c>
      <c r="I404" s="171"/>
      <c r="J404" s="409">
        <f>(K404+L404+M404)/3</f>
        <v>228.66666666666666</v>
      </c>
      <c r="K404" s="373">
        <v>225</v>
      </c>
      <c r="L404" s="459">
        <v>225</v>
      </c>
      <c r="M404" s="459">
        <v>236</v>
      </c>
      <c r="N404" s="460"/>
      <c r="O404" s="330"/>
      <c r="P404" s="266">
        <v>228</v>
      </c>
      <c r="Q404" s="266">
        <v>227</v>
      </c>
      <c r="R404" s="266">
        <v>229</v>
      </c>
      <c r="S404" s="138"/>
      <c r="T404" s="205"/>
      <c r="U404" s="773"/>
      <c r="V404" s="773"/>
    </row>
    <row r="405" spans="1:22" ht="18" customHeight="1" x14ac:dyDescent="0.25">
      <c r="A405" s="766" t="s">
        <v>32</v>
      </c>
      <c r="B405" s="511"/>
      <c r="C405" s="511"/>
      <c r="D405" s="856"/>
      <c r="E405" s="273">
        <v>396</v>
      </c>
      <c r="F405" s="275"/>
      <c r="G405" s="275"/>
      <c r="H405" s="105"/>
      <c r="I405" s="275">
        <v>397</v>
      </c>
      <c r="J405" s="237"/>
      <c r="K405" s="181"/>
      <c r="L405" s="181"/>
      <c r="M405" s="181"/>
      <c r="N405" s="371"/>
      <c r="O405" s="331"/>
      <c r="P405" s="1053">
        <v>16</v>
      </c>
      <c r="Q405" s="1053">
        <v>18</v>
      </c>
      <c r="R405" s="1053">
        <v>28.5</v>
      </c>
      <c r="S405" s="383">
        <f t="shared" ref="S405:S412" si="113">SQRT((0+Q405*0.866-R405*0.866)*(0+Q405*0.866-R405*0.866)+(P405-Q405*0.5-R405*0.5)*(P405-Q405*0.5-R405*0.5))</f>
        <v>11.629494786963019</v>
      </c>
      <c r="T405" s="220"/>
      <c r="U405" s="773"/>
      <c r="V405" s="773"/>
    </row>
    <row r="406" spans="1:22" ht="18" customHeight="1" x14ac:dyDescent="0.25">
      <c r="A406" s="766" t="s">
        <v>33</v>
      </c>
      <c r="B406" s="512"/>
      <c r="C406" s="512"/>
      <c r="D406" s="857"/>
      <c r="E406" s="274">
        <v>395</v>
      </c>
      <c r="F406" s="276"/>
      <c r="G406" s="276"/>
      <c r="H406" s="277"/>
      <c r="I406" s="276">
        <v>398</v>
      </c>
      <c r="J406" s="237"/>
      <c r="K406" s="181"/>
      <c r="L406" s="181"/>
      <c r="M406" s="181"/>
      <c r="N406" s="181"/>
      <c r="O406" s="331"/>
      <c r="P406" s="1053">
        <v>148</v>
      </c>
      <c r="Q406" s="1053">
        <v>143.5</v>
      </c>
      <c r="R406" s="1053">
        <v>152.5</v>
      </c>
      <c r="S406" s="383">
        <f t="shared" si="113"/>
        <v>7.7939999999999969</v>
      </c>
      <c r="T406" s="220"/>
      <c r="U406" s="773"/>
      <c r="V406" s="773"/>
    </row>
    <row r="407" spans="1:22" ht="18" customHeight="1" x14ac:dyDescent="0.25">
      <c r="A407" s="766" t="s">
        <v>34</v>
      </c>
      <c r="B407" s="512"/>
      <c r="C407" s="512"/>
      <c r="D407" s="857"/>
      <c r="E407" s="274">
        <v>406</v>
      </c>
      <c r="F407" s="276"/>
      <c r="G407" s="276"/>
      <c r="H407" s="277"/>
      <c r="I407" s="276">
        <v>398</v>
      </c>
      <c r="J407" s="237"/>
      <c r="K407" s="399">
        <v>10</v>
      </c>
      <c r="L407" s="399">
        <v>29</v>
      </c>
      <c r="M407" s="399">
        <v>18</v>
      </c>
      <c r="N407" s="371">
        <f t="shared" ref="N407:N412" si="114">SQRT((0+L407*0.866-M407*0.866)*(0+L407*0.866-M407*0.866)+(K407-L407*0.5-M407*0.5)*(K407-L407*0.5-M407*0.5))</f>
        <v>16.522550529503611</v>
      </c>
      <c r="O407" s="331"/>
      <c r="P407" s="191"/>
      <c r="Q407" s="191"/>
      <c r="R407" s="191"/>
      <c r="S407" s="383"/>
      <c r="T407" s="220"/>
      <c r="U407" s="773"/>
      <c r="V407" s="773"/>
    </row>
    <row r="408" spans="1:22" ht="18" customHeight="1" x14ac:dyDescent="0.25">
      <c r="A408" s="766" t="s">
        <v>433</v>
      </c>
      <c r="B408" s="512"/>
      <c r="C408" s="512"/>
      <c r="D408" s="274"/>
      <c r="E408" s="274"/>
      <c r="F408" s="276"/>
      <c r="G408" s="276"/>
      <c r="H408" s="277"/>
      <c r="I408" s="277"/>
      <c r="J408" s="237"/>
      <c r="K408" s="399">
        <v>45.5</v>
      </c>
      <c r="L408" s="399">
        <v>55</v>
      </c>
      <c r="M408" s="399">
        <v>20.5</v>
      </c>
      <c r="N408" s="371">
        <f t="shared" si="114"/>
        <v>30.865800313615718</v>
      </c>
      <c r="O408" s="331"/>
      <c r="P408" s="191"/>
      <c r="Q408" s="191"/>
      <c r="R408" s="191"/>
      <c r="S408" s="383"/>
      <c r="T408" s="220"/>
      <c r="U408" s="773"/>
      <c r="V408" s="773"/>
    </row>
    <row r="409" spans="1:22" ht="18" customHeight="1" x14ac:dyDescent="0.25">
      <c r="A409" s="766" t="s">
        <v>434</v>
      </c>
      <c r="B409" s="512"/>
      <c r="C409" s="512"/>
      <c r="D409" s="274"/>
      <c r="E409" s="274"/>
      <c r="F409" s="276"/>
      <c r="G409" s="276"/>
      <c r="H409" s="277"/>
      <c r="I409" s="277"/>
      <c r="J409" s="237"/>
      <c r="K409" s="399">
        <v>1</v>
      </c>
      <c r="L409" s="399">
        <v>1</v>
      </c>
      <c r="M409" s="399">
        <v>1</v>
      </c>
      <c r="N409" s="371">
        <f t="shared" si="114"/>
        <v>0</v>
      </c>
      <c r="O409" s="331"/>
      <c r="P409" s="191"/>
      <c r="Q409" s="191"/>
      <c r="R409" s="191"/>
      <c r="S409" s="383"/>
      <c r="T409" s="220"/>
      <c r="U409" s="773"/>
      <c r="V409" s="773"/>
    </row>
    <row r="410" spans="1:22" ht="18" customHeight="1" x14ac:dyDescent="0.25">
      <c r="A410" s="766" t="s">
        <v>435</v>
      </c>
      <c r="B410" s="512"/>
      <c r="C410" s="512"/>
      <c r="D410" s="274"/>
      <c r="E410" s="274"/>
      <c r="F410" s="276"/>
      <c r="G410" s="276"/>
      <c r="H410" s="277"/>
      <c r="I410" s="277"/>
      <c r="J410" s="237"/>
      <c r="K410" s="399">
        <v>39</v>
      </c>
      <c r="L410" s="399">
        <v>29</v>
      </c>
      <c r="M410" s="399">
        <v>14.5</v>
      </c>
      <c r="N410" s="371">
        <f t="shared" si="114"/>
        <v>21.336371505014625</v>
      </c>
      <c r="O410" s="331"/>
      <c r="P410" s="191"/>
      <c r="Q410" s="191"/>
      <c r="R410" s="191"/>
      <c r="S410" s="383"/>
      <c r="T410" s="220"/>
      <c r="U410" s="773"/>
      <c r="V410" s="773"/>
    </row>
    <row r="411" spans="1:22" ht="18" customHeight="1" x14ac:dyDescent="0.25">
      <c r="A411" s="766" t="s">
        <v>436</v>
      </c>
      <c r="B411" s="512"/>
      <c r="C411" s="512"/>
      <c r="D411" s="274"/>
      <c r="E411" s="274"/>
      <c r="F411" s="276"/>
      <c r="G411" s="276"/>
      <c r="H411" s="277"/>
      <c r="I411" s="277"/>
      <c r="J411" s="237"/>
      <c r="K411" s="399">
        <v>19.5</v>
      </c>
      <c r="L411" s="399">
        <v>27.5</v>
      </c>
      <c r="M411" s="399">
        <v>17</v>
      </c>
      <c r="N411" s="371">
        <f t="shared" si="114"/>
        <v>9.4997446807795853</v>
      </c>
      <c r="O411" s="332"/>
      <c r="P411" s="191"/>
      <c r="Q411" s="191"/>
      <c r="R411" s="191"/>
      <c r="S411" s="383"/>
      <c r="T411" s="221"/>
      <c r="U411" s="773"/>
      <c r="V411" s="736"/>
    </row>
    <row r="412" spans="1:22" ht="18" customHeight="1" x14ac:dyDescent="0.3">
      <c r="A412" s="208" t="s">
        <v>11</v>
      </c>
      <c r="B412" s="520"/>
      <c r="C412" s="520"/>
      <c r="D412" s="476"/>
      <c r="E412" s="476"/>
      <c r="F412" s="852"/>
      <c r="G412" s="852"/>
      <c r="H412" s="853"/>
      <c r="I412" s="853"/>
      <c r="J412" s="227"/>
      <c r="K412" s="212">
        <f>SUM(K405:K411)</f>
        <v>115</v>
      </c>
      <c r="L412" s="212">
        <f t="shared" ref="L412:M412" si="115">SUM(L405:L411)</f>
        <v>141.5</v>
      </c>
      <c r="M412" s="212">
        <f t="shared" si="115"/>
        <v>71</v>
      </c>
      <c r="N412" s="392">
        <f t="shared" si="114"/>
        <v>61.676829595886332</v>
      </c>
      <c r="O412" s="209"/>
      <c r="P412" s="212">
        <f>SUM(P405:P411)</f>
        <v>164</v>
      </c>
      <c r="Q412" s="212">
        <f t="shared" ref="Q412:R412" si="116">SUM(Q405:Q411)</f>
        <v>161.5</v>
      </c>
      <c r="R412" s="212">
        <f t="shared" si="116"/>
        <v>181</v>
      </c>
      <c r="S412" s="458">
        <f t="shared" si="113"/>
        <v>18.377520752266886</v>
      </c>
      <c r="T412" s="207"/>
      <c r="U412" s="773"/>
      <c r="V412" s="736"/>
    </row>
    <row r="413" spans="1:22" ht="18" customHeight="1" x14ac:dyDescent="0.3">
      <c r="A413" s="592"/>
      <c r="B413" s="603"/>
      <c r="C413" s="603"/>
      <c r="D413" s="626"/>
      <c r="E413" s="626"/>
      <c r="F413" s="810"/>
      <c r="G413" s="810"/>
      <c r="H413" s="698"/>
      <c r="I413" s="698"/>
      <c r="J413" s="608"/>
      <c r="K413" s="605">
        <f>220*K412*0.85/1000</f>
        <v>21.504999999999999</v>
      </c>
      <c r="L413" s="605">
        <f>220*L412*0.85/1000</f>
        <v>26.4605</v>
      </c>
      <c r="M413" s="605">
        <f>220*M412*0.85/1000</f>
        <v>13.276999999999999</v>
      </c>
      <c r="N413" s="606"/>
      <c r="O413" s="597">
        <f>SUM(K413:M413)</f>
        <v>61.2425</v>
      </c>
      <c r="P413" s="605">
        <f>220*P412*0.85/1000</f>
        <v>30.667999999999999</v>
      </c>
      <c r="Q413" s="605">
        <f>220*Q412*0.85/1000</f>
        <v>30.200500000000002</v>
      </c>
      <c r="R413" s="605">
        <f>220*R412*0.85/1000</f>
        <v>33.847000000000001</v>
      </c>
      <c r="S413" s="610"/>
      <c r="T413" s="600">
        <f>SUM(P413:R413)</f>
        <v>94.715499999999992</v>
      </c>
      <c r="U413" s="716"/>
      <c r="V413" s="796">
        <f>SUM(O413,T413)</f>
        <v>155.958</v>
      </c>
    </row>
    <row r="414" spans="1:22" ht="18" customHeight="1" x14ac:dyDescent="0.3">
      <c r="A414" s="95" t="s">
        <v>229</v>
      </c>
      <c r="B414" s="125">
        <v>400</v>
      </c>
      <c r="C414" s="125">
        <v>578</v>
      </c>
      <c r="D414" s="167">
        <f>MAX(K421:L421:M421)/578*100</f>
        <v>15.311418685121106</v>
      </c>
      <c r="E414" s="167"/>
      <c r="F414" s="26"/>
      <c r="G414" s="26"/>
      <c r="H414" s="13"/>
      <c r="I414" s="13"/>
      <c r="J414" s="409">
        <f>(K414+L414+M414)/3</f>
        <v>232.66666666666666</v>
      </c>
      <c r="K414" s="373">
        <v>230</v>
      </c>
      <c r="L414" s="373">
        <v>228</v>
      </c>
      <c r="M414" s="373">
        <v>240</v>
      </c>
      <c r="N414" s="374"/>
      <c r="O414" s="333"/>
      <c r="P414" s="246"/>
      <c r="Q414" s="246"/>
      <c r="R414" s="246"/>
      <c r="S414" s="431"/>
      <c r="T414" s="205"/>
      <c r="U414" s="773"/>
      <c r="V414" s="773"/>
    </row>
    <row r="415" spans="1:22" ht="18" customHeight="1" x14ac:dyDescent="0.25">
      <c r="A415" s="766" t="s">
        <v>510</v>
      </c>
      <c r="B415" s="126"/>
      <c r="C415" s="126"/>
      <c r="D415" s="761"/>
      <c r="E415" s="761">
        <v>402</v>
      </c>
      <c r="F415" s="367"/>
      <c r="G415" s="367"/>
      <c r="H415" s="347"/>
      <c r="I415" s="842"/>
      <c r="J415" s="238"/>
      <c r="K415" s="399">
        <v>17</v>
      </c>
      <c r="L415" s="399">
        <v>23.5</v>
      </c>
      <c r="M415" s="399">
        <v>30</v>
      </c>
      <c r="N415" s="462">
        <f t="shared" ref="N415:N421" si="117">SQRT((0+L415*0.866-M415*0.866)*(0+L415*0.866-M415*0.866)+(K415-L415*0.5-M415*0.5)*(K415-L415*0.5-M415*0.5))</f>
        <v>11.258247687806483</v>
      </c>
      <c r="O415" s="334"/>
      <c r="P415" s="465"/>
      <c r="Q415" s="465"/>
      <c r="R415" s="465"/>
      <c r="S415" s="431"/>
      <c r="T415" s="220"/>
      <c r="U415" s="773"/>
      <c r="V415" s="773"/>
    </row>
    <row r="416" spans="1:22" ht="18" customHeight="1" x14ac:dyDescent="0.25">
      <c r="A416" s="766" t="s">
        <v>50</v>
      </c>
      <c r="B416" s="127"/>
      <c r="C416" s="127"/>
      <c r="D416" s="750"/>
      <c r="E416" s="750">
        <v>402</v>
      </c>
      <c r="F416" s="368"/>
      <c r="G416" s="368"/>
      <c r="H416" s="349"/>
      <c r="I416" s="843"/>
      <c r="J416" s="238"/>
      <c r="K416" s="399">
        <v>8.5</v>
      </c>
      <c r="L416" s="399">
        <v>17</v>
      </c>
      <c r="M416" s="399">
        <v>32</v>
      </c>
      <c r="N416" s="462">
        <f t="shared" si="117"/>
        <v>20.609223663204784</v>
      </c>
      <c r="O416" s="334"/>
      <c r="P416" s="465"/>
      <c r="Q416" s="465"/>
      <c r="R416" s="465"/>
      <c r="S416" s="431"/>
      <c r="T416" s="220"/>
      <c r="U416" s="773"/>
      <c r="V416" s="773"/>
    </row>
    <row r="417" spans="1:22" ht="18" customHeight="1" x14ac:dyDescent="0.25">
      <c r="A417" s="766" t="s">
        <v>51</v>
      </c>
      <c r="B417" s="127"/>
      <c r="C417" s="127"/>
      <c r="D417" s="750"/>
      <c r="E417" s="750">
        <v>403</v>
      </c>
      <c r="F417" s="368"/>
      <c r="G417" s="368"/>
      <c r="H417" s="349"/>
      <c r="I417" s="843"/>
      <c r="J417" s="238"/>
      <c r="K417" s="399">
        <v>6.5</v>
      </c>
      <c r="L417" s="399">
        <v>2.5</v>
      </c>
      <c r="M417" s="399">
        <v>1</v>
      </c>
      <c r="N417" s="462">
        <f t="shared" si="117"/>
        <v>4.9244188489607588</v>
      </c>
      <c r="O417" s="334"/>
      <c r="P417" s="465"/>
      <c r="Q417" s="465"/>
      <c r="R417" s="465"/>
      <c r="S417" s="431"/>
      <c r="T417" s="220"/>
      <c r="U417" s="773"/>
      <c r="V417" s="773"/>
    </row>
    <row r="418" spans="1:22" ht="18" customHeight="1" x14ac:dyDescent="0.25">
      <c r="A418" s="766" t="s">
        <v>511</v>
      </c>
      <c r="B418" s="127"/>
      <c r="C418" s="127"/>
      <c r="D418" s="750"/>
      <c r="E418" s="750"/>
      <c r="F418" s="368"/>
      <c r="G418" s="368"/>
      <c r="H418" s="349"/>
      <c r="I418" s="843"/>
      <c r="J418" s="238"/>
      <c r="K418" s="399">
        <v>19.5</v>
      </c>
      <c r="L418" s="399">
        <v>10</v>
      </c>
      <c r="M418" s="399">
        <v>25.5</v>
      </c>
      <c r="N418" s="462">
        <f t="shared" si="117"/>
        <v>13.536595916256049</v>
      </c>
      <c r="O418" s="334"/>
      <c r="P418" s="465"/>
      <c r="Q418" s="465"/>
      <c r="R418" s="465"/>
      <c r="S418" s="431"/>
      <c r="T418" s="220"/>
      <c r="U418" s="773"/>
      <c r="V418" s="773"/>
    </row>
    <row r="419" spans="1:22" ht="18" customHeight="1" x14ac:dyDescent="0.25">
      <c r="A419" s="766" t="s">
        <v>52</v>
      </c>
      <c r="B419" s="127"/>
      <c r="C419" s="127"/>
      <c r="D419" s="750"/>
      <c r="E419" s="750"/>
      <c r="F419" s="368"/>
      <c r="G419" s="368"/>
      <c r="H419" s="349"/>
      <c r="I419" s="843"/>
      <c r="J419" s="238"/>
      <c r="K419" s="399">
        <v>0</v>
      </c>
      <c r="L419" s="399">
        <v>0</v>
      </c>
      <c r="M419" s="399">
        <v>0</v>
      </c>
      <c r="N419" s="462">
        <f t="shared" si="117"/>
        <v>0</v>
      </c>
      <c r="O419" s="334"/>
      <c r="P419" s="465"/>
      <c r="Q419" s="465"/>
      <c r="R419" s="465"/>
      <c r="S419" s="431"/>
      <c r="T419" s="220"/>
      <c r="U419" s="773"/>
      <c r="V419" s="773"/>
    </row>
    <row r="420" spans="1:22" ht="18" customHeight="1" x14ac:dyDescent="0.25">
      <c r="A420" s="766" t="s">
        <v>53</v>
      </c>
      <c r="B420" s="127"/>
      <c r="C420" s="127"/>
      <c r="D420" s="750"/>
      <c r="E420" s="750"/>
      <c r="F420" s="368"/>
      <c r="G420" s="368"/>
      <c r="H420" s="349"/>
      <c r="I420" s="843"/>
      <c r="J420" s="238"/>
      <c r="K420" s="399">
        <v>0</v>
      </c>
      <c r="L420" s="399">
        <v>0</v>
      </c>
      <c r="M420" s="399">
        <v>0</v>
      </c>
      <c r="N420" s="462">
        <f t="shared" si="117"/>
        <v>0</v>
      </c>
      <c r="O420" s="335"/>
      <c r="P420" s="465"/>
      <c r="Q420" s="465"/>
      <c r="R420" s="465"/>
      <c r="S420" s="431"/>
      <c r="T420" s="221"/>
      <c r="U420" s="773"/>
      <c r="V420" s="773"/>
    </row>
    <row r="421" spans="1:22" ht="18" customHeight="1" x14ac:dyDescent="0.3">
      <c r="A421" s="208" t="s">
        <v>11</v>
      </c>
      <c r="B421" s="519"/>
      <c r="C421" s="519"/>
      <c r="D421" s="792"/>
      <c r="E421" s="792"/>
      <c r="F421" s="858"/>
      <c r="G421" s="858"/>
      <c r="H421" s="845"/>
      <c r="I421" s="844"/>
      <c r="J421" s="227"/>
      <c r="K421" s="395">
        <f>SUM(K415:K420)</f>
        <v>51.5</v>
      </c>
      <c r="L421" s="395">
        <f t="shared" ref="L421:M421" si="118">SUM(L415:L420)</f>
        <v>53</v>
      </c>
      <c r="M421" s="395">
        <f t="shared" si="118"/>
        <v>88.5</v>
      </c>
      <c r="N421" s="396">
        <f t="shared" si="117"/>
        <v>36.272504035426074</v>
      </c>
      <c r="O421" s="209"/>
      <c r="P421" s="466"/>
      <c r="Q421" s="466"/>
      <c r="R421" s="466"/>
      <c r="S421" s="467"/>
      <c r="T421" s="219"/>
      <c r="U421" s="773"/>
      <c r="V421" s="736"/>
    </row>
    <row r="422" spans="1:22" ht="18" customHeight="1" x14ac:dyDescent="0.3">
      <c r="A422" s="592"/>
      <c r="B422" s="611"/>
      <c r="C422" s="611"/>
      <c r="D422" s="759"/>
      <c r="E422" s="759"/>
      <c r="F422" s="741"/>
      <c r="G422" s="741"/>
      <c r="H422" s="742"/>
      <c r="I422" s="846"/>
      <c r="J422" s="608"/>
      <c r="K422" s="595">
        <f>220*K421*0.85/1000</f>
        <v>9.6304999999999996</v>
      </c>
      <c r="L422" s="595">
        <f>220*L421*0.85/1000</f>
        <v>9.9109999999999996</v>
      </c>
      <c r="M422" s="595">
        <f>220*M421*0.85/1000</f>
        <v>16.549499999999998</v>
      </c>
      <c r="N422" s="596"/>
      <c r="O422" s="597">
        <f>SUM(K422:M422)</f>
        <v>36.090999999999994</v>
      </c>
      <c r="P422" s="612"/>
      <c r="Q422" s="612"/>
      <c r="R422" s="612"/>
      <c r="S422" s="613"/>
      <c r="T422" s="614">
        <f>SUM(P422:R422)</f>
        <v>0</v>
      </c>
      <c r="U422" s="765">
        <f>SUM(O422,T422)</f>
        <v>36.090999999999994</v>
      </c>
      <c r="V422" s="813"/>
    </row>
    <row r="423" spans="1:22" ht="18" customHeight="1" x14ac:dyDescent="0.3">
      <c r="A423" s="95" t="s">
        <v>230</v>
      </c>
      <c r="B423" s="125">
        <v>400</v>
      </c>
      <c r="C423" s="125">
        <v>578</v>
      </c>
      <c r="D423" s="167">
        <f>MAX(K430:L430:M430)/578*100</f>
        <v>12.629757785467127</v>
      </c>
      <c r="E423" s="167"/>
      <c r="F423" s="26"/>
      <c r="G423" s="26"/>
      <c r="H423" s="13"/>
      <c r="I423" s="58"/>
      <c r="J423" s="409">
        <f>(K423+L423+M423)/3</f>
        <v>231</v>
      </c>
      <c r="K423" s="373">
        <v>226</v>
      </c>
      <c r="L423" s="373">
        <v>229</v>
      </c>
      <c r="M423" s="373">
        <v>238</v>
      </c>
      <c r="N423" s="374"/>
      <c r="O423" s="333"/>
      <c r="P423" s="246"/>
      <c r="Q423" s="246"/>
      <c r="R423" s="246"/>
      <c r="S423" s="431"/>
      <c r="T423" s="205"/>
      <c r="U423" s="773"/>
      <c r="V423" s="773"/>
    </row>
    <row r="424" spans="1:22" ht="18" customHeight="1" x14ac:dyDescent="0.25">
      <c r="A424" s="766" t="s">
        <v>510</v>
      </c>
      <c r="B424" s="126"/>
      <c r="C424" s="126"/>
      <c r="D424" s="761"/>
      <c r="E424" s="761">
        <v>405</v>
      </c>
      <c r="F424" s="367"/>
      <c r="G424" s="367"/>
      <c r="H424" s="347"/>
      <c r="I424" s="842"/>
      <c r="J424" s="238"/>
      <c r="K424" s="399">
        <v>5</v>
      </c>
      <c r="L424" s="399">
        <v>14</v>
      </c>
      <c r="M424" s="399">
        <v>22.5</v>
      </c>
      <c r="N424" s="462">
        <f t="shared" ref="N424:N430" si="119">SQRT((0+L424*0.866-M424*0.866)*(0+L424*0.866-M424*0.866)+(K424-L424*0.5-M424*0.5)*(K424-L424*0.5-M424*0.5))</f>
        <v>15.157401525327485</v>
      </c>
      <c r="O424" s="334"/>
      <c r="P424" s="465"/>
      <c r="Q424" s="465"/>
      <c r="R424" s="465"/>
      <c r="S424" s="431"/>
      <c r="T424" s="220"/>
      <c r="U424" s="773"/>
      <c r="V424" s="773"/>
    </row>
    <row r="425" spans="1:22" ht="18" customHeight="1" x14ac:dyDescent="0.25">
      <c r="A425" s="766" t="s">
        <v>50</v>
      </c>
      <c r="B425" s="127"/>
      <c r="C425" s="127"/>
      <c r="D425" s="750"/>
      <c r="E425" s="750">
        <v>402</v>
      </c>
      <c r="F425" s="368"/>
      <c r="G425" s="368"/>
      <c r="H425" s="349"/>
      <c r="I425" s="843"/>
      <c r="J425" s="238"/>
      <c r="K425" s="399">
        <v>28</v>
      </c>
      <c r="L425" s="399">
        <v>18.5</v>
      </c>
      <c r="M425" s="399">
        <v>24</v>
      </c>
      <c r="N425" s="462">
        <f t="shared" si="119"/>
        <v>8.261275264751804</v>
      </c>
      <c r="O425" s="334"/>
      <c r="P425" s="465"/>
      <c r="Q425" s="465"/>
      <c r="R425" s="465"/>
      <c r="S425" s="431"/>
      <c r="T425" s="220"/>
      <c r="U425" s="773"/>
      <c r="V425" s="773"/>
    </row>
    <row r="426" spans="1:22" ht="18" customHeight="1" x14ac:dyDescent="0.25">
      <c r="A426" s="766" t="s">
        <v>51</v>
      </c>
      <c r="B426" s="127"/>
      <c r="C426" s="127"/>
      <c r="D426" s="750"/>
      <c r="E426" s="750">
        <v>403</v>
      </c>
      <c r="F426" s="368"/>
      <c r="G426" s="368"/>
      <c r="H426" s="349"/>
      <c r="I426" s="843"/>
      <c r="J426" s="238"/>
      <c r="K426" s="399">
        <v>4.5</v>
      </c>
      <c r="L426" s="399">
        <v>2</v>
      </c>
      <c r="M426" s="399">
        <v>0.5</v>
      </c>
      <c r="N426" s="462">
        <f t="shared" si="119"/>
        <v>3.4999858571142828</v>
      </c>
      <c r="O426" s="334"/>
      <c r="P426" s="465"/>
      <c r="Q426" s="465"/>
      <c r="R426" s="465"/>
      <c r="S426" s="431"/>
      <c r="T426" s="220"/>
      <c r="U426" s="773"/>
      <c r="V426" s="773"/>
    </row>
    <row r="427" spans="1:22" ht="18" customHeight="1" x14ac:dyDescent="0.25">
      <c r="A427" s="766" t="s">
        <v>511</v>
      </c>
      <c r="B427" s="127"/>
      <c r="C427" s="127"/>
      <c r="D427" s="750"/>
      <c r="E427" s="750"/>
      <c r="F427" s="368"/>
      <c r="G427" s="368"/>
      <c r="H427" s="349"/>
      <c r="I427" s="349"/>
      <c r="J427" s="238"/>
      <c r="K427" s="399">
        <v>24.5</v>
      </c>
      <c r="L427" s="399">
        <v>4.5</v>
      </c>
      <c r="M427" s="399">
        <v>23</v>
      </c>
      <c r="N427" s="462">
        <f t="shared" si="119"/>
        <v>19.29339112235068</v>
      </c>
      <c r="O427" s="334"/>
      <c r="P427" s="465"/>
      <c r="Q427" s="465"/>
      <c r="R427" s="465"/>
      <c r="S427" s="431"/>
      <c r="T427" s="220"/>
      <c r="U427" s="773"/>
      <c r="V427" s="773"/>
    </row>
    <row r="428" spans="1:22" ht="18" customHeight="1" x14ac:dyDescent="0.25">
      <c r="A428" s="766" t="s">
        <v>52</v>
      </c>
      <c r="B428" s="127"/>
      <c r="C428" s="127"/>
      <c r="D428" s="750"/>
      <c r="E428" s="750"/>
      <c r="F428" s="368"/>
      <c r="G428" s="368"/>
      <c r="H428" s="349"/>
      <c r="I428" s="349"/>
      <c r="J428" s="238"/>
      <c r="K428" s="399">
        <v>1.5</v>
      </c>
      <c r="L428" s="399">
        <v>1.5</v>
      </c>
      <c r="M428" s="399">
        <v>3</v>
      </c>
      <c r="N428" s="462">
        <f t="shared" si="119"/>
        <v>1.499966999636992</v>
      </c>
      <c r="O428" s="334"/>
      <c r="P428" s="465"/>
      <c r="Q428" s="465"/>
      <c r="R428" s="465"/>
      <c r="S428" s="431"/>
      <c r="T428" s="220"/>
      <c r="U428" s="773"/>
      <c r="V428" s="773"/>
    </row>
    <row r="429" spans="1:22" ht="18" customHeight="1" x14ac:dyDescent="0.25">
      <c r="A429" s="766" t="s">
        <v>53</v>
      </c>
      <c r="B429" s="127"/>
      <c r="C429" s="127"/>
      <c r="D429" s="750"/>
      <c r="E429" s="750"/>
      <c r="F429" s="368"/>
      <c r="G429" s="368"/>
      <c r="H429" s="349"/>
      <c r="I429" s="349"/>
      <c r="J429" s="238"/>
      <c r="K429" s="399">
        <v>0</v>
      </c>
      <c r="L429" s="399">
        <v>0</v>
      </c>
      <c r="M429" s="399">
        <v>0</v>
      </c>
      <c r="N429" s="462">
        <f t="shared" si="119"/>
        <v>0</v>
      </c>
      <c r="O429" s="335"/>
      <c r="P429" s="465"/>
      <c r="Q429" s="465"/>
      <c r="R429" s="465"/>
      <c r="S429" s="431"/>
      <c r="T429" s="221"/>
      <c r="U429" s="773"/>
      <c r="V429" s="773"/>
    </row>
    <row r="430" spans="1:22" ht="18" customHeight="1" x14ac:dyDescent="0.3">
      <c r="A430" s="208" t="s">
        <v>11</v>
      </c>
      <c r="B430" s="519"/>
      <c r="C430" s="519"/>
      <c r="D430" s="792"/>
      <c r="E430" s="792"/>
      <c r="F430" s="858"/>
      <c r="G430" s="858"/>
      <c r="H430" s="845"/>
      <c r="I430" s="845"/>
      <c r="J430" s="227"/>
      <c r="K430" s="395">
        <f>SUM(K424:K429)</f>
        <v>63.5</v>
      </c>
      <c r="L430" s="395">
        <f t="shared" ref="L430:M430" si="120">SUM(L424:L429)</f>
        <v>40.5</v>
      </c>
      <c r="M430" s="395">
        <f t="shared" si="120"/>
        <v>73</v>
      </c>
      <c r="N430" s="396">
        <f t="shared" si="119"/>
        <v>28.943108419794854</v>
      </c>
      <c r="O430" s="209"/>
      <c r="P430" s="466"/>
      <c r="Q430" s="466"/>
      <c r="R430" s="466"/>
      <c r="S430" s="467"/>
      <c r="T430" s="219"/>
      <c r="U430" s="773"/>
      <c r="V430" s="736"/>
    </row>
    <row r="431" spans="1:22" ht="18" customHeight="1" x14ac:dyDescent="0.3">
      <c r="A431" s="592"/>
      <c r="B431" s="611"/>
      <c r="C431" s="611"/>
      <c r="D431" s="759"/>
      <c r="E431" s="759"/>
      <c r="F431" s="741"/>
      <c r="G431" s="741"/>
      <c r="H431" s="742"/>
      <c r="I431" s="742"/>
      <c r="J431" s="608"/>
      <c r="K431" s="595">
        <f>220*K430*0.85/1000</f>
        <v>11.874499999999999</v>
      </c>
      <c r="L431" s="595">
        <f>220*L430*0.85/1000</f>
        <v>7.5735000000000001</v>
      </c>
      <c r="M431" s="595">
        <f>220*M430*0.85/1000</f>
        <v>13.651</v>
      </c>
      <c r="N431" s="596"/>
      <c r="O431" s="597">
        <f>SUM(K431:M431)</f>
        <v>33.099000000000004</v>
      </c>
      <c r="P431" s="612"/>
      <c r="Q431" s="612"/>
      <c r="R431" s="612"/>
      <c r="S431" s="613"/>
      <c r="T431" s="614">
        <f>SUM(P431:R431)</f>
        <v>0</v>
      </c>
      <c r="U431" s="716"/>
      <c r="V431" s="796">
        <f>SUM(O431,T431)</f>
        <v>33.099000000000004</v>
      </c>
    </row>
    <row r="432" spans="1:22" ht="18" customHeight="1" x14ac:dyDescent="0.3">
      <c r="A432" s="95" t="s">
        <v>231</v>
      </c>
      <c r="B432" s="427">
        <v>250</v>
      </c>
      <c r="C432" s="427">
        <v>361</v>
      </c>
      <c r="D432" s="167">
        <f>MAX(K437:L437:M437)/361*100</f>
        <v>20.083102493074794</v>
      </c>
      <c r="E432" s="167"/>
      <c r="F432" s="6"/>
      <c r="G432" s="6"/>
      <c r="H432" s="13"/>
      <c r="I432" s="13"/>
      <c r="J432" s="409">
        <f>(K432+L432+M432)/3</f>
        <v>231</v>
      </c>
      <c r="K432" s="373">
        <v>235</v>
      </c>
      <c r="L432" s="373">
        <v>225</v>
      </c>
      <c r="M432" s="373">
        <v>233</v>
      </c>
      <c r="N432" s="374"/>
      <c r="O432" s="333"/>
      <c r="P432" s="468"/>
      <c r="Q432" s="468"/>
      <c r="R432" s="468"/>
      <c r="S432" s="469"/>
      <c r="T432" s="205"/>
      <c r="U432" s="773"/>
      <c r="V432" s="859"/>
    </row>
    <row r="433" spans="1:22" ht="18" customHeight="1" x14ac:dyDescent="0.25">
      <c r="A433" s="860" t="s">
        <v>512</v>
      </c>
      <c r="B433" s="504"/>
      <c r="C433" s="504"/>
      <c r="D433" s="861"/>
      <c r="E433" s="762">
        <v>390</v>
      </c>
      <c r="F433" s="346"/>
      <c r="G433" s="346"/>
      <c r="H433" s="347"/>
      <c r="I433" s="842"/>
      <c r="J433" s="238"/>
      <c r="K433" s="399">
        <v>8.5</v>
      </c>
      <c r="L433" s="399">
        <v>14</v>
      </c>
      <c r="M433" s="399">
        <v>18</v>
      </c>
      <c r="N433" s="394">
        <f t="shared" ref="N433:N437" si="121">SQRT((0+L433*0.866-M433*0.866)*(0+L433*0.866-M433*0.866)+(K433-L433*0.5-M433*0.5)*(K433-L433*0.5-M433*0.5))</f>
        <v>8.2613132128009763</v>
      </c>
      <c r="O433" s="334"/>
      <c r="P433" s="468"/>
      <c r="Q433" s="468"/>
      <c r="R433" s="468"/>
      <c r="S433" s="469"/>
      <c r="T433" s="220"/>
      <c r="U433" s="773"/>
      <c r="V433" s="773"/>
    </row>
    <row r="434" spans="1:22" ht="18" customHeight="1" x14ac:dyDescent="0.25">
      <c r="A434" s="860" t="s">
        <v>437</v>
      </c>
      <c r="B434" s="505"/>
      <c r="C434" s="505"/>
      <c r="D434" s="862"/>
      <c r="E434" s="751">
        <v>389</v>
      </c>
      <c r="F434" s="348"/>
      <c r="G434" s="348"/>
      <c r="H434" s="349"/>
      <c r="I434" s="843"/>
      <c r="J434" s="238"/>
      <c r="K434" s="399">
        <v>8.5</v>
      </c>
      <c r="L434" s="399">
        <v>6.5</v>
      </c>
      <c r="M434" s="399">
        <v>1.5</v>
      </c>
      <c r="N434" s="394">
        <f t="shared" si="121"/>
        <v>6.2449099272927864</v>
      </c>
      <c r="O434" s="334"/>
      <c r="P434" s="468"/>
      <c r="Q434" s="468"/>
      <c r="R434" s="468"/>
      <c r="S434" s="469"/>
      <c r="T434" s="220"/>
      <c r="U434" s="773"/>
      <c r="V434" s="773"/>
    </row>
    <row r="435" spans="1:22" ht="18" customHeight="1" x14ac:dyDescent="0.25">
      <c r="A435" s="860" t="s">
        <v>438</v>
      </c>
      <c r="B435" s="505"/>
      <c r="C435" s="505"/>
      <c r="D435" s="862"/>
      <c r="E435" s="751">
        <v>395</v>
      </c>
      <c r="F435" s="348"/>
      <c r="G435" s="348"/>
      <c r="H435" s="349"/>
      <c r="I435" s="843"/>
      <c r="J435" s="238"/>
      <c r="K435" s="399">
        <v>19</v>
      </c>
      <c r="L435" s="399">
        <v>1.5</v>
      </c>
      <c r="M435" s="399">
        <v>5</v>
      </c>
      <c r="N435" s="394">
        <f t="shared" si="121"/>
        <v>16.03899812955909</v>
      </c>
      <c r="O435" s="334"/>
      <c r="P435" s="468"/>
      <c r="Q435" s="468"/>
      <c r="R435" s="468"/>
      <c r="S435" s="469"/>
      <c r="T435" s="220"/>
      <c r="U435" s="773"/>
      <c r="V435" s="773"/>
    </row>
    <row r="436" spans="1:22" ht="18" customHeight="1" x14ac:dyDescent="0.25">
      <c r="A436" s="860" t="s">
        <v>135</v>
      </c>
      <c r="B436" s="505"/>
      <c r="C436" s="505"/>
      <c r="D436" s="862"/>
      <c r="E436" s="751"/>
      <c r="F436" s="348"/>
      <c r="G436" s="348"/>
      <c r="H436" s="863"/>
      <c r="I436" s="348"/>
      <c r="J436" s="238"/>
      <c r="K436" s="399">
        <v>11.5</v>
      </c>
      <c r="L436" s="399">
        <v>50.5</v>
      </c>
      <c r="M436" s="399">
        <v>19</v>
      </c>
      <c r="N436" s="394">
        <f t="shared" si="121"/>
        <v>35.842800406776249</v>
      </c>
      <c r="O436" s="335"/>
      <c r="P436" s="468"/>
      <c r="Q436" s="468"/>
      <c r="R436" s="468"/>
      <c r="S436" s="469"/>
      <c r="T436" s="221"/>
      <c r="U436" s="773"/>
      <c r="V436" s="773"/>
    </row>
    <row r="437" spans="1:22" ht="18" customHeight="1" x14ac:dyDescent="0.3">
      <c r="A437" s="208" t="s">
        <v>11</v>
      </c>
      <c r="B437" s="539"/>
      <c r="C437" s="539"/>
      <c r="D437" s="793"/>
      <c r="E437" s="793"/>
      <c r="F437" s="844"/>
      <c r="G437" s="844"/>
      <c r="H437" s="845"/>
      <c r="I437" s="844"/>
      <c r="J437" s="227"/>
      <c r="K437" s="395">
        <f>SUM(K433:K436)</f>
        <v>47.5</v>
      </c>
      <c r="L437" s="395">
        <f t="shared" ref="L437:M437" si="122">SUM(L433:L436)</f>
        <v>72.5</v>
      </c>
      <c r="M437" s="395">
        <f t="shared" si="122"/>
        <v>43.5</v>
      </c>
      <c r="N437" s="396">
        <f t="shared" si="121"/>
        <v>27.220635481193305</v>
      </c>
      <c r="O437" s="209"/>
      <c r="P437" s="258"/>
      <c r="Q437" s="258"/>
      <c r="R437" s="258"/>
      <c r="S437" s="470"/>
      <c r="T437" s="210"/>
      <c r="U437" s="773"/>
      <c r="V437" s="736"/>
    </row>
    <row r="438" spans="1:22" ht="18" customHeight="1" x14ac:dyDescent="0.3">
      <c r="A438" s="592"/>
      <c r="B438" s="593"/>
      <c r="C438" s="593"/>
      <c r="D438" s="644"/>
      <c r="E438" s="644"/>
      <c r="F438" s="846"/>
      <c r="G438" s="846"/>
      <c r="H438" s="742"/>
      <c r="I438" s="846"/>
      <c r="J438" s="608"/>
      <c r="K438" s="595">
        <f>220*K437*0.85/1000</f>
        <v>8.8825000000000003</v>
      </c>
      <c r="L438" s="595">
        <f>220*L437*0.85/1000</f>
        <v>13.557499999999999</v>
      </c>
      <c r="M438" s="595">
        <f>220*M437*0.85/1000</f>
        <v>8.1344999999999992</v>
      </c>
      <c r="N438" s="596"/>
      <c r="O438" s="597">
        <f>SUM(K438:M438)</f>
        <v>30.574499999999997</v>
      </c>
      <c r="P438" s="594"/>
      <c r="Q438" s="594"/>
      <c r="R438" s="594"/>
      <c r="S438" s="615"/>
      <c r="T438" s="616">
        <f>SUM(P438:R438)</f>
        <v>0</v>
      </c>
      <c r="U438" s="765">
        <f>SUM(O438,T438)</f>
        <v>30.574499999999997</v>
      </c>
      <c r="V438" s="813"/>
    </row>
    <row r="439" spans="1:22" ht="18" customHeight="1" x14ac:dyDescent="0.3">
      <c r="A439" s="95" t="s">
        <v>232</v>
      </c>
      <c r="B439" s="427">
        <v>250</v>
      </c>
      <c r="C439" s="427">
        <v>361</v>
      </c>
      <c r="D439" s="167">
        <f>MAX(K444:L444:M444)/361*100</f>
        <v>25.207756232686979</v>
      </c>
      <c r="E439" s="167"/>
      <c r="F439" s="6"/>
      <c r="G439" s="6"/>
      <c r="H439" s="13"/>
      <c r="I439" s="58"/>
      <c r="J439" s="409">
        <f>(K439+L439+M439)/3</f>
        <v>232</v>
      </c>
      <c r="K439" s="373">
        <v>228</v>
      </c>
      <c r="L439" s="373">
        <v>233</v>
      </c>
      <c r="M439" s="373">
        <v>235</v>
      </c>
      <c r="N439" s="374"/>
      <c r="O439" s="333"/>
      <c r="P439" s="468"/>
      <c r="Q439" s="468"/>
      <c r="R439" s="468"/>
      <c r="S439" s="469"/>
      <c r="T439" s="205"/>
      <c r="U439" s="773"/>
      <c r="V439" s="773"/>
    </row>
    <row r="440" spans="1:22" ht="18" customHeight="1" x14ac:dyDescent="0.25">
      <c r="A440" s="860" t="s">
        <v>512</v>
      </c>
      <c r="B440" s="504"/>
      <c r="C440" s="504"/>
      <c r="D440" s="861"/>
      <c r="E440" s="762">
        <v>394</v>
      </c>
      <c r="F440" s="346"/>
      <c r="G440" s="346"/>
      <c r="H440" s="347"/>
      <c r="I440" s="842"/>
      <c r="J440" s="238"/>
      <c r="K440" s="399">
        <v>11.5</v>
      </c>
      <c r="L440" s="399">
        <v>15</v>
      </c>
      <c r="M440" s="399">
        <v>10.5</v>
      </c>
      <c r="N440" s="394">
        <f t="shared" ref="N440:N444" si="123">SQRT((0+L440*0.866-M440*0.866)*(0+L440*0.866-M440*0.866)+(K440-L440*0.5-M440*0.5)*(K440-L440*0.5-M440*0.5))</f>
        <v>4.0925675315136836</v>
      </c>
      <c r="O440" s="334"/>
      <c r="P440" s="468"/>
      <c r="Q440" s="468"/>
      <c r="R440" s="468"/>
      <c r="S440" s="469"/>
      <c r="T440" s="220"/>
      <c r="U440" s="773"/>
      <c r="V440" s="773"/>
    </row>
    <row r="441" spans="1:22" ht="18" customHeight="1" x14ac:dyDescent="0.25">
      <c r="A441" s="860" t="s">
        <v>437</v>
      </c>
      <c r="B441" s="505"/>
      <c r="C441" s="505"/>
      <c r="D441" s="862"/>
      <c r="E441" s="751">
        <v>403</v>
      </c>
      <c r="F441" s="348"/>
      <c r="G441" s="348"/>
      <c r="H441" s="349"/>
      <c r="I441" s="843"/>
      <c r="J441" s="238"/>
      <c r="K441" s="399">
        <v>0.5</v>
      </c>
      <c r="L441" s="399">
        <v>3</v>
      </c>
      <c r="M441" s="399">
        <v>1</v>
      </c>
      <c r="N441" s="394">
        <f t="shared" si="123"/>
        <v>2.2912494408073512</v>
      </c>
      <c r="O441" s="334"/>
      <c r="P441" s="468"/>
      <c r="Q441" s="468"/>
      <c r="R441" s="468"/>
      <c r="S441" s="469"/>
      <c r="T441" s="220"/>
      <c r="U441" s="773"/>
      <c r="V441" s="773"/>
    </row>
    <row r="442" spans="1:22" ht="18" customHeight="1" x14ac:dyDescent="0.25">
      <c r="A442" s="860" t="s">
        <v>438</v>
      </c>
      <c r="B442" s="505"/>
      <c r="C442" s="505"/>
      <c r="D442" s="862"/>
      <c r="E442" s="751">
        <v>403</v>
      </c>
      <c r="F442" s="348"/>
      <c r="G442" s="348"/>
      <c r="H442" s="349"/>
      <c r="I442" s="843"/>
      <c r="J442" s="238"/>
      <c r="K442" s="399">
        <v>57</v>
      </c>
      <c r="L442" s="399">
        <v>11.5</v>
      </c>
      <c r="M442" s="399">
        <v>10</v>
      </c>
      <c r="N442" s="394">
        <f t="shared" si="123"/>
        <v>46.268238576803419</v>
      </c>
      <c r="O442" s="334"/>
      <c r="P442" s="468"/>
      <c r="Q442" s="468"/>
      <c r="R442" s="468"/>
      <c r="S442" s="469"/>
      <c r="T442" s="220"/>
      <c r="U442" s="773"/>
      <c r="V442" s="773"/>
    </row>
    <row r="443" spans="1:22" ht="18" customHeight="1" x14ac:dyDescent="0.25">
      <c r="A443" s="860" t="s">
        <v>135</v>
      </c>
      <c r="B443" s="505"/>
      <c r="C443" s="505"/>
      <c r="D443" s="862"/>
      <c r="E443" s="862"/>
      <c r="F443" s="348"/>
      <c r="G443" s="348"/>
      <c r="H443" s="863"/>
      <c r="I443" s="863"/>
      <c r="J443" s="238"/>
      <c r="K443" s="399">
        <v>22</v>
      </c>
      <c r="L443" s="399">
        <v>46</v>
      </c>
      <c r="M443" s="399">
        <v>43.5</v>
      </c>
      <c r="N443" s="394">
        <f t="shared" si="123"/>
        <v>22.852783747281205</v>
      </c>
      <c r="O443" s="335"/>
      <c r="P443" s="468"/>
      <c r="Q443" s="468"/>
      <c r="R443" s="468"/>
      <c r="S443" s="469"/>
      <c r="T443" s="221"/>
      <c r="U443" s="773"/>
      <c r="V443" s="773"/>
    </row>
    <row r="444" spans="1:22" ht="18" customHeight="1" x14ac:dyDescent="0.3">
      <c r="A444" s="208" t="s">
        <v>11</v>
      </c>
      <c r="B444" s="539"/>
      <c r="C444" s="539"/>
      <c r="D444" s="793"/>
      <c r="E444" s="793"/>
      <c r="F444" s="844"/>
      <c r="G444" s="844"/>
      <c r="H444" s="845"/>
      <c r="I444" s="845"/>
      <c r="J444" s="227"/>
      <c r="K444" s="395">
        <f>SUM(K440:K443)</f>
        <v>91</v>
      </c>
      <c r="L444" s="395">
        <f t="shared" ref="L444:M444" si="124">SUM(L440:L443)</f>
        <v>75.5</v>
      </c>
      <c r="M444" s="395">
        <f t="shared" si="124"/>
        <v>65</v>
      </c>
      <c r="N444" s="396">
        <f t="shared" si="123"/>
        <v>22.654914455808477</v>
      </c>
      <c r="O444" s="209"/>
      <c r="P444" s="258"/>
      <c r="Q444" s="258"/>
      <c r="R444" s="258"/>
      <c r="S444" s="470"/>
      <c r="T444" s="210"/>
      <c r="U444" s="773"/>
      <c r="V444" s="736"/>
    </row>
    <row r="445" spans="1:22" ht="18" customHeight="1" x14ac:dyDescent="0.3">
      <c r="A445" s="592"/>
      <c r="B445" s="593"/>
      <c r="C445" s="593"/>
      <c r="D445" s="644"/>
      <c r="E445" s="644"/>
      <c r="F445" s="846"/>
      <c r="G445" s="846"/>
      <c r="H445" s="742"/>
      <c r="I445" s="742"/>
      <c r="J445" s="608"/>
      <c r="K445" s="595">
        <f>220*K444*0.85/1000</f>
        <v>17.016999999999999</v>
      </c>
      <c r="L445" s="595">
        <f>220*L444*0.85/1000</f>
        <v>14.118499999999999</v>
      </c>
      <c r="M445" s="595">
        <f>220*M444*0.85/1000</f>
        <v>12.154999999999999</v>
      </c>
      <c r="N445" s="596"/>
      <c r="O445" s="597">
        <f>SUM(K445:M445)</f>
        <v>43.290500000000002</v>
      </c>
      <c r="P445" s="594"/>
      <c r="Q445" s="594"/>
      <c r="R445" s="594"/>
      <c r="S445" s="615"/>
      <c r="T445" s="616">
        <f>SUM(P445:R445)</f>
        <v>0</v>
      </c>
      <c r="U445" s="716"/>
      <c r="V445" s="796">
        <f>SUM(O445,T445)</f>
        <v>43.290500000000002</v>
      </c>
    </row>
    <row r="446" spans="1:22" ht="18" customHeight="1" x14ac:dyDescent="0.3">
      <c r="A446" s="95" t="s">
        <v>233</v>
      </c>
      <c r="B446" s="508">
        <v>400</v>
      </c>
      <c r="C446" s="508">
        <v>578</v>
      </c>
      <c r="D446" s="201">
        <f>MAX(K452:L452:M452)/578*100</f>
        <v>29.844290657439448</v>
      </c>
      <c r="E446" s="201"/>
      <c r="F446" s="49"/>
      <c r="G446" s="49"/>
      <c r="H446" s="13"/>
      <c r="I446" s="13"/>
      <c r="J446" s="409">
        <f>(K446+L446+M446)/3</f>
        <v>229.33333333333334</v>
      </c>
      <c r="K446" s="373">
        <v>230</v>
      </c>
      <c r="L446" s="373">
        <v>230</v>
      </c>
      <c r="M446" s="373">
        <v>228</v>
      </c>
      <c r="N446" s="374"/>
      <c r="O446" s="333"/>
      <c r="P446" s="191"/>
      <c r="Q446" s="375"/>
      <c r="R446" s="375"/>
      <c r="S446" s="376"/>
      <c r="T446" s="205"/>
      <c r="U446" s="773"/>
      <c r="V446" s="773"/>
    </row>
    <row r="447" spans="1:22" ht="18" customHeight="1" x14ac:dyDescent="0.25">
      <c r="A447" s="766" t="s">
        <v>56</v>
      </c>
      <c r="B447" s="511"/>
      <c r="C447" s="511"/>
      <c r="D447" s="864"/>
      <c r="E447" s="762">
        <v>404</v>
      </c>
      <c r="F447" s="280"/>
      <c r="G447" s="280"/>
      <c r="H447" s="865"/>
      <c r="I447" s="865"/>
      <c r="J447" s="438"/>
      <c r="K447" s="399">
        <v>39</v>
      </c>
      <c r="L447" s="399">
        <v>48</v>
      </c>
      <c r="M447" s="399">
        <v>40</v>
      </c>
      <c r="N447" s="371">
        <f t="shared" ref="N447:N452" si="125">SQRT((0+L447*0.866-M447*0.866)*(0+L447*0.866-M447*0.866)+(K447-L447*0.5-M447*0.5)*(K447-L447*0.5-M447*0.5))</f>
        <v>8.5438389497930007</v>
      </c>
      <c r="O447" s="334"/>
      <c r="P447" s="191"/>
      <c r="Q447" s="375"/>
      <c r="R447" s="375"/>
      <c r="S447" s="376"/>
      <c r="T447" s="220"/>
      <c r="U447" s="773"/>
      <c r="V447" s="773"/>
    </row>
    <row r="448" spans="1:22" ht="18" customHeight="1" x14ac:dyDescent="0.25">
      <c r="A448" s="766" t="s">
        <v>57</v>
      </c>
      <c r="B448" s="512"/>
      <c r="C448" s="512"/>
      <c r="D448" s="866"/>
      <c r="E448" s="751">
        <v>400</v>
      </c>
      <c r="F448" s="283"/>
      <c r="G448" s="283"/>
      <c r="H448" s="867"/>
      <c r="I448" s="867"/>
      <c r="J448" s="438"/>
      <c r="K448" s="399">
        <v>10</v>
      </c>
      <c r="L448" s="399">
        <v>8.5</v>
      </c>
      <c r="M448" s="399">
        <v>12</v>
      </c>
      <c r="N448" s="371">
        <f t="shared" si="125"/>
        <v>3.0412926528040667</v>
      </c>
      <c r="O448" s="334"/>
      <c r="P448" s="191"/>
      <c r="Q448" s="375"/>
      <c r="R448" s="375"/>
      <c r="S448" s="376"/>
      <c r="T448" s="220"/>
      <c r="U448" s="773"/>
      <c r="V448" s="773"/>
    </row>
    <row r="449" spans="1:22" ht="18" customHeight="1" x14ac:dyDescent="0.25">
      <c r="A449" s="766" t="s">
        <v>439</v>
      </c>
      <c r="B449" s="512"/>
      <c r="C449" s="512"/>
      <c r="D449" s="866"/>
      <c r="E449" s="751">
        <v>400</v>
      </c>
      <c r="F449" s="283"/>
      <c r="G449" s="283"/>
      <c r="H449" s="867"/>
      <c r="I449" s="867"/>
      <c r="J449" s="438"/>
      <c r="K449" s="399">
        <v>16</v>
      </c>
      <c r="L449" s="399">
        <v>33.5</v>
      </c>
      <c r="M449" s="399">
        <v>24</v>
      </c>
      <c r="N449" s="371">
        <f t="shared" si="125"/>
        <v>15.173860056030568</v>
      </c>
      <c r="O449" s="334"/>
      <c r="P449" s="375"/>
      <c r="Q449" s="375"/>
      <c r="R449" s="375"/>
      <c r="S449" s="376"/>
      <c r="T449" s="220"/>
      <c r="U449" s="773"/>
      <c r="V449" s="773"/>
    </row>
    <row r="450" spans="1:22" ht="18" customHeight="1" x14ac:dyDescent="0.25">
      <c r="A450" s="766" t="s">
        <v>440</v>
      </c>
      <c r="B450" s="512"/>
      <c r="C450" s="512"/>
      <c r="D450" s="866"/>
      <c r="E450" s="866"/>
      <c r="F450" s="283"/>
      <c r="G450" s="283"/>
      <c r="H450" s="867"/>
      <c r="I450" s="867"/>
      <c r="J450" s="438"/>
      <c r="K450" s="399">
        <v>20</v>
      </c>
      <c r="L450" s="399">
        <v>31.5</v>
      </c>
      <c r="M450" s="399">
        <v>21.5</v>
      </c>
      <c r="N450" s="371">
        <f t="shared" si="125"/>
        <v>10.828000738825242</v>
      </c>
      <c r="O450" s="334"/>
      <c r="P450" s="375"/>
      <c r="Q450" s="375"/>
      <c r="R450" s="375"/>
      <c r="S450" s="376"/>
      <c r="T450" s="220"/>
      <c r="U450" s="773"/>
      <c r="V450" s="773"/>
    </row>
    <row r="451" spans="1:22" ht="18" customHeight="1" x14ac:dyDescent="0.25">
      <c r="A451" s="766" t="s">
        <v>441</v>
      </c>
      <c r="B451" s="512"/>
      <c r="C451" s="512"/>
      <c r="D451" s="866"/>
      <c r="E451" s="866"/>
      <c r="F451" s="283"/>
      <c r="G451" s="283"/>
      <c r="H451" s="867"/>
      <c r="I451" s="867"/>
      <c r="J451" s="438"/>
      <c r="K451" s="399">
        <v>51.5</v>
      </c>
      <c r="L451" s="399">
        <v>51</v>
      </c>
      <c r="M451" s="399">
        <v>51.5</v>
      </c>
      <c r="N451" s="371">
        <f t="shared" si="125"/>
        <v>0.4999889998789972</v>
      </c>
      <c r="O451" s="335"/>
      <c r="P451" s="375"/>
      <c r="Q451" s="375"/>
      <c r="R451" s="375"/>
      <c r="S451" s="376"/>
      <c r="T451" s="221"/>
      <c r="U451" s="773"/>
      <c r="V451" s="773"/>
    </row>
    <row r="452" spans="1:22" ht="18" customHeight="1" x14ac:dyDescent="0.3">
      <c r="A452" s="208" t="s">
        <v>11</v>
      </c>
      <c r="B452" s="520"/>
      <c r="C452" s="520"/>
      <c r="D452" s="476"/>
      <c r="E452" s="476"/>
      <c r="F452" s="852"/>
      <c r="G452" s="852"/>
      <c r="H452" s="853"/>
      <c r="I452" s="853"/>
      <c r="J452" s="258"/>
      <c r="K452" s="212">
        <f>SUM(K447:K451)</f>
        <v>136.5</v>
      </c>
      <c r="L452" s="212">
        <f t="shared" ref="L452:M452" si="126">SUM(L447:L451)</f>
        <v>172.5</v>
      </c>
      <c r="M452" s="212">
        <f t="shared" si="126"/>
        <v>149</v>
      </c>
      <c r="N452" s="392">
        <f t="shared" si="125"/>
        <v>31.657948464801063</v>
      </c>
      <c r="O452" s="209"/>
      <c r="P452" s="250"/>
      <c r="Q452" s="250"/>
      <c r="R452" s="250"/>
      <c r="S452" s="458"/>
      <c r="T452" s="211"/>
      <c r="U452" s="773"/>
      <c r="V452" s="736"/>
    </row>
    <row r="453" spans="1:22" ht="18" customHeight="1" x14ac:dyDescent="0.3">
      <c r="A453" s="592"/>
      <c r="B453" s="603"/>
      <c r="C453" s="603"/>
      <c r="D453" s="626"/>
      <c r="E453" s="626"/>
      <c r="F453" s="810"/>
      <c r="G453" s="810"/>
      <c r="H453" s="698"/>
      <c r="I453" s="698"/>
      <c r="J453" s="594"/>
      <c r="K453" s="605">
        <f>220*K452*0.85/1000</f>
        <v>25.525500000000001</v>
      </c>
      <c r="L453" s="605">
        <f>220*L452*0.85/1000</f>
        <v>32.2575</v>
      </c>
      <c r="M453" s="605">
        <f>220*M452*0.85/1000</f>
        <v>27.863</v>
      </c>
      <c r="N453" s="606"/>
      <c r="O453" s="597">
        <f>SUM(K453:M453)</f>
        <v>85.646000000000001</v>
      </c>
      <c r="P453" s="617"/>
      <c r="Q453" s="617"/>
      <c r="R453" s="617"/>
      <c r="S453" s="610"/>
      <c r="T453" s="618">
        <f>SUM(P453:R453)</f>
        <v>0</v>
      </c>
      <c r="U453" s="765">
        <f>SUM(O453,T453)</f>
        <v>85.646000000000001</v>
      </c>
      <c r="V453" s="813"/>
    </row>
    <row r="454" spans="1:22" ht="18" customHeight="1" x14ac:dyDescent="0.3">
      <c r="A454" s="1" t="s">
        <v>234</v>
      </c>
      <c r="B454" s="508">
        <v>400</v>
      </c>
      <c r="C454" s="508">
        <v>578</v>
      </c>
      <c r="D454" s="201">
        <f>MAX(K460:L460:M460)/578*100</f>
        <v>31.920415224913494</v>
      </c>
      <c r="E454" s="201"/>
      <c r="F454" s="49"/>
      <c r="G454" s="49"/>
      <c r="H454" s="13"/>
      <c r="I454" s="13"/>
      <c r="J454" s="409">
        <f>(K454+L454+M454)/3</f>
        <v>230.33333333333334</v>
      </c>
      <c r="K454" s="373">
        <v>231</v>
      </c>
      <c r="L454" s="373">
        <v>228</v>
      </c>
      <c r="M454" s="373">
        <v>232</v>
      </c>
      <c r="N454" s="374"/>
      <c r="O454" s="333"/>
      <c r="P454" s="191"/>
      <c r="Q454" s="375"/>
      <c r="R454" s="375"/>
      <c r="S454" s="376"/>
      <c r="T454" s="205"/>
      <c r="U454" s="773"/>
      <c r="V454" s="773"/>
    </row>
    <row r="455" spans="1:22" ht="18" customHeight="1" x14ac:dyDescent="0.25">
      <c r="A455" s="766" t="s">
        <v>56</v>
      </c>
      <c r="B455" s="542"/>
      <c r="C455" s="511"/>
      <c r="D455" s="864"/>
      <c r="E455" s="762">
        <v>406</v>
      </c>
      <c r="F455" s="280"/>
      <c r="G455" s="280"/>
      <c r="H455" s="865"/>
      <c r="I455" s="865"/>
      <c r="J455" s="438"/>
      <c r="K455" s="399">
        <v>41</v>
      </c>
      <c r="L455" s="399">
        <v>44.5</v>
      </c>
      <c r="M455" s="399">
        <v>42</v>
      </c>
      <c r="N455" s="371">
        <f t="shared" ref="N455:N460" si="127">SQRT((0+L455*0.866-M455*0.866)*(0+L455*0.866-M455*0.866)+(K455-L455*0.5-M455*0.5)*(K455-L455*0.5-M455*0.5))</f>
        <v>3.1224549636463927</v>
      </c>
      <c r="O455" s="334"/>
      <c r="P455" s="191"/>
      <c r="Q455" s="375"/>
      <c r="R455" s="375"/>
      <c r="S455" s="376"/>
      <c r="T455" s="220"/>
      <c r="U455" s="773"/>
      <c r="V455" s="773"/>
    </row>
    <row r="456" spans="1:22" ht="18" customHeight="1" x14ac:dyDescent="0.25">
      <c r="A456" s="766" t="s">
        <v>57</v>
      </c>
      <c r="B456" s="512"/>
      <c r="C456" s="512"/>
      <c r="D456" s="866"/>
      <c r="E456" s="751">
        <v>392</v>
      </c>
      <c r="F456" s="283"/>
      <c r="G456" s="283"/>
      <c r="H456" s="867"/>
      <c r="I456" s="867"/>
      <c r="J456" s="438"/>
      <c r="K456" s="399">
        <v>21</v>
      </c>
      <c r="L456" s="399">
        <v>7.5</v>
      </c>
      <c r="M456" s="399">
        <v>7.5</v>
      </c>
      <c r="N456" s="371">
        <f t="shared" si="127"/>
        <v>13.5</v>
      </c>
      <c r="O456" s="334"/>
      <c r="P456" s="191"/>
      <c r="Q456" s="375"/>
      <c r="R456" s="375"/>
      <c r="S456" s="376"/>
      <c r="T456" s="220"/>
      <c r="U456" s="773"/>
      <c r="V456" s="773"/>
    </row>
    <row r="457" spans="1:22" ht="18" customHeight="1" x14ac:dyDescent="0.25">
      <c r="A457" s="766" t="s">
        <v>439</v>
      </c>
      <c r="B457" s="512"/>
      <c r="C457" s="512"/>
      <c r="D457" s="866"/>
      <c r="E457" s="751">
        <v>402</v>
      </c>
      <c r="F457" s="283"/>
      <c r="G457" s="283"/>
      <c r="H457" s="867"/>
      <c r="I457" s="867"/>
      <c r="J457" s="438"/>
      <c r="K457" s="399">
        <v>23.5</v>
      </c>
      <c r="L457" s="399">
        <v>47</v>
      </c>
      <c r="M457" s="399">
        <v>28</v>
      </c>
      <c r="N457" s="371">
        <f t="shared" si="127"/>
        <v>21.60403008699997</v>
      </c>
      <c r="O457" s="334"/>
      <c r="P457" s="375"/>
      <c r="Q457" s="375"/>
      <c r="R457" s="375"/>
      <c r="S457" s="376"/>
      <c r="T457" s="220"/>
      <c r="U457" s="773"/>
      <c r="V457" s="773"/>
    </row>
    <row r="458" spans="1:22" ht="18" customHeight="1" x14ac:dyDescent="0.25">
      <c r="A458" s="766" t="s">
        <v>440</v>
      </c>
      <c r="B458" s="512"/>
      <c r="C458" s="512"/>
      <c r="D458" s="866"/>
      <c r="E458" s="866"/>
      <c r="F458" s="283"/>
      <c r="G458" s="283"/>
      <c r="H458" s="867"/>
      <c r="I458" s="867"/>
      <c r="J458" s="438"/>
      <c r="K458" s="399">
        <v>27</v>
      </c>
      <c r="L458" s="399">
        <v>27.5</v>
      </c>
      <c r="M458" s="399">
        <v>17</v>
      </c>
      <c r="N458" s="371">
        <f t="shared" si="127"/>
        <v>10.258905838343582</v>
      </c>
      <c r="O458" s="334"/>
      <c r="P458" s="375"/>
      <c r="Q458" s="375"/>
      <c r="R458" s="375"/>
      <c r="S458" s="376"/>
      <c r="T458" s="220"/>
      <c r="U458" s="773"/>
      <c r="V458" s="773"/>
    </row>
    <row r="459" spans="1:22" ht="18" customHeight="1" x14ac:dyDescent="0.25">
      <c r="A459" s="766" t="s">
        <v>441</v>
      </c>
      <c r="B459" s="512"/>
      <c r="C459" s="512"/>
      <c r="D459" s="866"/>
      <c r="E459" s="866"/>
      <c r="F459" s="283"/>
      <c r="G459" s="283"/>
      <c r="H459" s="867"/>
      <c r="I459" s="867"/>
      <c r="J459" s="438"/>
      <c r="K459" s="399">
        <v>64.5</v>
      </c>
      <c r="L459" s="399">
        <v>58</v>
      </c>
      <c r="M459" s="399">
        <v>41</v>
      </c>
      <c r="N459" s="371">
        <f t="shared" si="127"/>
        <v>21.017547050024653</v>
      </c>
      <c r="O459" s="335"/>
      <c r="P459" s="375"/>
      <c r="Q459" s="375"/>
      <c r="R459" s="375"/>
      <c r="S459" s="376"/>
      <c r="T459" s="221"/>
      <c r="U459" s="773"/>
      <c r="V459" s="773"/>
    </row>
    <row r="460" spans="1:22" ht="18" customHeight="1" x14ac:dyDescent="0.3">
      <c r="A460" s="208" t="s">
        <v>11</v>
      </c>
      <c r="B460" s="520"/>
      <c r="C460" s="520"/>
      <c r="D460" s="476"/>
      <c r="E460" s="476"/>
      <c r="F460" s="852"/>
      <c r="G460" s="852"/>
      <c r="H460" s="853"/>
      <c r="I460" s="853"/>
      <c r="J460" s="258"/>
      <c r="K460" s="212">
        <f>SUM(K455:K459)</f>
        <v>177</v>
      </c>
      <c r="L460" s="212">
        <f t="shared" ref="L460:M460" si="128">SUM(L455:L459)</f>
        <v>184.5</v>
      </c>
      <c r="M460" s="212">
        <f t="shared" si="128"/>
        <v>135.5</v>
      </c>
      <c r="N460" s="392">
        <f t="shared" si="127"/>
        <v>45.712627970835356</v>
      </c>
      <c r="O460" s="209"/>
      <c r="P460" s="250"/>
      <c r="Q460" s="250"/>
      <c r="R460" s="250"/>
      <c r="S460" s="458"/>
      <c r="T460" s="211"/>
      <c r="U460" s="773"/>
      <c r="V460" s="773"/>
    </row>
    <row r="461" spans="1:22" ht="18" customHeight="1" x14ac:dyDescent="0.3">
      <c r="A461" s="592"/>
      <c r="B461" s="603"/>
      <c r="C461" s="603"/>
      <c r="D461" s="626"/>
      <c r="E461" s="626"/>
      <c r="F461" s="810"/>
      <c r="G461" s="810"/>
      <c r="H461" s="698"/>
      <c r="I461" s="698"/>
      <c r="J461" s="594"/>
      <c r="K461" s="605">
        <f>220*K460*0.85/1000</f>
        <v>33.098999999999997</v>
      </c>
      <c r="L461" s="605">
        <f>220*L460*0.85/1000</f>
        <v>34.5015</v>
      </c>
      <c r="M461" s="605">
        <f>220*M460*0.85/1000</f>
        <v>25.3385</v>
      </c>
      <c r="N461" s="606"/>
      <c r="O461" s="597">
        <f>SUM(K461:M461)</f>
        <v>92.938999999999993</v>
      </c>
      <c r="P461" s="617"/>
      <c r="Q461" s="617"/>
      <c r="R461" s="617"/>
      <c r="S461" s="610"/>
      <c r="T461" s="618">
        <f>SUM(P461:R461)</f>
        <v>0</v>
      </c>
      <c r="U461" s="716"/>
      <c r="V461" s="796">
        <f>SUM(O461,T461)</f>
        <v>92.938999999999993</v>
      </c>
    </row>
    <row r="462" spans="1:22" ht="18" customHeight="1" x14ac:dyDescent="0.3">
      <c r="A462" s="95" t="s">
        <v>235</v>
      </c>
      <c r="B462" s="508">
        <v>250</v>
      </c>
      <c r="C462" s="508">
        <v>361</v>
      </c>
      <c r="D462" s="201">
        <f>MAX(K468:L468:M468)/361*100</f>
        <v>9.418282548476455</v>
      </c>
      <c r="E462" s="201"/>
      <c r="F462" s="559">
        <v>160</v>
      </c>
      <c r="G462" s="559">
        <v>231</v>
      </c>
      <c r="H462" s="202">
        <f>MAX(P468:R468)/231*100</f>
        <v>3.8961038961038961</v>
      </c>
      <c r="I462" s="202"/>
      <c r="J462" s="409">
        <f>(K462+L462+M462)/3</f>
        <v>233.66666666666666</v>
      </c>
      <c r="K462" s="373">
        <v>229</v>
      </c>
      <c r="L462" s="373">
        <v>234</v>
      </c>
      <c r="M462" s="373">
        <v>238</v>
      </c>
      <c r="N462" s="374"/>
      <c r="O462" s="333"/>
      <c r="P462" s="266">
        <v>227</v>
      </c>
      <c r="Q462" s="266">
        <v>228</v>
      </c>
      <c r="R462" s="266">
        <v>227</v>
      </c>
      <c r="S462" s="471"/>
      <c r="T462" s="205"/>
      <c r="U462" s="773"/>
      <c r="V462" s="773"/>
    </row>
    <row r="463" spans="1:22" ht="18" customHeight="1" x14ac:dyDescent="0.25">
      <c r="A463" s="766" t="s">
        <v>442</v>
      </c>
      <c r="B463" s="512"/>
      <c r="C463" s="512"/>
      <c r="D463" s="857"/>
      <c r="E463" s="274">
        <v>402</v>
      </c>
      <c r="F463" s="276"/>
      <c r="G463" s="276"/>
      <c r="H463" s="276"/>
      <c r="I463" s="276">
        <v>399</v>
      </c>
      <c r="J463" s="239"/>
      <c r="K463" s="399">
        <v>15</v>
      </c>
      <c r="L463" s="399">
        <v>16.5</v>
      </c>
      <c r="M463" s="399">
        <v>25</v>
      </c>
      <c r="N463" s="371">
        <f t="shared" ref="N463:N468" si="129">SQRT((0+L463*0.866-M463*0.866)*(0+L463*0.866-M463*0.866)+(K463-L463*0.5-M463*0.5)*(K463-L463*0.5-M463*0.5))</f>
        <v>9.3406006766160381</v>
      </c>
      <c r="O463" s="334"/>
      <c r="P463" s="191"/>
      <c r="Q463" s="191"/>
      <c r="R463" s="191"/>
      <c r="S463" s="471"/>
      <c r="T463" s="220"/>
      <c r="U463" s="773"/>
      <c r="V463" s="773"/>
    </row>
    <row r="464" spans="1:22" ht="18" customHeight="1" x14ac:dyDescent="0.25">
      <c r="A464" s="766" t="s">
        <v>443</v>
      </c>
      <c r="B464" s="512"/>
      <c r="C464" s="512"/>
      <c r="D464" s="857"/>
      <c r="E464" s="274">
        <v>412</v>
      </c>
      <c r="F464" s="276"/>
      <c r="G464" s="276"/>
      <c r="H464" s="276"/>
      <c r="I464" s="276">
        <v>400</v>
      </c>
      <c r="J464" s="239"/>
      <c r="K464" s="399">
        <v>10</v>
      </c>
      <c r="L464" s="399">
        <v>7.5</v>
      </c>
      <c r="M464" s="399">
        <v>9</v>
      </c>
      <c r="N464" s="371">
        <f t="shared" si="129"/>
        <v>2.1794267594943397</v>
      </c>
      <c r="O464" s="334"/>
      <c r="P464" s="191"/>
      <c r="Q464" s="191"/>
      <c r="R464" s="191"/>
      <c r="S464" s="471"/>
      <c r="T464" s="220"/>
      <c r="U464" s="773"/>
      <c r="V464" s="773"/>
    </row>
    <row r="465" spans="1:22" ht="18" customHeight="1" x14ac:dyDescent="0.25">
      <c r="A465" s="766" t="s">
        <v>58</v>
      </c>
      <c r="B465" s="512"/>
      <c r="C465" s="512"/>
      <c r="D465" s="857"/>
      <c r="E465" s="274">
        <v>409</v>
      </c>
      <c r="F465" s="276"/>
      <c r="G465" s="276"/>
      <c r="H465" s="276"/>
      <c r="I465" s="276">
        <v>399</v>
      </c>
      <c r="J465" s="239"/>
      <c r="K465" s="181">
        <v>0</v>
      </c>
      <c r="L465" s="181">
        <v>0</v>
      </c>
      <c r="M465" s="181">
        <v>0</v>
      </c>
      <c r="N465" s="371">
        <f t="shared" si="129"/>
        <v>0</v>
      </c>
      <c r="O465" s="334"/>
      <c r="P465" s="191"/>
      <c r="Q465" s="191"/>
      <c r="R465" s="191"/>
      <c r="S465" s="471"/>
      <c r="T465" s="220"/>
      <c r="U465" s="773"/>
      <c r="V465" s="734"/>
    </row>
    <row r="466" spans="1:22" ht="18" customHeight="1" x14ac:dyDescent="0.25">
      <c r="A466" s="766" t="s">
        <v>444</v>
      </c>
      <c r="B466" s="512"/>
      <c r="C466" s="512"/>
      <c r="D466" s="857"/>
      <c r="E466" s="274"/>
      <c r="F466" s="276"/>
      <c r="G466" s="276"/>
      <c r="H466" s="276"/>
      <c r="I466" s="276"/>
      <c r="J466" s="239"/>
      <c r="K466" s="181"/>
      <c r="L466" s="181"/>
      <c r="M466" s="181"/>
      <c r="N466" s="371">
        <f t="shared" si="129"/>
        <v>0</v>
      </c>
      <c r="O466" s="334"/>
      <c r="P466" s="191"/>
      <c r="Q466" s="191"/>
      <c r="R466" s="191"/>
      <c r="S466" s="471">
        <f t="shared" ref="S466:S476" si="130">SQRT((0+Q466*0.866-R466*0.866)*(0+Q466*0.866-R466*0.866)+(P466-Q466*0.5-R466*0.5)*(P466-Q466*0.5-R466*0.5))</f>
        <v>0</v>
      </c>
      <c r="T466" s="220"/>
      <c r="U466" s="773"/>
      <c r="V466" s="734"/>
    </row>
    <row r="467" spans="1:22" ht="18" customHeight="1" x14ac:dyDescent="0.25">
      <c r="A467" s="766" t="s">
        <v>445</v>
      </c>
      <c r="B467" s="512"/>
      <c r="C467" s="512"/>
      <c r="D467" s="857"/>
      <c r="E467" s="274"/>
      <c r="F467" s="276"/>
      <c r="G467" s="276"/>
      <c r="H467" s="276"/>
      <c r="I467" s="276"/>
      <c r="J467" s="239"/>
      <c r="K467" s="181"/>
      <c r="L467" s="181"/>
      <c r="M467" s="181"/>
      <c r="N467" s="371">
        <f t="shared" si="129"/>
        <v>0</v>
      </c>
      <c r="O467" s="335"/>
      <c r="P467" s="1053">
        <v>4.5</v>
      </c>
      <c r="Q467" s="1053">
        <v>1.5</v>
      </c>
      <c r="R467" s="1053">
        <v>2</v>
      </c>
      <c r="S467" s="471">
        <f t="shared" si="130"/>
        <v>2.7838802057559877</v>
      </c>
      <c r="T467" s="221"/>
      <c r="U467" s="773"/>
      <c r="V467" s="734"/>
    </row>
    <row r="468" spans="1:22" ht="18" customHeight="1" x14ac:dyDescent="0.3">
      <c r="A468" s="208" t="s">
        <v>11</v>
      </c>
      <c r="B468" s="520"/>
      <c r="C468" s="520"/>
      <c r="D468" s="476"/>
      <c r="E468" s="476"/>
      <c r="F468" s="852"/>
      <c r="G468" s="852"/>
      <c r="H468" s="853"/>
      <c r="I468" s="853"/>
      <c r="J468" s="250"/>
      <c r="K468" s="258">
        <f>SUM(K463:K467)</f>
        <v>25</v>
      </c>
      <c r="L468" s="258">
        <f t="shared" ref="L468:M468" si="131">SUM(L463:L467)</f>
        <v>24</v>
      </c>
      <c r="M468" s="258">
        <f t="shared" si="131"/>
        <v>34</v>
      </c>
      <c r="N468" s="408">
        <f t="shared" si="129"/>
        <v>9.539161388717563</v>
      </c>
      <c r="O468" s="209"/>
      <c r="P468" s="212">
        <v>9</v>
      </c>
      <c r="Q468" s="212">
        <v>3</v>
      </c>
      <c r="R468" s="212">
        <v>4</v>
      </c>
      <c r="S468" s="472">
        <f t="shared" si="130"/>
        <v>5.5677604115119754</v>
      </c>
      <c r="T468" s="479"/>
      <c r="U468" s="773"/>
      <c r="V468" s="736"/>
    </row>
    <row r="469" spans="1:22" ht="18" customHeight="1" x14ac:dyDescent="0.3">
      <c r="A469" s="592"/>
      <c r="B469" s="603"/>
      <c r="C469" s="603"/>
      <c r="D469" s="626"/>
      <c r="E469" s="626"/>
      <c r="F469" s="810"/>
      <c r="G469" s="810"/>
      <c r="H469" s="698"/>
      <c r="I469" s="698"/>
      <c r="J469" s="617"/>
      <c r="K469" s="594">
        <f>220*K468*0.85/1000</f>
        <v>4.6749999999999998</v>
      </c>
      <c r="L469" s="594">
        <f>220*L468*0.85/1000</f>
        <v>4.4880000000000004</v>
      </c>
      <c r="M469" s="594">
        <f>220*M468*0.85/1000</f>
        <v>6.3579999999999997</v>
      </c>
      <c r="N469" s="619"/>
      <c r="O469" s="597">
        <f>SUM(K469:M469)</f>
        <v>15.521000000000001</v>
      </c>
      <c r="P469" s="605">
        <f>220*P468*0.85/1000</f>
        <v>1.6830000000000001</v>
      </c>
      <c r="Q469" s="605">
        <f>220*Q468*0.85/1000</f>
        <v>0.56100000000000005</v>
      </c>
      <c r="R469" s="605">
        <f>220*R468*0.85/1000</f>
        <v>0.748</v>
      </c>
      <c r="S469" s="620"/>
      <c r="T469" s="621">
        <f>SUM(P469:R469)</f>
        <v>2.992</v>
      </c>
      <c r="U469" s="765">
        <f>SUM(O469,T469)</f>
        <v>18.513000000000002</v>
      </c>
      <c r="V469" s="847"/>
    </row>
    <row r="470" spans="1:22" ht="18" customHeight="1" x14ac:dyDescent="0.3">
      <c r="A470" s="95" t="s">
        <v>236</v>
      </c>
      <c r="B470" s="508">
        <v>250</v>
      </c>
      <c r="C470" s="508">
        <v>361</v>
      </c>
      <c r="D470" s="201">
        <f>MAX(K476:L476:M476)/361*100</f>
        <v>9.1412742382271475</v>
      </c>
      <c r="E470" s="201"/>
      <c r="F470" s="559">
        <v>160</v>
      </c>
      <c r="G470" s="559">
        <v>231</v>
      </c>
      <c r="H470" s="202">
        <f>MAX(P476:R476)/231*100</f>
        <v>3.4632034632034632</v>
      </c>
      <c r="I470" s="202"/>
      <c r="J470" s="409">
        <f>(K470+L470+M470)/3</f>
        <v>234</v>
      </c>
      <c r="K470" s="373">
        <v>234</v>
      </c>
      <c r="L470" s="373">
        <v>231</v>
      </c>
      <c r="M470" s="373">
        <v>237</v>
      </c>
      <c r="N470" s="374"/>
      <c r="O470" s="333"/>
      <c r="P470" s="266">
        <v>227</v>
      </c>
      <c r="Q470" s="266">
        <v>228</v>
      </c>
      <c r="R470" s="266">
        <v>227</v>
      </c>
      <c r="S470" s="471"/>
      <c r="T470" s="205"/>
      <c r="U470" s="773"/>
      <c r="V470" s="734"/>
    </row>
    <row r="471" spans="1:22" ht="18" customHeight="1" x14ac:dyDescent="0.25">
      <c r="A471" s="766" t="s">
        <v>442</v>
      </c>
      <c r="B471" s="511"/>
      <c r="C471" s="511"/>
      <c r="D471" s="273"/>
      <c r="E471" s="273">
        <v>405</v>
      </c>
      <c r="F471" s="275"/>
      <c r="G471" s="275"/>
      <c r="H471" s="105"/>
      <c r="I471" s="275">
        <v>399</v>
      </c>
      <c r="J471" s="239"/>
      <c r="K471" s="399">
        <v>15</v>
      </c>
      <c r="L471" s="399">
        <v>11.5</v>
      </c>
      <c r="M471" s="399">
        <v>14</v>
      </c>
      <c r="N471" s="371">
        <f t="shared" ref="N471:N476" si="132">SQRT((0+L471*0.866-M471*0.866)*(0+L471*0.866-M471*0.866)+(K471-L471*0.5-M471*0.5)*(K471-L471*0.5-M471*0.5))</f>
        <v>3.1224549636463941</v>
      </c>
      <c r="O471" s="334"/>
      <c r="P471" s="191"/>
      <c r="Q471" s="191"/>
      <c r="R471" s="191"/>
      <c r="S471" s="471"/>
      <c r="T471" s="220"/>
      <c r="U471" s="773"/>
      <c r="V471" s="734"/>
    </row>
    <row r="472" spans="1:22" ht="18" customHeight="1" x14ac:dyDescent="0.25">
      <c r="A472" s="766" t="s">
        <v>443</v>
      </c>
      <c r="B472" s="512"/>
      <c r="C472" s="512"/>
      <c r="D472" s="274"/>
      <c r="E472" s="274">
        <v>411</v>
      </c>
      <c r="F472" s="276"/>
      <c r="G472" s="276"/>
      <c r="H472" s="277"/>
      <c r="I472" s="276">
        <v>400</v>
      </c>
      <c r="J472" s="239"/>
      <c r="K472" s="399">
        <v>5.5</v>
      </c>
      <c r="L472" s="399">
        <v>21.5</v>
      </c>
      <c r="M472" s="399">
        <v>14.5</v>
      </c>
      <c r="N472" s="371">
        <f t="shared" si="132"/>
        <v>13.892366393095166</v>
      </c>
      <c r="O472" s="334"/>
      <c r="P472" s="191"/>
      <c r="Q472" s="191"/>
      <c r="R472" s="191"/>
      <c r="S472" s="471"/>
      <c r="T472" s="220"/>
      <c r="U472" s="773"/>
      <c r="V472" s="734"/>
    </row>
    <row r="473" spans="1:22" ht="18" customHeight="1" x14ac:dyDescent="0.25">
      <c r="A473" s="766" t="s">
        <v>58</v>
      </c>
      <c r="B473" s="512"/>
      <c r="C473" s="512"/>
      <c r="D473" s="274"/>
      <c r="E473" s="274">
        <v>414</v>
      </c>
      <c r="F473" s="276"/>
      <c r="G473" s="276"/>
      <c r="H473" s="277"/>
      <c r="I473" s="276">
        <v>399</v>
      </c>
      <c r="J473" s="239"/>
      <c r="K473" s="181">
        <v>0</v>
      </c>
      <c r="L473" s="181">
        <v>0</v>
      </c>
      <c r="M473" s="181">
        <v>0</v>
      </c>
      <c r="N473" s="371">
        <f t="shared" si="132"/>
        <v>0</v>
      </c>
      <c r="O473" s="334"/>
      <c r="P473" s="191"/>
      <c r="Q473" s="191"/>
      <c r="R473" s="191"/>
      <c r="S473" s="471"/>
      <c r="T473" s="220"/>
      <c r="U473" s="773"/>
      <c r="V473" s="734"/>
    </row>
    <row r="474" spans="1:22" ht="18" customHeight="1" x14ac:dyDescent="0.25">
      <c r="A474" s="766" t="s">
        <v>444</v>
      </c>
      <c r="B474" s="512"/>
      <c r="C474" s="512"/>
      <c r="D474" s="274"/>
      <c r="E474" s="274"/>
      <c r="F474" s="276"/>
      <c r="G474" s="276"/>
      <c r="H474" s="277"/>
      <c r="I474" s="277"/>
      <c r="J474" s="497"/>
      <c r="K474" s="181"/>
      <c r="L474" s="181"/>
      <c r="M474" s="181"/>
      <c r="N474" s="371">
        <f t="shared" si="132"/>
        <v>0</v>
      </c>
      <c r="O474" s="335"/>
      <c r="P474" s="191"/>
      <c r="Q474" s="191"/>
      <c r="R474" s="191"/>
      <c r="S474" s="471">
        <f t="shared" si="130"/>
        <v>0</v>
      </c>
      <c r="T474" s="221"/>
      <c r="U474" s="773"/>
      <c r="V474" s="734"/>
    </row>
    <row r="475" spans="1:22" ht="18" customHeight="1" x14ac:dyDescent="0.25">
      <c r="A475" s="766" t="s">
        <v>445</v>
      </c>
      <c r="B475" s="512"/>
      <c r="C475" s="512"/>
      <c r="D475" s="274"/>
      <c r="E475" s="274"/>
      <c r="F475" s="276"/>
      <c r="G475" s="276"/>
      <c r="H475" s="277"/>
      <c r="I475" s="277"/>
      <c r="J475" s="497"/>
      <c r="K475" s="181"/>
      <c r="L475" s="181"/>
      <c r="M475" s="181"/>
      <c r="N475" s="371"/>
      <c r="O475" s="332"/>
      <c r="P475" s="1053">
        <v>4</v>
      </c>
      <c r="Q475" s="1053">
        <v>1.5</v>
      </c>
      <c r="R475" s="1053">
        <v>2.5</v>
      </c>
      <c r="S475" s="471">
        <f>SQRT((0+Q475*0.866-R475*0.866)*(0+Q475*0.866-R475*0.866)+(P475-Q475*0.5-R475*0.5)*(P475-Q475*0.5-R475*0.5))</f>
        <v>2.1794393774546701</v>
      </c>
      <c r="T475" s="220"/>
      <c r="U475" s="773"/>
      <c r="V475" s="734"/>
    </row>
    <row r="476" spans="1:22" ht="18" customHeight="1" x14ac:dyDescent="0.3">
      <c r="A476" s="15" t="s">
        <v>11</v>
      </c>
      <c r="B476" s="513"/>
      <c r="C476" s="513"/>
      <c r="D476" s="71"/>
      <c r="E476" s="71"/>
      <c r="F476" s="70"/>
      <c r="G476" s="70"/>
      <c r="H476" s="51"/>
      <c r="I476" s="51"/>
      <c r="J476" s="47"/>
      <c r="K476" s="50">
        <f>SUM(K471:K475)</f>
        <v>20.5</v>
      </c>
      <c r="L476" s="50">
        <f t="shared" ref="L476:M476" si="133">SUM(L471:L475)</f>
        <v>33</v>
      </c>
      <c r="M476" s="50">
        <f t="shared" si="133"/>
        <v>28.5</v>
      </c>
      <c r="N476" s="175">
        <f t="shared" si="132"/>
        <v>10.965815473552343</v>
      </c>
      <c r="O476" s="59"/>
      <c r="P476" s="53">
        <v>8</v>
      </c>
      <c r="Q476" s="53">
        <v>3</v>
      </c>
      <c r="R476" s="53">
        <v>5</v>
      </c>
      <c r="S476" s="473">
        <f t="shared" si="130"/>
        <v>4.3588787549093402</v>
      </c>
      <c r="T476" s="480"/>
      <c r="U476" s="773"/>
      <c r="V476" s="736"/>
    </row>
    <row r="477" spans="1:22" ht="18" customHeight="1" x14ac:dyDescent="0.3">
      <c r="A477" s="592"/>
      <c r="B477" s="603"/>
      <c r="C477" s="603"/>
      <c r="D477" s="626"/>
      <c r="E477" s="626"/>
      <c r="F477" s="810"/>
      <c r="G477" s="810"/>
      <c r="H477" s="698"/>
      <c r="I477" s="698"/>
      <c r="J477" s="617"/>
      <c r="K477" s="594">
        <f>220*K476*0.85/1000</f>
        <v>3.8334999999999999</v>
      </c>
      <c r="L477" s="594">
        <f>220*L476*0.85/1000</f>
        <v>6.1710000000000003</v>
      </c>
      <c r="M477" s="594">
        <f>220*M476*0.85/1000</f>
        <v>5.3295000000000003</v>
      </c>
      <c r="N477" s="619"/>
      <c r="O477" s="597">
        <f>SUM(K477:M477)</f>
        <v>15.334</v>
      </c>
      <c r="P477" s="605">
        <f>220*P476*0.85/1000</f>
        <v>1.496</v>
      </c>
      <c r="Q477" s="605">
        <f>220*Q476*0.85/1000</f>
        <v>0.56100000000000005</v>
      </c>
      <c r="R477" s="605">
        <f>220*R476*0.85/1000</f>
        <v>0.93500000000000005</v>
      </c>
      <c r="S477" s="623"/>
      <c r="T477" s="621">
        <f>SUM(P477:R477)</f>
        <v>2.992</v>
      </c>
      <c r="U477" s="717"/>
      <c r="V477" s="796">
        <f>SUM(O477,T477)</f>
        <v>18.326000000000001</v>
      </c>
    </row>
    <row r="478" spans="1:22" ht="18" customHeight="1" x14ac:dyDescent="0.3">
      <c r="A478" s="104" t="s">
        <v>446</v>
      </c>
      <c r="B478" s="529">
        <v>160</v>
      </c>
      <c r="C478" s="529">
        <v>231</v>
      </c>
      <c r="D478" s="393">
        <f>MAX(K482:M482)*100/C478</f>
        <v>16.450216450216452</v>
      </c>
      <c r="E478" s="868"/>
      <c r="F478" s="204"/>
      <c r="G478" s="204"/>
      <c r="H478" s="869"/>
      <c r="I478" s="869"/>
      <c r="J478" s="497"/>
      <c r="K478" s="373">
        <v>227</v>
      </c>
      <c r="L478" s="373">
        <v>237</v>
      </c>
      <c r="M478" s="373">
        <v>233</v>
      </c>
      <c r="N478" s="462"/>
      <c r="O478" s="333"/>
      <c r="P478" s="268"/>
      <c r="Q478" s="268"/>
      <c r="R478" s="268"/>
      <c r="S478" s="870"/>
      <c r="T478" s="871"/>
      <c r="U478" s="773"/>
      <c r="V478" s="872"/>
    </row>
    <row r="479" spans="1:22" ht="18" customHeight="1" x14ac:dyDescent="0.3">
      <c r="A479" s="873" t="s">
        <v>447</v>
      </c>
      <c r="B479" s="874"/>
      <c r="C479" s="874"/>
      <c r="D479" s="875"/>
      <c r="E479" s="748">
        <v>399</v>
      </c>
      <c r="F479" s="248"/>
      <c r="G479" s="248"/>
      <c r="H479" s="876"/>
      <c r="I479" s="876"/>
      <c r="J479" s="497"/>
      <c r="K479" s="399">
        <v>15.5</v>
      </c>
      <c r="L479" s="399">
        <v>11</v>
      </c>
      <c r="M479" s="399">
        <v>22.5</v>
      </c>
      <c r="N479" s="462">
        <f t="shared" ref="N479:N482" si="134">SQRT((0+L479*0.866-M479*0.866)*(0+L479*0.866-M479*0.866)+(K479-L479*0.5-M479*0.5)*(K479-L479*0.5-M479*0.5))</f>
        <v>10.037140080720205</v>
      </c>
      <c r="O479" s="334"/>
      <c r="P479" s="268"/>
      <c r="Q479" s="268"/>
      <c r="R479" s="268"/>
      <c r="S479" s="870"/>
      <c r="T479" s="877"/>
      <c r="U479" s="773"/>
      <c r="V479" s="872"/>
    </row>
    <row r="480" spans="1:22" ht="18" customHeight="1" x14ac:dyDescent="0.3">
      <c r="A480" s="873" t="s">
        <v>513</v>
      </c>
      <c r="B480" s="878"/>
      <c r="C480" s="878"/>
      <c r="D480" s="879"/>
      <c r="E480" s="880">
        <v>404</v>
      </c>
      <c r="F480" s="881"/>
      <c r="G480" s="881"/>
      <c r="H480" s="882"/>
      <c r="I480" s="882"/>
      <c r="J480" s="497"/>
      <c r="K480" s="399">
        <v>0.5</v>
      </c>
      <c r="L480" s="399">
        <v>0.5</v>
      </c>
      <c r="M480" s="399">
        <v>1</v>
      </c>
      <c r="N480" s="462">
        <f t="shared" si="134"/>
        <v>0.49998899987899731</v>
      </c>
      <c r="O480" s="334"/>
      <c r="P480" s="268"/>
      <c r="Q480" s="268"/>
      <c r="R480" s="268"/>
      <c r="S480" s="870"/>
      <c r="T480" s="877"/>
      <c r="U480" s="773"/>
      <c r="V480" s="872"/>
    </row>
    <row r="481" spans="1:22" ht="18" customHeight="1" x14ac:dyDescent="0.3">
      <c r="A481" s="873"/>
      <c r="B481" s="883"/>
      <c r="C481" s="883"/>
      <c r="D481" s="884"/>
      <c r="E481" s="885">
        <v>404</v>
      </c>
      <c r="F481" s="886"/>
      <c r="G481" s="886"/>
      <c r="H481" s="887"/>
      <c r="I481" s="887"/>
      <c r="J481" s="497"/>
      <c r="K481" s="439"/>
      <c r="L481" s="439"/>
      <c r="M481" s="439"/>
      <c r="N481" s="462"/>
      <c r="O481" s="335"/>
      <c r="P481" s="268"/>
      <c r="Q481" s="268"/>
      <c r="R481" s="268"/>
      <c r="S481" s="870"/>
      <c r="T481" s="888"/>
      <c r="U481" s="773"/>
      <c r="V481" s="872"/>
    </row>
    <row r="482" spans="1:22" ht="18" customHeight="1" x14ac:dyDescent="0.3">
      <c r="A482" s="208" t="s">
        <v>11</v>
      </c>
      <c r="B482" s="520"/>
      <c r="C482" s="520"/>
      <c r="D482" s="476"/>
      <c r="E482" s="476"/>
      <c r="F482" s="852"/>
      <c r="G482" s="852"/>
      <c r="H482" s="853"/>
      <c r="I482" s="853"/>
      <c r="J482" s="250"/>
      <c r="K482" s="258">
        <f>SUM(K479:K481)</f>
        <v>16</v>
      </c>
      <c r="L482" s="258">
        <v>16</v>
      </c>
      <c r="M482" s="258">
        <v>38</v>
      </c>
      <c r="N482" s="408">
        <f t="shared" si="134"/>
        <v>21.999515994675882</v>
      </c>
      <c r="O482" s="889"/>
      <c r="P482" s="212"/>
      <c r="Q482" s="212"/>
      <c r="R482" s="212"/>
      <c r="S482" s="890"/>
      <c r="T482" s="479"/>
      <c r="U482" s="773"/>
      <c r="V482" s="736"/>
    </row>
    <row r="483" spans="1:22" ht="18" customHeight="1" x14ac:dyDescent="0.3">
      <c r="A483" s="592"/>
      <c r="B483" s="603"/>
      <c r="C483" s="603"/>
      <c r="D483" s="626"/>
      <c r="E483" s="626"/>
      <c r="F483" s="810"/>
      <c r="G483" s="810"/>
      <c r="H483" s="698"/>
      <c r="I483" s="698"/>
      <c r="J483" s="617"/>
      <c r="K483" s="594">
        <f>220*K482*0.85/1000</f>
        <v>2.992</v>
      </c>
      <c r="L483" s="594">
        <f>220*L482*0.85/1000</f>
        <v>2.992</v>
      </c>
      <c r="M483" s="594">
        <f>220*M482*0.85/1000</f>
        <v>7.1059999999999999</v>
      </c>
      <c r="N483" s="619"/>
      <c r="O483" s="597">
        <f>SUM(K483:M483)</f>
        <v>13.09</v>
      </c>
      <c r="P483" s="605"/>
      <c r="Q483" s="605"/>
      <c r="R483" s="605"/>
      <c r="S483" s="623"/>
      <c r="T483" s="621">
        <f>SUM(P483:R483)</f>
        <v>0</v>
      </c>
      <c r="U483" s="765">
        <f>SUM(O483,T483)</f>
        <v>13.09</v>
      </c>
      <c r="V483" s="847"/>
    </row>
    <row r="484" spans="1:22" ht="18" customHeight="1" x14ac:dyDescent="0.3">
      <c r="A484" s="104" t="s">
        <v>448</v>
      </c>
      <c r="B484" s="529">
        <v>160</v>
      </c>
      <c r="C484" s="529">
        <v>231</v>
      </c>
      <c r="D484" s="393">
        <f>MAX(K488:M488)*100/C484</f>
        <v>12.554112554112555</v>
      </c>
      <c r="E484" s="868"/>
      <c r="F484" s="204"/>
      <c r="G484" s="204"/>
      <c r="H484" s="869"/>
      <c r="I484" s="869"/>
      <c r="J484" s="497"/>
      <c r="K484" s="370">
        <v>222</v>
      </c>
      <c r="L484" s="370">
        <v>233</v>
      </c>
      <c r="M484" s="370">
        <v>238</v>
      </c>
      <c r="N484" s="462"/>
      <c r="O484" s="333"/>
      <c r="P484" s="268"/>
      <c r="Q484" s="268"/>
      <c r="R484" s="268"/>
      <c r="S484" s="870"/>
      <c r="T484" s="871"/>
      <c r="U484" s="773"/>
      <c r="V484" s="872"/>
    </row>
    <row r="485" spans="1:22" ht="18" customHeight="1" x14ac:dyDescent="0.3">
      <c r="A485" s="873" t="s">
        <v>447</v>
      </c>
      <c r="B485" s="874"/>
      <c r="C485" s="874"/>
      <c r="D485" s="875"/>
      <c r="E485" s="748">
        <v>398</v>
      </c>
      <c r="F485" s="248"/>
      <c r="G485" s="248"/>
      <c r="H485" s="876"/>
      <c r="I485" s="876"/>
      <c r="J485" s="497"/>
      <c r="K485" s="399">
        <v>28</v>
      </c>
      <c r="L485" s="399">
        <v>5</v>
      </c>
      <c r="M485" s="399">
        <v>12.5</v>
      </c>
      <c r="N485" s="462">
        <f t="shared" ref="N485:N488" si="135">SQRT((0+L485*0.866-M485*0.866)*(0+L485*0.866-M485*0.866)+(K485-L485*0.5-M485*0.5)*(K485-L485*0.5-M485*0.5))</f>
        <v>20.316188741986032</v>
      </c>
      <c r="O485" s="334"/>
      <c r="P485" s="268"/>
      <c r="Q485" s="268"/>
      <c r="R485" s="268"/>
      <c r="S485" s="870"/>
      <c r="T485" s="877"/>
      <c r="U485" s="773"/>
      <c r="V485" s="736"/>
    </row>
    <row r="486" spans="1:22" ht="18" customHeight="1" x14ac:dyDescent="0.3">
      <c r="A486" s="873" t="s">
        <v>513</v>
      </c>
      <c r="B486" s="878"/>
      <c r="C486" s="878"/>
      <c r="D486" s="879"/>
      <c r="E486" s="880">
        <v>407</v>
      </c>
      <c r="F486" s="881"/>
      <c r="G486" s="881"/>
      <c r="H486" s="882"/>
      <c r="I486" s="882"/>
      <c r="J486" s="497"/>
      <c r="K486" s="399">
        <v>1</v>
      </c>
      <c r="L486" s="399">
        <v>0.5</v>
      </c>
      <c r="M486" s="399">
        <v>1</v>
      </c>
      <c r="N486" s="462">
        <f t="shared" si="135"/>
        <v>0.49998899987899731</v>
      </c>
      <c r="O486" s="334"/>
      <c r="P486" s="268"/>
      <c r="Q486" s="268"/>
      <c r="R486" s="268"/>
      <c r="S486" s="870"/>
      <c r="T486" s="877"/>
      <c r="U486" s="773"/>
      <c r="V486" s="872"/>
    </row>
    <row r="487" spans="1:22" ht="18" customHeight="1" x14ac:dyDescent="0.3">
      <c r="A487" s="873"/>
      <c r="B487" s="883"/>
      <c r="C487" s="883"/>
      <c r="D487" s="884"/>
      <c r="E487" s="885">
        <v>401</v>
      </c>
      <c r="F487" s="886"/>
      <c r="G487" s="886"/>
      <c r="H487" s="887"/>
      <c r="I487" s="887"/>
      <c r="J487" s="497"/>
      <c r="K487" s="439"/>
      <c r="L487" s="439"/>
      <c r="M487" s="439"/>
      <c r="N487" s="462"/>
      <c r="O487" s="335"/>
      <c r="P487" s="268"/>
      <c r="Q487" s="268"/>
      <c r="R487" s="268"/>
      <c r="S487" s="870"/>
      <c r="T487" s="888"/>
      <c r="U487" s="773"/>
      <c r="V487" s="872"/>
    </row>
    <row r="488" spans="1:22" ht="18" customHeight="1" x14ac:dyDescent="0.3">
      <c r="A488" s="208" t="s">
        <v>11</v>
      </c>
      <c r="B488" s="520"/>
      <c r="C488" s="520"/>
      <c r="D488" s="476"/>
      <c r="E488" s="476"/>
      <c r="F488" s="852"/>
      <c r="G488" s="852"/>
      <c r="H488" s="853"/>
      <c r="I488" s="853"/>
      <c r="J488" s="250"/>
      <c r="K488" s="258">
        <f>SUM(K485:K487)</f>
        <v>29</v>
      </c>
      <c r="L488" s="258">
        <f t="shared" ref="L488:M488" si="136">SUM(L485:L487)</f>
        <v>5.5</v>
      </c>
      <c r="M488" s="258">
        <f t="shared" si="136"/>
        <v>13.5</v>
      </c>
      <c r="N488" s="408">
        <f t="shared" si="135"/>
        <v>20.694134048082322</v>
      </c>
      <c r="O488" s="889"/>
      <c r="P488" s="212"/>
      <c r="Q488" s="212"/>
      <c r="R488" s="212"/>
      <c r="S488" s="890"/>
      <c r="T488" s="479"/>
      <c r="U488" s="773"/>
      <c r="V488" s="736"/>
    </row>
    <row r="489" spans="1:22" ht="18" customHeight="1" x14ac:dyDescent="0.3">
      <c r="A489" s="592"/>
      <c r="B489" s="603"/>
      <c r="C489" s="603"/>
      <c r="D489" s="626"/>
      <c r="E489" s="626"/>
      <c r="F489" s="810"/>
      <c r="G489" s="810"/>
      <c r="H489" s="698"/>
      <c r="I489" s="698"/>
      <c r="J489" s="617"/>
      <c r="K489" s="594">
        <f>220*K488*0.85/1000</f>
        <v>5.423</v>
      </c>
      <c r="L489" s="594">
        <f>220*L488*0.85/1000</f>
        <v>1.0285</v>
      </c>
      <c r="M489" s="594">
        <f>220*M488*0.85/1000</f>
        <v>2.5245000000000002</v>
      </c>
      <c r="N489" s="619"/>
      <c r="O489" s="597">
        <f>SUM(K489:M489)</f>
        <v>8.9760000000000009</v>
      </c>
      <c r="P489" s="605"/>
      <c r="Q489" s="605"/>
      <c r="R489" s="605"/>
      <c r="S489" s="623"/>
      <c r="T489" s="621">
        <f>SUM(P489:R489)</f>
        <v>0</v>
      </c>
      <c r="U489" s="717"/>
      <c r="V489" s="796">
        <f>SUM(O489,T489)</f>
        <v>8.9760000000000009</v>
      </c>
    </row>
    <row r="490" spans="1:22" ht="18" customHeight="1" x14ac:dyDescent="0.3">
      <c r="A490" s="104" t="s">
        <v>237</v>
      </c>
      <c r="B490" s="543">
        <v>400</v>
      </c>
      <c r="C490" s="543">
        <v>578</v>
      </c>
      <c r="D490" s="101">
        <f>MAX(K502:M502)*100/C490</f>
        <v>17.820069204152251</v>
      </c>
      <c r="E490" s="101"/>
      <c r="F490" s="379">
        <v>400</v>
      </c>
      <c r="G490" s="379">
        <v>578</v>
      </c>
      <c r="H490" s="171">
        <f>MAX(P502:R502)/578*100</f>
        <v>9.429065743944637</v>
      </c>
      <c r="I490" s="171"/>
      <c r="J490" s="490">
        <f>(K490+L490+M490)/3</f>
        <v>227.66666666666666</v>
      </c>
      <c r="K490" s="390">
        <v>230</v>
      </c>
      <c r="L490" s="390">
        <v>230</v>
      </c>
      <c r="M490" s="390">
        <v>223</v>
      </c>
      <c r="N490" s="391"/>
      <c r="O490" s="336"/>
      <c r="P490" s="266">
        <v>233</v>
      </c>
      <c r="Q490" s="266">
        <v>218</v>
      </c>
      <c r="R490" s="266">
        <v>225</v>
      </c>
      <c r="S490" s="383"/>
      <c r="T490" s="205"/>
      <c r="U490" s="773"/>
      <c r="V490" s="734"/>
    </row>
    <row r="491" spans="1:22" ht="18" customHeight="1" x14ac:dyDescent="0.25">
      <c r="A491" s="766" t="s">
        <v>514</v>
      </c>
      <c r="B491" s="544"/>
      <c r="C491" s="545"/>
      <c r="D491" s="891"/>
      <c r="E491" s="891">
        <v>397</v>
      </c>
      <c r="F491" s="834"/>
      <c r="G491" s="834"/>
      <c r="H491" s="834"/>
      <c r="I491" s="834">
        <v>388</v>
      </c>
      <c r="J491" s="498"/>
      <c r="K491" s="181"/>
      <c r="L491" s="181"/>
      <c r="M491" s="181"/>
      <c r="N491" s="371"/>
      <c r="O491" s="316"/>
      <c r="P491" s="1053">
        <v>21</v>
      </c>
      <c r="Q491" s="1053">
        <v>17</v>
      </c>
      <c r="R491" s="1053">
        <v>16.5</v>
      </c>
      <c r="S491" s="383">
        <f t="shared" ref="S491:S493" si="137">SQRT((0+Q491*0.866-R491*0.866)*(0+Q491*0.866-R491*0.866)+(P491-Q491*0.5-R491*0.5)*(P491-Q491*0.5-R491*0.5))</f>
        <v>4.2720005852059524</v>
      </c>
      <c r="T491" s="220"/>
      <c r="U491" s="773"/>
      <c r="V491" s="734"/>
    </row>
    <row r="492" spans="1:22" ht="18" customHeight="1" x14ac:dyDescent="0.25">
      <c r="A492" s="766" t="s">
        <v>515</v>
      </c>
      <c r="B492" s="546"/>
      <c r="C492" s="547"/>
      <c r="D492" s="892"/>
      <c r="E492" s="892">
        <v>397</v>
      </c>
      <c r="F492" s="836"/>
      <c r="G492" s="836"/>
      <c r="H492" s="836"/>
      <c r="I492" s="836">
        <v>397</v>
      </c>
      <c r="J492" s="498"/>
      <c r="K492" s="181"/>
      <c r="L492" s="181"/>
      <c r="M492" s="181"/>
      <c r="N492" s="371"/>
      <c r="O492" s="316"/>
      <c r="P492" s="1053">
        <v>0</v>
      </c>
      <c r="Q492" s="1053">
        <v>0</v>
      </c>
      <c r="R492" s="1053">
        <v>0</v>
      </c>
      <c r="S492" s="383">
        <f t="shared" si="137"/>
        <v>0</v>
      </c>
      <c r="T492" s="220"/>
      <c r="U492" s="773"/>
      <c r="V492" s="734"/>
    </row>
    <row r="493" spans="1:22" ht="18" customHeight="1" x14ac:dyDescent="0.25">
      <c r="A493" s="766" t="s">
        <v>516</v>
      </c>
      <c r="B493" s="546"/>
      <c r="C493" s="547"/>
      <c r="D493" s="892"/>
      <c r="E493" s="892">
        <v>394</v>
      </c>
      <c r="F493" s="836"/>
      <c r="G493" s="836"/>
      <c r="H493" s="836"/>
      <c r="I493" s="836">
        <v>393</v>
      </c>
      <c r="J493" s="498"/>
      <c r="K493" s="181"/>
      <c r="L493" s="181"/>
      <c r="M493" s="181"/>
      <c r="N493" s="371"/>
      <c r="O493" s="316"/>
      <c r="P493" s="1053">
        <v>33.5</v>
      </c>
      <c r="Q493" s="1053">
        <v>30</v>
      </c>
      <c r="R493" s="1053">
        <v>30.5</v>
      </c>
      <c r="S493" s="383">
        <f t="shared" si="137"/>
        <v>3.2787175846662975</v>
      </c>
      <c r="T493" s="220"/>
      <c r="U493" s="773"/>
      <c r="V493" s="734"/>
    </row>
    <row r="494" spans="1:22" ht="18" customHeight="1" x14ac:dyDescent="0.25">
      <c r="A494" s="766" t="s">
        <v>517</v>
      </c>
      <c r="B494" s="546"/>
      <c r="C494" s="546"/>
      <c r="D494" s="892"/>
      <c r="E494" s="892"/>
      <c r="F494" s="836"/>
      <c r="G494" s="836"/>
      <c r="H494" s="478"/>
      <c r="I494" s="478"/>
      <c r="J494" s="499"/>
      <c r="K494" s="399">
        <v>0</v>
      </c>
      <c r="L494" s="385">
        <v>0</v>
      </c>
      <c r="M494" s="385">
        <v>0</v>
      </c>
      <c r="N494" s="371">
        <f t="shared" ref="N494:N502" si="138">SQRT((0+L494*0.866-M494*0.866)*(0+L494*0.866-M494*0.866)+(K494-L494*0.5-M494*0.5)*(K494-L494*0.5-M494*0.5))</f>
        <v>0</v>
      </c>
      <c r="O494" s="316"/>
      <c r="P494" s="191"/>
      <c r="Q494" s="191"/>
      <c r="R494" s="191"/>
      <c r="S494" s="383"/>
      <c r="T494" s="220"/>
      <c r="U494" s="773"/>
      <c r="V494" s="734"/>
    </row>
    <row r="495" spans="1:22" ht="18" customHeight="1" x14ac:dyDescent="0.25">
      <c r="A495" s="766" t="s">
        <v>518</v>
      </c>
      <c r="B495" s="546"/>
      <c r="C495" s="546"/>
      <c r="D495" s="892"/>
      <c r="E495" s="892"/>
      <c r="F495" s="836"/>
      <c r="G495" s="836"/>
      <c r="H495" s="836"/>
      <c r="I495" s="836"/>
      <c r="J495" s="498"/>
      <c r="K495" s="399">
        <v>22.5</v>
      </c>
      <c r="L495" s="399">
        <v>46</v>
      </c>
      <c r="M495" s="399">
        <v>12.5</v>
      </c>
      <c r="N495" s="371">
        <f t="shared" si="138"/>
        <v>29.785913130203006</v>
      </c>
      <c r="O495" s="316"/>
      <c r="P495" s="191"/>
      <c r="Q495" s="191"/>
      <c r="R495" s="191"/>
      <c r="S495" s="383"/>
      <c r="T495" s="220"/>
      <c r="U495" s="773"/>
      <c r="V495" s="734"/>
    </row>
    <row r="496" spans="1:22" ht="18" customHeight="1" x14ac:dyDescent="0.25">
      <c r="A496" s="766" t="s">
        <v>519</v>
      </c>
      <c r="B496" s="546"/>
      <c r="C496" s="546"/>
      <c r="D496" s="892"/>
      <c r="E496" s="892"/>
      <c r="F496" s="836"/>
      <c r="G496" s="836"/>
      <c r="H496" s="836"/>
      <c r="I496" s="836"/>
      <c r="J496" s="498"/>
      <c r="K496" s="399">
        <v>5</v>
      </c>
      <c r="L496" s="399">
        <v>39.5</v>
      </c>
      <c r="M496" s="399">
        <v>7</v>
      </c>
      <c r="N496" s="371">
        <f t="shared" si="138"/>
        <v>33.544053496856932</v>
      </c>
      <c r="O496" s="316"/>
      <c r="P496" s="191"/>
      <c r="Q496" s="191"/>
      <c r="R496" s="191"/>
      <c r="S496" s="383"/>
      <c r="T496" s="220"/>
      <c r="U496" s="773"/>
      <c r="V496" s="734"/>
    </row>
    <row r="497" spans="1:22" ht="18" customHeight="1" x14ac:dyDescent="0.25">
      <c r="A497" s="766" t="s">
        <v>520</v>
      </c>
      <c r="B497" s="546"/>
      <c r="C497" s="546"/>
      <c r="D497" s="892"/>
      <c r="E497" s="892"/>
      <c r="F497" s="836"/>
      <c r="G497" s="836"/>
      <c r="H497" s="836"/>
      <c r="I497" s="836"/>
      <c r="J497" s="498"/>
      <c r="K497" s="181"/>
      <c r="L497" s="181"/>
      <c r="M497" s="181"/>
      <c r="N497" s="371">
        <f t="shared" si="138"/>
        <v>0</v>
      </c>
      <c r="O497" s="316"/>
      <c r="P497" s="191"/>
      <c r="Q497" s="191"/>
      <c r="R497" s="191"/>
      <c r="S497" s="383"/>
      <c r="T497" s="220"/>
      <c r="U497" s="773"/>
      <c r="V497" s="734"/>
    </row>
    <row r="498" spans="1:22" ht="18" customHeight="1" x14ac:dyDescent="0.25">
      <c r="A498" s="766" t="s">
        <v>521</v>
      </c>
      <c r="B498" s="546"/>
      <c r="C498" s="546"/>
      <c r="D498" s="892"/>
      <c r="E498" s="892"/>
      <c r="F498" s="836"/>
      <c r="G498" s="836"/>
      <c r="H498" s="836"/>
      <c r="I498" s="836"/>
      <c r="J498" s="498"/>
      <c r="K498" s="399">
        <v>5</v>
      </c>
      <c r="L498" s="399">
        <v>8</v>
      </c>
      <c r="M498" s="399">
        <v>17.5</v>
      </c>
      <c r="N498" s="371">
        <f t="shared" si="138"/>
        <v>11.302478887394571</v>
      </c>
      <c r="O498" s="316"/>
      <c r="P498" s="191"/>
      <c r="Q498" s="191"/>
      <c r="R498" s="191"/>
      <c r="S498" s="383"/>
      <c r="T498" s="220"/>
      <c r="U498" s="773"/>
      <c r="V498" s="734"/>
    </row>
    <row r="499" spans="1:22" ht="18" customHeight="1" x14ac:dyDescent="0.25">
      <c r="A499" s="766" t="s">
        <v>522</v>
      </c>
      <c r="B499" s="546"/>
      <c r="C499" s="546"/>
      <c r="D499" s="892"/>
      <c r="E499" s="892"/>
      <c r="F499" s="836"/>
      <c r="G499" s="836"/>
      <c r="H499" s="836"/>
      <c r="I499" s="836"/>
      <c r="J499" s="498"/>
      <c r="K499" s="399">
        <v>2</v>
      </c>
      <c r="L499" s="399">
        <v>9</v>
      </c>
      <c r="M499" s="399">
        <v>18</v>
      </c>
      <c r="N499" s="371">
        <f t="shared" si="138"/>
        <v>13.892315717690842</v>
      </c>
      <c r="O499" s="316"/>
      <c r="P499" s="191"/>
      <c r="Q499" s="191"/>
      <c r="R499" s="191"/>
      <c r="S499" s="383"/>
      <c r="T499" s="220"/>
      <c r="U499" s="773"/>
      <c r="V499" s="773"/>
    </row>
    <row r="500" spans="1:22" ht="18" customHeight="1" x14ac:dyDescent="0.25">
      <c r="A500" s="766" t="s">
        <v>523</v>
      </c>
      <c r="B500" s="546"/>
      <c r="C500" s="546"/>
      <c r="D500" s="892"/>
      <c r="E500" s="892"/>
      <c r="F500" s="836"/>
      <c r="G500" s="836"/>
      <c r="H500" s="836"/>
      <c r="I500" s="836"/>
      <c r="J500" s="498"/>
      <c r="K500" s="399">
        <v>0</v>
      </c>
      <c r="L500" s="399">
        <v>0</v>
      </c>
      <c r="M500" s="399">
        <v>0</v>
      </c>
      <c r="N500" s="371">
        <f t="shared" si="138"/>
        <v>0</v>
      </c>
      <c r="O500" s="316"/>
      <c r="P500" s="191"/>
      <c r="Q500" s="191"/>
      <c r="R500" s="191"/>
      <c r="S500" s="383"/>
      <c r="T500" s="220"/>
      <c r="U500" s="773"/>
      <c r="V500" s="734"/>
    </row>
    <row r="501" spans="1:22" ht="18" customHeight="1" x14ac:dyDescent="0.25">
      <c r="A501" s="766" t="s">
        <v>524</v>
      </c>
      <c r="B501" s="546"/>
      <c r="C501" s="546"/>
      <c r="D501" s="892"/>
      <c r="E501" s="892"/>
      <c r="F501" s="836"/>
      <c r="G501" s="836"/>
      <c r="H501" s="836"/>
      <c r="I501" s="836"/>
      <c r="J501" s="498"/>
      <c r="K501" s="399">
        <v>1.5</v>
      </c>
      <c r="L501" s="399">
        <v>0.5</v>
      </c>
      <c r="M501" s="399">
        <v>0.5</v>
      </c>
      <c r="N501" s="371">
        <f t="shared" si="138"/>
        <v>1</v>
      </c>
      <c r="O501" s="317"/>
      <c r="P501" s="191"/>
      <c r="Q501" s="191"/>
      <c r="R501" s="191"/>
      <c r="S501" s="383"/>
      <c r="T501" s="221"/>
      <c r="U501" s="773"/>
      <c r="V501" s="734"/>
    </row>
    <row r="502" spans="1:22" ht="18" customHeight="1" x14ac:dyDescent="0.3">
      <c r="A502" s="208" t="s">
        <v>11</v>
      </c>
      <c r="B502" s="520"/>
      <c r="C502" s="520"/>
      <c r="D502" s="476"/>
      <c r="E502" s="476"/>
      <c r="F502" s="852"/>
      <c r="G502" s="852"/>
      <c r="H502" s="852"/>
      <c r="I502" s="852"/>
      <c r="J502" s="227"/>
      <c r="K502" s="212">
        <f>SUM(K491:K501)</f>
        <v>36</v>
      </c>
      <c r="L502" s="212">
        <f t="shared" ref="L502:M502" si="139">SUM(L491:L501)</f>
        <v>103</v>
      </c>
      <c r="M502" s="212">
        <f t="shared" si="139"/>
        <v>55.5</v>
      </c>
      <c r="N502" s="392">
        <f t="shared" si="138"/>
        <v>59.687944553318296</v>
      </c>
      <c r="O502" s="215"/>
      <c r="P502" s="212">
        <f>SUM(P491:P501)</f>
        <v>54.5</v>
      </c>
      <c r="Q502" s="212">
        <f t="shared" ref="Q502:R502" si="140">SUM(Q491:Q501)</f>
        <v>47</v>
      </c>
      <c r="R502" s="212">
        <f t="shared" si="140"/>
        <v>47</v>
      </c>
      <c r="S502" s="458">
        <f t="shared" ref="S502" si="141">SQRT((0+Q502*0.866-R502*0.866)*(0+Q502*0.866-R502*0.866)+(P502-Q502*0.5-R502*0.5)*(P502-Q502*0.5-R502*0.5))</f>
        <v>7.5</v>
      </c>
      <c r="T502" s="479"/>
      <c r="U502" s="773"/>
      <c r="V502" s="736"/>
    </row>
    <row r="503" spans="1:22" ht="18" customHeight="1" x14ac:dyDescent="0.3">
      <c r="A503" s="592"/>
      <c r="B503" s="603"/>
      <c r="C503" s="603"/>
      <c r="D503" s="626"/>
      <c r="E503" s="626"/>
      <c r="F503" s="810"/>
      <c r="G503" s="810"/>
      <c r="H503" s="810"/>
      <c r="I503" s="810"/>
      <c r="J503" s="608"/>
      <c r="K503" s="605">
        <f>220*K502*0.85/1000</f>
        <v>6.7320000000000002</v>
      </c>
      <c r="L503" s="605">
        <f>220*L502*0.85/1000</f>
        <v>19.260999999999999</v>
      </c>
      <c r="M503" s="605">
        <f>220*M502*0.85/1000</f>
        <v>10.378500000000001</v>
      </c>
      <c r="N503" s="606"/>
      <c r="O503" s="624">
        <f>SUM(K503:M503)</f>
        <v>36.371499999999997</v>
      </c>
      <c r="P503" s="605">
        <f>220*P502*0.85/1000</f>
        <v>10.1915</v>
      </c>
      <c r="Q503" s="605">
        <f>220*Q502*0.85/1000</f>
        <v>8.7889999999999997</v>
      </c>
      <c r="R503" s="605">
        <f>220*R502*0.85/1000</f>
        <v>8.7889999999999997</v>
      </c>
      <c r="S503" s="610"/>
      <c r="T503" s="621">
        <f>SUM(P503:R503)</f>
        <v>27.769500000000001</v>
      </c>
      <c r="U503" s="765">
        <f>SUM(O503,T503)</f>
        <v>64.140999999999991</v>
      </c>
      <c r="V503" s="813"/>
    </row>
    <row r="504" spans="1:22" ht="18" customHeight="1" x14ac:dyDescent="0.3">
      <c r="A504" s="104" t="s">
        <v>238</v>
      </c>
      <c r="B504" s="543">
        <v>400</v>
      </c>
      <c r="C504" s="543">
        <v>578</v>
      </c>
      <c r="D504" s="167">
        <f>MAX(K516:M516)/578*100</f>
        <v>17.560553633217992</v>
      </c>
      <c r="E504" s="201"/>
      <c r="F504" s="379">
        <v>400</v>
      </c>
      <c r="G504" s="379">
        <v>578</v>
      </c>
      <c r="H504" s="202">
        <f>MAX(P516:R516)/578*100</f>
        <v>10.294117647058822</v>
      </c>
      <c r="I504" s="202"/>
      <c r="J504" s="490">
        <f>(K504+L504+M504)/3</f>
        <v>230</v>
      </c>
      <c r="K504" s="390">
        <v>232</v>
      </c>
      <c r="L504" s="390">
        <v>229</v>
      </c>
      <c r="M504" s="390">
        <v>229</v>
      </c>
      <c r="N504" s="391"/>
      <c r="O504" s="336"/>
      <c r="P504" s="266">
        <v>231</v>
      </c>
      <c r="Q504" s="266">
        <v>237</v>
      </c>
      <c r="R504" s="266">
        <v>223</v>
      </c>
      <c r="S504" s="383"/>
      <c r="T504" s="205"/>
      <c r="U504" s="773"/>
      <c r="V504" s="734"/>
    </row>
    <row r="505" spans="1:22" ht="18" customHeight="1" x14ac:dyDescent="0.25">
      <c r="A505" s="766" t="s">
        <v>514</v>
      </c>
      <c r="B505" s="544"/>
      <c r="C505" s="545"/>
      <c r="D505" s="891"/>
      <c r="E505" s="891">
        <v>393</v>
      </c>
      <c r="F505" s="834"/>
      <c r="G505" s="834"/>
      <c r="H505" s="834"/>
      <c r="I505" s="834">
        <v>393</v>
      </c>
      <c r="J505" s="498"/>
      <c r="K505" s="181"/>
      <c r="L505" s="181"/>
      <c r="M505" s="181"/>
      <c r="N505" s="371"/>
      <c r="O505" s="316"/>
      <c r="P505" s="1053">
        <v>5</v>
      </c>
      <c r="Q505" s="1053">
        <v>5</v>
      </c>
      <c r="R505" s="1053">
        <v>8</v>
      </c>
      <c r="S505" s="383">
        <f t="shared" ref="S505:S508" si="142">SQRT((0+Q505*0.866-R505*0.866)*(0+Q505*0.866-R505*0.866)+(P505-Q505*0.5-R505*0.5)*(P505-Q505*0.5-R505*0.5))</f>
        <v>2.999933999273984</v>
      </c>
      <c r="T505" s="220"/>
      <c r="U505" s="773"/>
      <c r="V505" s="734"/>
    </row>
    <row r="506" spans="1:22" ht="18" customHeight="1" x14ac:dyDescent="0.25">
      <c r="A506" s="766" t="s">
        <v>515</v>
      </c>
      <c r="B506" s="546"/>
      <c r="C506" s="547"/>
      <c r="D506" s="892"/>
      <c r="E506" s="892">
        <v>404</v>
      </c>
      <c r="F506" s="836"/>
      <c r="G506" s="836"/>
      <c r="H506" s="836"/>
      <c r="I506" s="836">
        <v>400</v>
      </c>
      <c r="J506" s="498"/>
      <c r="K506" s="181"/>
      <c r="L506" s="181"/>
      <c r="M506" s="181"/>
      <c r="N506" s="371"/>
      <c r="O506" s="316"/>
      <c r="P506" s="1053">
        <v>0</v>
      </c>
      <c r="Q506" s="1053">
        <v>0</v>
      </c>
      <c r="R506" s="1053">
        <v>0</v>
      </c>
      <c r="S506" s="383">
        <f t="shared" si="142"/>
        <v>0</v>
      </c>
      <c r="T506" s="220"/>
      <c r="U506" s="773"/>
      <c r="V506" s="734"/>
    </row>
    <row r="507" spans="1:22" ht="18" customHeight="1" x14ac:dyDescent="0.25">
      <c r="A507" s="766" t="s">
        <v>516</v>
      </c>
      <c r="B507" s="546"/>
      <c r="C507" s="547"/>
      <c r="D507" s="892"/>
      <c r="E507" s="892">
        <v>400</v>
      </c>
      <c r="F507" s="836"/>
      <c r="G507" s="836"/>
      <c r="H507" s="836"/>
      <c r="I507" s="836">
        <v>402</v>
      </c>
      <c r="J507" s="498"/>
      <c r="K507" s="181"/>
      <c r="L507" s="181"/>
      <c r="M507" s="181"/>
      <c r="N507" s="371"/>
      <c r="O507" s="316"/>
      <c r="P507" s="1053">
        <v>20.5</v>
      </c>
      <c r="Q507" s="1053">
        <v>28.5</v>
      </c>
      <c r="R507" s="1053">
        <v>51.5</v>
      </c>
      <c r="S507" s="383">
        <f t="shared" si="142"/>
        <v>27.874302215481553</v>
      </c>
      <c r="T507" s="220"/>
      <c r="U507" s="773"/>
      <c r="V507" s="734"/>
    </row>
    <row r="508" spans="1:22" ht="18" customHeight="1" x14ac:dyDescent="0.25">
      <c r="A508" s="766" t="s">
        <v>517</v>
      </c>
      <c r="B508" s="546"/>
      <c r="C508" s="546"/>
      <c r="D508" s="892"/>
      <c r="E508" s="892"/>
      <c r="F508" s="836"/>
      <c r="G508" s="836"/>
      <c r="H508" s="203"/>
      <c r="I508" s="203"/>
      <c r="J508" s="499"/>
      <c r="K508" s="399"/>
      <c r="L508" s="385"/>
      <c r="M508" s="385"/>
      <c r="N508" s="386">
        <f t="shared" ref="N508:N516" si="143">SQRT((0+L508*0.866-M508*0.866)*(0+L508*0.866-M508*0.866)+(K508-L508*0.5-M508*0.5)*(K508-L508*0.5-M508*0.5))</f>
        <v>0</v>
      </c>
      <c r="O508" s="316"/>
      <c r="P508" s="191"/>
      <c r="Q508" s="191"/>
      <c r="R508" s="191"/>
      <c r="S508" s="383">
        <f t="shared" si="142"/>
        <v>0</v>
      </c>
      <c r="T508" s="220"/>
      <c r="U508" s="773"/>
      <c r="V508" s="734"/>
    </row>
    <row r="509" spans="1:22" ht="18" customHeight="1" x14ac:dyDescent="0.25">
      <c r="A509" s="766" t="s">
        <v>518</v>
      </c>
      <c r="B509" s="546"/>
      <c r="C509" s="546"/>
      <c r="D509" s="892"/>
      <c r="E509" s="892"/>
      <c r="F509" s="836"/>
      <c r="G509" s="836"/>
      <c r="H509" s="893"/>
      <c r="I509" s="893"/>
      <c r="J509" s="498"/>
      <c r="K509" s="399">
        <v>36.5</v>
      </c>
      <c r="L509" s="399">
        <v>51.5</v>
      </c>
      <c r="M509" s="399">
        <v>23.5</v>
      </c>
      <c r="N509" s="386">
        <f t="shared" si="143"/>
        <v>24.268611497158215</v>
      </c>
      <c r="O509" s="316"/>
      <c r="P509" s="191"/>
      <c r="Q509" s="191"/>
      <c r="R509" s="191"/>
      <c r="S509" s="383"/>
      <c r="T509" s="220"/>
      <c r="U509" s="773"/>
      <c r="V509" s="734"/>
    </row>
    <row r="510" spans="1:22" ht="18" customHeight="1" x14ac:dyDescent="0.25">
      <c r="A510" s="766" t="s">
        <v>519</v>
      </c>
      <c r="B510" s="546"/>
      <c r="C510" s="546"/>
      <c r="D510" s="892"/>
      <c r="E510" s="892"/>
      <c r="F510" s="836"/>
      <c r="G510" s="836"/>
      <c r="H510" s="893"/>
      <c r="I510" s="893"/>
      <c r="J510" s="498"/>
      <c r="K510" s="399">
        <v>12.5</v>
      </c>
      <c r="L510" s="399">
        <v>27</v>
      </c>
      <c r="M510" s="399">
        <v>14.5</v>
      </c>
      <c r="N510" s="386">
        <f t="shared" si="143"/>
        <v>13.610405027037221</v>
      </c>
      <c r="O510" s="316"/>
      <c r="P510" s="191"/>
      <c r="Q510" s="191"/>
      <c r="R510" s="191"/>
      <c r="S510" s="383"/>
      <c r="T510" s="220"/>
      <c r="U510" s="773"/>
      <c r="V510" s="734"/>
    </row>
    <row r="511" spans="1:22" ht="18" customHeight="1" x14ac:dyDescent="0.25">
      <c r="A511" s="766" t="s">
        <v>520</v>
      </c>
      <c r="B511" s="546"/>
      <c r="C511" s="546"/>
      <c r="D511" s="892"/>
      <c r="E511" s="892"/>
      <c r="F511" s="836"/>
      <c r="G511" s="836"/>
      <c r="H511" s="893"/>
      <c r="I511" s="893"/>
      <c r="J511" s="498"/>
      <c r="K511" s="399">
        <v>0</v>
      </c>
      <c r="L511" s="399">
        <v>0</v>
      </c>
      <c r="M511" s="399">
        <v>0</v>
      </c>
      <c r="N511" s="386">
        <f t="shared" si="143"/>
        <v>0</v>
      </c>
      <c r="O511" s="316"/>
      <c r="P511" s="191"/>
      <c r="Q511" s="191"/>
      <c r="R511" s="191"/>
      <c r="S511" s="383"/>
      <c r="T511" s="220"/>
      <c r="U511" s="773"/>
      <c r="V511" s="734"/>
    </row>
    <row r="512" spans="1:22" ht="18" customHeight="1" x14ac:dyDescent="0.25">
      <c r="A512" s="766" t="s">
        <v>521</v>
      </c>
      <c r="B512" s="546"/>
      <c r="C512" s="546"/>
      <c r="D512" s="892"/>
      <c r="E512" s="892"/>
      <c r="F512" s="836"/>
      <c r="G512" s="836"/>
      <c r="H512" s="893"/>
      <c r="I512" s="893"/>
      <c r="J512" s="498"/>
      <c r="K512" s="399">
        <v>11.5</v>
      </c>
      <c r="L512" s="399">
        <v>8</v>
      </c>
      <c r="M512" s="399">
        <v>23</v>
      </c>
      <c r="N512" s="386">
        <f t="shared" si="143"/>
        <v>13.591913036802433</v>
      </c>
      <c r="O512" s="316"/>
      <c r="P512" s="191"/>
      <c r="Q512" s="191"/>
      <c r="R512" s="191"/>
      <c r="S512" s="383"/>
      <c r="T512" s="220"/>
      <c r="U512" s="773"/>
      <c r="V512" s="734"/>
    </row>
    <row r="513" spans="1:22" ht="18" customHeight="1" x14ac:dyDescent="0.25">
      <c r="A513" s="766" t="s">
        <v>522</v>
      </c>
      <c r="B513" s="546"/>
      <c r="C513" s="546"/>
      <c r="D513" s="892"/>
      <c r="E513" s="892"/>
      <c r="F513" s="836"/>
      <c r="G513" s="836"/>
      <c r="H513" s="893"/>
      <c r="I513" s="893"/>
      <c r="J513" s="498"/>
      <c r="K513" s="399">
        <v>0.5</v>
      </c>
      <c r="L513" s="399">
        <v>5</v>
      </c>
      <c r="M513" s="399">
        <v>12.5</v>
      </c>
      <c r="N513" s="386">
        <f t="shared" si="143"/>
        <v>10.499882142195693</v>
      </c>
      <c r="O513" s="316"/>
      <c r="P513" s="191"/>
      <c r="Q513" s="191"/>
      <c r="R513" s="191"/>
      <c r="S513" s="383"/>
      <c r="T513" s="220"/>
      <c r="U513" s="773"/>
      <c r="V513" s="734"/>
    </row>
    <row r="514" spans="1:22" ht="18" customHeight="1" x14ac:dyDescent="0.25">
      <c r="A514" s="766" t="s">
        <v>523</v>
      </c>
      <c r="B514" s="546"/>
      <c r="C514" s="546"/>
      <c r="D514" s="892"/>
      <c r="E514" s="892"/>
      <c r="F514" s="836"/>
      <c r="G514" s="836"/>
      <c r="H514" s="893"/>
      <c r="I514" s="893"/>
      <c r="J514" s="498"/>
      <c r="K514" s="399">
        <v>0</v>
      </c>
      <c r="L514" s="399">
        <v>3</v>
      </c>
      <c r="M514" s="399">
        <v>0</v>
      </c>
      <c r="N514" s="386">
        <f t="shared" si="143"/>
        <v>2.999933999273984</v>
      </c>
      <c r="O514" s="316"/>
      <c r="P514" s="191"/>
      <c r="Q514" s="191"/>
      <c r="R514" s="191"/>
      <c r="S514" s="383"/>
      <c r="T514" s="220"/>
      <c r="U514" s="773"/>
      <c r="V514" s="734"/>
    </row>
    <row r="515" spans="1:22" ht="18" customHeight="1" x14ac:dyDescent="0.25">
      <c r="A515" s="766" t="s">
        <v>524</v>
      </c>
      <c r="B515" s="546"/>
      <c r="C515" s="546"/>
      <c r="D515" s="892"/>
      <c r="E515" s="892"/>
      <c r="F515" s="836"/>
      <c r="G515" s="836"/>
      <c r="H515" s="893"/>
      <c r="I515" s="893"/>
      <c r="J515" s="498"/>
      <c r="K515" s="399">
        <v>0</v>
      </c>
      <c r="L515" s="399">
        <v>7</v>
      </c>
      <c r="M515" s="399">
        <v>5</v>
      </c>
      <c r="N515" s="386">
        <f t="shared" si="143"/>
        <v>6.2449839071049658</v>
      </c>
      <c r="O515" s="317"/>
      <c r="P515" s="191"/>
      <c r="Q515" s="191"/>
      <c r="R515" s="191"/>
      <c r="S515" s="383"/>
      <c r="T515" s="221"/>
      <c r="U515" s="773"/>
      <c r="V515" s="734"/>
    </row>
    <row r="516" spans="1:22" ht="18" customHeight="1" x14ac:dyDescent="0.3">
      <c r="A516" s="102" t="s">
        <v>11</v>
      </c>
      <c r="B516" s="548"/>
      <c r="C516" s="548"/>
      <c r="D516" s="894"/>
      <c r="E516" s="894"/>
      <c r="F516" s="895"/>
      <c r="G516" s="895"/>
      <c r="H516" s="896"/>
      <c r="I516" s="896"/>
      <c r="J516" s="461"/>
      <c r="K516" s="103">
        <f>SUM(K505:K515)</f>
        <v>61</v>
      </c>
      <c r="L516" s="103">
        <f t="shared" ref="L516:M516" si="144">SUM(L505:L515)</f>
        <v>101.5</v>
      </c>
      <c r="M516" s="103">
        <f t="shared" si="144"/>
        <v>78.5</v>
      </c>
      <c r="N516" s="463">
        <f t="shared" si="143"/>
        <v>35.181340565703294</v>
      </c>
      <c r="O516" s="214"/>
      <c r="P516" s="103">
        <f>SUM(P505:P515)</f>
        <v>25.5</v>
      </c>
      <c r="Q516" s="103">
        <f t="shared" ref="Q516:R516" si="145">SUM(Q505:Q515)</f>
        <v>33.5</v>
      </c>
      <c r="R516" s="103">
        <f t="shared" si="145"/>
        <v>59.5</v>
      </c>
      <c r="S516" s="474">
        <f t="shared" ref="S516" si="146">SQRT((0+Q516*0.866-R516*0.866)*(0+Q516*0.866-R516*0.866)+(P516-Q516*0.5-R516*0.5)*(P516-Q516*0.5-R516*0.5))</f>
        <v>30.789125612787384</v>
      </c>
      <c r="T516" s="479"/>
      <c r="U516" s="773"/>
      <c r="V516" s="736"/>
    </row>
    <row r="517" spans="1:22" ht="18" customHeight="1" x14ac:dyDescent="0.3">
      <c r="A517" s="592"/>
      <c r="B517" s="603"/>
      <c r="C517" s="603"/>
      <c r="D517" s="626"/>
      <c r="E517" s="626"/>
      <c r="F517" s="810"/>
      <c r="G517" s="810"/>
      <c r="H517" s="698"/>
      <c r="I517" s="698"/>
      <c r="J517" s="608"/>
      <c r="K517" s="605">
        <f>220*K516*0.85/1000</f>
        <v>11.407</v>
      </c>
      <c r="L517" s="605">
        <f>220*L516*0.85/1000</f>
        <v>18.980499999999999</v>
      </c>
      <c r="M517" s="605">
        <f>220*M516*0.85/1000</f>
        <v>14.679500000000001</v>
      </c>
      <c r="N517" s="606"/>
      <c r="O517" s="624">
        <f>SUM(K517:M517)</f>
        <v>45.067</v>
      </c>
      <c r="P517" s="605">
        <f>220*P516*0.85/1000</f>
        <v>4.7685000000000004</v>
      </c>
      <c r="Q517" s="605">
        <f>220*Q516*0.85/1000</f>
        <v>6.2645</v>
      </c>
      <c r="R517" s="605">
        <f>220*R516*0.85/1000</f>
        <v>11.1265</v>
      </c>
      <c r="S517" s="610"/>
      <c r="T517" s="621">
        <f>SUM(P517:R517)</f>
        <v>22.159500000000001</v>
      </c>
      <c r="U517" s="716"/>
      <c r="V517" s="796">
        <f>SUM(O517,T517)</f>
        <v>67.226500000000001</v>
      </c>
    </row>
    <row r="518" spans="1:22" ht="18" customHeight="1" x14ac:dyDescent="0.3">
      <c r="A518" s="95" t="s">
        <v>239</v>
      </c>
      <c r="B518" s="125">
        <v>400</v>
      </c>
      <c r="C518" s="125">
        <v>578</v>
      </c>
      <c r="D518" s="167">
        <f>MAX(K529:M529)/578*100</f>
        <v>7.0934256055363329</v>
      </c>
      <c r="E518" s="167"/>
      <c r="F518" s="561">
        <v>400</v>
      </c>
      <c r="G518" s="561">
        <v>578</v>
      </c>
      <c r="H518" s="171">
        <f>MAX(P529:R529)/578*100</f>
        <v>14.878892733564014</v>
      </c>
      <c r="I518" s="171"/>
      <c r="J518" s="409">
        <f>(K518+L518+M518)/3</f>
        <v>222.66666666666666</v>
      </c>
      <c r="K518" s="397">
        <v>227</v>
      </c>
      <c r="L518" s="373">
        <v>219</v>
      </c>
      <c r="M518" s="373">
        <v>222</v>
      </c>
      <c r="N518" s="374"/>
      <c r="O518" s="323"/>
      <c r="P518" s="465">
        <v>220</v>
      </c>
      <c r="Q518" s="465">
        <v>220</v>
      </c>
      <c r="R518" s="465">
        <v>222</v>
      </c>
      <c r="S518" s="431"/>
      <c r="T518" s="205"/>
      <c r="U518" s="773"/>
      <c r="V518" s="773"/>
    </row>
    <row r="519" spans="1:22" ht="18" customHeight="1" x14ac:dyDescent="0.25">
      <c r="A519" s="766" t="s">
        <v>525</v>
      </c>
      <c r="B519" s="126"/>
      <c r="C519" s="126"/>
      <c r="D519" s="897"/>
      <c r="E519" s="762">
        <v>384</v>
      </c>
      <c r="F519" s="842"/>
      <c r="G519" s="842"/>
      <c r="H519" s="842"/>
      <c r="I519" s="842">
        <v>383</v>
      </c>
      <c r="J519" s="238"/>
      <c r="K519" s="393">
        <v>0</v>
      </c>
      <c r="L519" s="393">
        <v>0</v>
      </c>
      <c r="M519" s="393">
        <v>0</v>
      </c>
      <c r="N519" s="394">
        <f t="shared" ref="N519:N520" si="147">SQRT((0+L519*0.866-M519*0.866)*(0+L519*0.866-M519*0.866)+(K519-L519*0.5-M519*0.5)*(K519-L519*0.5-M519*0.5))</f>
        <v>0</v>
      </c>
      <c r="O519" s="324"/>
      <c r="P519" s="265"/>
      <c r="Q519" s="265"/>
      <c r="R519" s="265"/>
      <c r="S519" s="431"/>
      <c r="T519" s="220"/>
      <c r="U519" s="773"/>
      <c r="V519" s="773"/>
    </row>
    <row r="520" spans="1:22" ht="18" customHeight="1" x14ac:dyDescent="0.25">
      <c r="A520" s="766" t="s">
        <v>526</v>
      </c>
      <c r="B520" s="127"/>
      <c r="C520" s="127"/>
      <c r="D520" s="798"/>
      <c r="E520" s="751">
        <v>384</v>
      </c>
      <c r="F520" s="843"/>
      <c r="G520" s="843"/>
      <c r="H520" s="843"/>
      <c r="I520" s="843">
        <v>380</v>
      </c>
      <c r="J520" s="238"/>
      <c r="K520" s="399">
        <v>0</v>
      </c>
      <c r="L520" s="399">
        <v>3.5</v>
      </c>
      <c r="M520" s="399">
        <v>1</v>
      </c>
      <c r="N520" s="394">
        <f t="shared" si="147"/>
        <v>3.1224549636463932</v>
      </c>
      <c r="O520" s="324"/>
      <c r="P520" s="265"/>
      <c r="Q520" s="265"/>
      <c r="R520" s="265"/>
      <c r="S520" s="431"/>
      <c r="T520" s="220"/>
      <c r="U520" s="773"/>
      <c r="V520" s="773"/>
    </row>
    <row r="521" spans="1:22" ht="18" customHeight="1" x14ac:dyDescent="0.25">
      <c r="A521" s="766" t="s">
        <v>527</v>
      </c>
      <c r="B521" s="127"/>
      <c r="C521" s="127"/>
      <c r="D521" s="798"/>
      <c r="E521" s="751">
        <v>392</v>
      </c>
      <c r="F521" s="843"/>
      <c r="G521" s="843"/>
      <c r="H521" s="843"/>
      <c r="I521" s="843">
        <v>388</v>
      </c>
      <c r="J521" s="238"/>
      <c r="K521" s="393"/>
      <c r="L521" s="393"/>
      <c r="M521" s="393"/>
      <c r="N521" s="394"/>
      <c r="O521" s="324"/>
      <c r="P521" s="1053">
        <v>14</v>
      </c>
      <c r="Q521" s="1053">
        <v>10.5</v>
      </c>
      <c r="R521" s="1053">
        <v>8.5</v>
      </c>
      <c r="S521" s="431">
        <f t="shared" ref="S521:S524" si="148">SQRT((0+Q521*0.866-R521*0.866)*(0+Q521*0.866-R521*0.866)+(P521-Q521*0.5-R521*0.5)*(P521-Q521*0.5-R521*0.5))</f>
        <v>4.8218071301121119</v>
      </c>
      <c r="T521" s="220"/>
      <c r="U521" s="773"/>
      <c r="V521" s="773"/>
    </row>
    <row r="522" spans="1:22" ht="18" customHeight="1" x14ac:dyDescent="0.25">
      <c r="A522" s="860" t="s">
        <v>528</v>
      </c>
      <c r="B522" s="127"/>
      <c r="C522" s="127"/>
      <c r="D522" s="750"/>
      <c r="E522" s="751"/>
      <c r="F522" s="843"/>
      <c r="G522" s="843"/>
      <c r="H522" s="843"/>
      <c r="I522" s="843"/>
      <c r="J522" s="238"/>
      <c r="K522" s="393"/>
      <c r="L522" s="393"/>
      <c r="M522" s="393"/>
      <c r="N522" s="394"/>
      <c r="O522" s="324"/>
      <c r="P522" s="1053">
        <v>25</v>
      </c>
      <c r="Q522" s="1053">
        <v>15</v>
      </c>
      <c r="R522" s="1053">
        <v>25</v>
      </c>
      <c r="S522" s="431">
        <f t="shared" si="148"/>
        <v>9.999779997579946</v>
      </c>
      <c r="T522" s="220"/>
      <c r="U522" s="773"/>
      <c r="V522" s="773"/>
    </row>
    <row r="523" spans="1:22" ht="18" customHeight="1" x14ac:dyDescent="0.25">
      <c r="A523" s="860" t="s">
        <v>529</v>
      </c>
      <c r="B523" s="127"/>
      <c r="C523" s="127"/>
      <c r="D523" s="750"/>
      <c r="E523" s="751"/>
      <c r="F523" s="843"/>
      <c r="G523" s="843"/>
      <c r="H523" s="843"/>
      <c r="I523" s="843"/>
      <c r="J523" s="238"/>
      <c r="K523" s="393"/>
      <c r="L523" s="393"/>
      <c r="M523" s="393"/>
      <c r="N523" s="394"/>
      <c r="O523" s="324"/>
      <c r="P523" s="1053">
        <v>47</v>
      </c>
      <c r="Q523" s="1053">
        <v>26</v>
      </c>
      <c r="R523" s="1053">
        <v>16.5</v>
      </c>
      <c r="S523" s="431">
        <f t="shared" si="148"/>
        <v>27.032314532795745</v>
      </c>
      <c r="T523" s="220"/>
      <c r="U523" s="773"/>
      <c r="V523" s="773"/>
    </row>
    <row r="524" spans="1:22" ht="18" customHeight="1" x14ac:dyDescent="0.25">
      <c r="A524" s="860" t="s">
        <v>120</v>
      </c>
      <c r="B524" s="127"/>
      <c r="C524" s="127"/>
      <c r="D524" s="750"/>
      <c r="E524" s="751"/>
      <c r="F524" s="843"/>
      <c r="G524" s="843"/>
      <c r="H524" s="843"/>
      <c r="I524" s="843"/>
      <c r="J524" s="238"/>
      <c r="K524" s="393"/>
      <c r="L524" s="393"/>
      <c r="M524" s="393"/>
      <c r="N524" s="394"/>
      <c r="O524" s="324"/>
      <c r="P524" s="265">
        <v>0</v>
      </c>
      <c r="Q524" s="265">
        <v>0</v>
      </c>
      <c r="R524" s="265">
        <v>0</v>
      </c>
      <c r="S524" s="431">
        <f t="shared" si="148"/>
        <v>0</v>
      </c>
      <c r="T524" s="220"/>
      <c r="U524" s="773"/>
      <c r="V524" s="773"/>
    </row>
    <row r="525" spans="1:22" ht="18" customHeight="1" x14ac:dyDescent="0.25">
      <c r="A525" s="860" t="s">
        <v>346</v>
      </c>
      <c r="B525" s="127"/>
      <c r="C525" s="127"/>
      <c r="D525" s="750"/>
      <c r="E525" s="751"/>
      <c r="F525" s="843"/>
      <c r="G525" s="843"/>
      <c r="H525" s="843"/>
      <c r="I525" s="843"/>
      <c r="J525" s="238"/>
      <c r="K525" s="399">
        <v>6.5</v>
      </c>
      <c r="L525" s="399">
        <v>8.5</v>
      </c>
      <c r="M525" s="399">
        <v>0.5</v>
      </c>
      <c r="N525" s="394">
        <f t="shared" ref="N525:N529" si="149">SQRT((0+L525*0.866-M525*0.866)*(0+L525*0.866-M525*0.866)+(K525-L525*0.5-M525*0.5)*(K525-L525*0.5-M525*0.5))</f>
        <v>7.2109072938153904</v>
      </c>
      <c r="O525" s="324"/>
      <c r="P525" s="265"/>
      <c r="Q525" s="265"/>
      <c r="R525" s="265"/>
      <c r="S525" s="431"/>
      <c r="T525" s="220"/>
      <c r="U525" s="773"/>
      <c r="V525" s="773"/>
    </row>
    <row r="526" spans="1:22" ht="18" customHeight="1" x14ac:dyDescent="0.25">
      <c r="A526" s="860" t="s">
        <v>530</v>
      </c>
      <c r="B526" s="127"/>
      <c r="C526" s="127"/>
      <c r="D526" s="750"/>
      <c r="E526" s="751"/>
      <c r="F526" s="843"/>
      <c r="G526" s="843"/>
      <c r="H526" s="843"/>
      <c r="I526" s="843"/>
      <c r="J526" s="238"/>
      <c r="K526" s="399">
        <v>0</v>
      </c>
      <c r="L526" s="399">
        <v>0</v>
      </c>
      <c r="M526" s="399">
        <v>10.5</v>
      </c>
      <c r="N526" s="394"/>
      <c r="O526" s="324"/>
      <c r="P526" s="265"/>
      <c r="Q526" s="265"/>
      <c r="R526" s="265"/>
      <c r="S526" s="431"/>
      <c r="T526" s="220"/>
      <c r="U526" s="773"/>
      <c r="V526" s="773"/>
    </row>
    <row r="527" spans="1:22" ht="18" customHeight="1" x14ac:dyDescent="0.25">
      <c r="A527" s="860" t="s">
        <v>449</v>
      </c>
      <c r="B527" s="127"/>
      <c r="C527" s="127"/>
      <c r="D527" s="750"/>
      <c r="E527" s="751"/>
      <c r="F527" s="843"/>
      <c r="G527" s="843"/>
      <c r="H527" s="843"/>
      <c r="I527" s="843"/>
      <c r="J527" s="238"/>
      <c r="K527" s="399">
        <v>8.5</v>
      </c>
      <c r="L527" s="399">
        <v>15</v>
      </c>
      <c r="M527" s="399">
        <v>16</v>
      </c>
      <c r="N527" s="394">
        <f t="shared" si="149"/>
        <v>7.0533648707549501</v>
      </c>
      <c r="O527" s="324"/>
      <c r="P527" s="265"/>
      <c r="Q527" s="265"/>
      <c r="R527" s="265"/>
      <c r="S527" s="431"/>
      <c r="T527" s="220"/>
      <c r="U527" s="773"/>
      <c r="V527" s="773"/>
    </row>
    <row r="528" spans="1:22" ht="18" customHeight="1" x14ac:dyDescent="0.25">
      <c r="A528" s="860" t="s">
        <v>450</v>
      </c>
      <c r="B528" s="127"/>
      <c r="C528" s="127"/>
      <c r="D528" s="750"/>
      <c r="E528" s="751"/>
      <c r="F528" s="843"/>
      <c r="G528" s="843"/>
      <c r="H528" s="843"/>
      <c r="I528" s="843"/>
      <c r="J528" s="238"/>
      <c r="K528" s="399">
        <v>12.5</v>
      </c>
      <c r="L528" s="399">
        <v>14</v>
      </c>
      <c r="M528" s="399">
        <v>11</v>
      </c>
      <c r="N528" s="394">
        <f t="shared" si="149"/>
        <v>2.5980000000000008</v>
      </c>
      <c r="O528" s="324"/>
      <c r="P528" s="265"/>
      <c r="Q528" s="265"/>
      <c r="R528" s="265"/>
      <c r="S528" s="431"/>
      <c r="T528" s="220"/>
      <c r="U528" s="773"/>
      <c r="V528" s="773"/>
    </row>
    <row r="529" spans="1:22" ht="18" customHeight="1" x14ac:dyDescent="0.25">
      <c r="A529" s="208" t="s">
        <v>11</v>
      </c>
      <c r="B529" s="519"/>
      <c r="C529" s="519"/>
      <c r="D529" s="792"/>
      <c r="E529" s="793"/>
      <c r="F529" s="844"/>
      <c r="G529" s="844"/>
      <c r="H529" s="844"/>
      <c r="I529" s="844"/>
      <c r="J529" s="227"/>
      <c r="K529" s="258">
        <f>SUM(K519:K528)</f>
        <v>27.5</v>
      </c>
      <c r="L529" s="258">
        <f t="shared" ref="L529:M529" si="150">SUM(L519:L528)</f>
        <v>41</v>
      </c>
      <c r="M529" s="258">
        <f t="shared" si="150"/>
        <v>39</v>
      </c>
      <c r="N529" s="408">
        <f t="shared" si="149"/>
        <v>12.619422490748139</v>
      </c>
      <c r="O529" s="214"/>
      <c r="P529" s="258">
        <f>SUM(P519:P528)</f>
        <v>86</v>
      </c>
      <c r="Q529" s="258">
        <f t="shared" ref="Q529" si="151">SUM(Q519:Q528)</f>
        <v>51.5</v>
      </c>
      <c r="R529" s="258">
        <f t="shared" ref="R529" si="152">SUM(R519:R528)</f>
        <v>50</v>
      </c>
      <c r="S529" s="470">
        <f t="shared" ref="S529" si="153">SQRT((0+Q529*0.866-R529*0.866)*(0+Q529*0.866-R529*0.866)+(P529-Q529*0.5-R529*0.5)*(P529-Q529*0.5-R529*0.5))</f>
        <v>35.273926645611766</v>
      </c>
      <c r="T529" s="479"/>
      <c r="U529" s="773"/>
      <c r="V529" s="736"/>
    </row>
    <row r="530" spans="1:22" ht="18" customHeight="1" x14ac:dyDescent="0.25">
      <c r="A530" s="592"/>
      <c r="B530" s="611"/>
      <c r="C530" s="611"/>
      <c r="D530" s="759"/>
      <c r="E530" s="644"/>
      <c r="F530" s="846"/>
      <c r="G530" s="846"/>
      <c r="H530" s="846"/>
      <c r="I530" s="846"/>
      <c r="J530" s="608"/>
      <c r="K530" s="594">
        <f>220*K529*0.85/1000</f>
        <v>5.1425000000000001</v>
      </c>
      <c r="L530" s="594">
        <f>220*L529*0.85/1000</f>
        <v>7.6669999999999998</v>
      </c>
      <c r="M530" s="594">
        <f>220*M529*0.85/1000</f>
        <v>7.2930000000000001</v>
      </c>
      <c r="N530" s="619"/>
      <c r="O530" s="624">
        <f>SUM(K530:M530)</f>
        <v>20.102499999999999</v>
      </c>
      <c r="P530" s="594">
        <f>220*P529*0.85/1000</f>
        <v>16.082000000000001</v>
      </c>
      <c r="Q530" s="594">
        <f>220*Q529*0.85/1000</f>
        <v>9.6304999999999996</v>
      </c>
      <c r="R530" s="594">
        <f>220*R529*0.85/1000</f>
        <v>9.35</v>
      </c>
      <c r="S530" s="615"/>
      <c r="T530" s="621">
        <f>SUM(P530:R530)</f>
        <v>35.0625</v>
      </c>
      <c r="U530" s="765">
        <f>SUM(O530,T530)</f>
        <v>55.164999999999999</v>
      </c>
      <c r="V530" s="847"/>
    </row>
    <row r="531" spans="1:22" ht="18" customHeight="1" x14ac:dyDescent="0.3">
      <c r="A531" s="95" t="s">
        <v>240</v>
      </c>
      <c r="B531" s="125">
        <v>400</v>
      </c>
      <c r="C531" s="125">
        <v>578</v>
      </c>
      <c r="D531" s="167">
        <f>MAX(K542:M542)/578*100</f>
        <v>10.294117647058822</v>
      </c>
      <c r="E531" s="167"/>
      <c r="F531" s="560">
        <v>400</v>
      </c>
      <c r="G531" s="560">
        <v>578</v>
      </c>
      <c r="H531" s="171">
        <f>MAX(P542:R542)/578*100</f>
        <v>17.560553633217992</v>
      </c>
      <c r="I531" s="171"/>
      <c r="J531" s="409">
        <f>(K531+L531+M531)/3</f>
        <v>223.33333333333334</v>
      </c>
      <c r="K531" s="397">
        <v>228</v>
      </c>
      <c r="L531" s="373">
        <v>220</v>
      </c>
      <c r="M531" s="373">
        <v>222</v>
      </c>
      <c r="N531" s="374"/>
      <c r="O531" s="323"/>
      <c r="P531" s="465">
        <v>227</v>
      </c>
      <c r="Q531" s="465">
        <v>219</v>
      </c>
      <c r="R531" s="465">
        <v>224</v>
      </c>
      <c r="S531" s="431"/>
      <c r="T531" s="205"/>
      <c r="U531" s="773"/>
      <c r="V531" s="773"/>
    </row>
    <row r="532" spans="1:22" ht="18" customHeight="1" x14ac:dyDescent="0.25">
      <c r="A532" s="766" t="s">
        <v>525</v>
      </c>
      <c r="B532" s="126"/>
      <c r="C532" s="126"/>
      <c r="D532" s="897"/>
      <c r="E532" s="762">
        <v>392</v>
      </c>
      <c r="F532" s="842"/>
      <c r="G532" s="842"/>
      <c r="H532" s="842"/>
      <c r="I532" s="842">
        <v>386</v>
      </c>
      <c r="J532" s="238"/>
      <c r="K532" s="393">
        <v>0</v>
      </c>
      <c r="L532" s="393">
        <v>0</v>
      </c>
      <c r="M532" s="393">
        <v>0</v>
      </c>
      <c r="N532" s="394">
        <f t="shared" ref="N532:N533" si="154">SQRT((0+L532*0.866-M532*0.866)*(0+L532*0.866-M532*0.866)+(K532-L532*0.5-M532*0.5)*(K532-L532*0.5-M532*0.5))</f>
        <v>0</v>
      </c>
      <c r="O532" s="324"/>
      <c r="P532" s="265"/>
      <c r="Q532" s="265"/>
      <c r="R532" s="265"/>
      <c r="S532" s="431">
        <f t="shared" ref="S532:S539" si="155">SQRT((0+Q532*0.866-R532*0.866)*(0+Q532*0.866-R532*0.866)+(P532-Q532*0.5-R532*0.5)*(P532-Q532*0.5-R532*0.5))</f>
        <v>0</v>
      </c>
      <c r="T532" s="220"/>
      <c r="U532" s="773"/>
      <c r="V532" s="773"/>
    </row>
    <row r="533" spans="1:22" ht="18" customHeight="1" x14ac:dyDescent="0.25">
      <c r="A533" s="766" t="s">
        <v>526</v>
      </c>
      <c r="B533" s="127"/>
      <c r="C533" s="127"/>
      <c r="D533" s="798"/>
      <c r="E533" s="751">
        <v>388</v>
      </c>
      <c r="F533" s="843"/>
      <c r="G533" s="843"/>
      <c r="H533" s="843"/>
      <c r="I533" s="843">
        <v>382</v>
      </c>
      <c r="J533" s="238"/>
      <c r="K533" s="399">
        <v>0</v>
      </c>
      <c r="L533" s="399">
        <v>0.5</v>
      </c>
      <c r="M533" s="399">
        <v>1.5</v>
      </c>
      <c r="N533" s="394">
        <f t="shared" si="154"/>
        <v>1.3228590249909473</v>
      </c>
      <c r="O533" s="324"/>
      <c r="P533" s="265"/>
      <c r="Q533" s="265"/>
      <c r="R533" s="265"/>
      <c r="S533" s="431">
        <f t="shared" si="155"/>
        <v>0</v>
      </c>
      <c r="T533" s="220"/>
      <c r="U533" s="773"/>
      <c r="V533" s="773"/>
    </row>
    <row r="534" spans="1:22" ht="18" customHeight="1" x14ac:dyDescent="0.25">
      <c r="A534" s="766" t="s">
        <v>527</v>
      </c>
      <c r="B534" s="127"/>
      <c r="C534" s="127"/>
      <c r="D534" s="798"/>
      <c r="E534" s="751">
        <v>393</v>
      </c>
      <c r="F534" s="843"/>
      <c r="G534" s="843"/>
      <c r="H534" s="843"/>
      <c r="I534" s="843">
        <v>392</v>
      </c>
      <c r="J534" s="238"/>
      <c r="K534" s="393"/>
      <c r="L534" s="393"/>
      <c r="M534" s="393"/>
      <c r="N534" s="394"/>
      <c r="O534" s="324"/>
      <c r="P534" s="1053">
        <v>14</v>
      </c>
      <c r="Q534" s="1053">
        <v>37.5</v>
      </c>
      <c r="R534" s="1053">
        <v>10.5</v>
      </c>
      <c r="S534" s="431">
        <f t="shared" si="155"/>
        <v>25.430649303547089</v>
      </c>
      <c r="T534" s="220"/>
      <c r="U534" s="773"/>
      <c r="V534" s="773"/>
    </row>
    <row r="535" spans="1:22" ht="18" customHeight="1" x14ac:dyDescent="0.25">
      <c r="A535" s="860" t="s">
        <v>528</v>
      </c>
      <c r="B535" s="127"/>
      <c r="C535" s="127"/>
      <c r="D535" s="750"/>
      <c r="E535" s="750"/>
      <c r="F535" s="368"/>
      <c r="G535" s="368"/>
      <c r="H535" s="349"/>
      <c r="I535" s="349"/>
      <c r="J535" s="238"/>
      <c r="K535" s="393"/>
      <c r="L535" s="393"/>
      <c r="M535" s="393"/>
      <c r="N535" s="394"/>
      <c r="O535" s="324"/>
      <c r="P535" s="1053">
        <v>33.5</v>
      </c>
      <c r="Q535" s="1053">
        <v>30.5</v>
      </c>
      <c r="R535" s="1053">
        <v>27</v>
      </c>
      <c r="S535" s="431">
        <f t="shared" si="155"/>
        <v>5.6346660060734735</v>
      </c>
      <c r="T535" s="220"/>
      <c r="U535" s="773"/>
      <c r="V535" s="773"/>
    </row>
    <row r="536" spans="1:22" ht="18" customHeight="1" x14ac:dyDescent="0.25">
      <c r="A536" s="860" t="s">
        <v>529</v>
      </c>
      <c r="B536" s="127"/>
      <c r="C536" s="127"/>
      <c r="D536" s="750"/>
      <c r="E536" s="750"/>
      <c r="F536" s="368"/>
      <c r="G536" s="368"/>
      <c r="H536" s="349"/>
      <c r="I536" s="349"/>
      <c r="J536" s="238"/>
      <c r="K536" s="393"/>
      <c r="L536" s="393"/>
      <c r="M536" s="393"/>
      <c r="N536" s="394"/>
      <c r="O536" s="324"/>
      <c r="P536" s="1053">
        <v>28</v>
      </c>
      <c r="Q536" s="1053">
        <v>33</v>
      </c>
      <c r="R536" s="1053">
        <v>34</v>
      </c>
      <c r="S536" s="431">
        <f t="shared" si="155"/>
        <v>5.5677604115119754</v>
      </c>
      <c r="T536" s="220"/>
      <c r="U536" s="773"/>
      <c r="V536" s="773"/>
    </row>
    <row r="537" spans="1:22" ht="18" customHeight="1" x14ac:dyDescent="0.25">
      <c r="A537" s="860" t="s">
        <v>120</v>
      </c>
      <c r="B537" s="127"/>
      <c r="C537" s="127"/>
      <c r="D537" s="750"/>
      <c r="E537" s="750"/>
      <c r="F537" s="368"/>
      <c r="G537" s="368"/>
      <c r="H537" s="349"/>
      <c r="I537" s="349"/>
      <c r="J537" s="238"/>
      <c r="K537" s="393"/>
      <c r="L537" s="393"/>
      <c r="M537" s="393"/>
      <c r="N537" s="394"/>
      <c r="O537" s="324"/>
      <c r="P537" s="1053">
        <v>2.5</v>
      </c>
      <c r="Q537" s="1053">
        <v>0.5</v>
      </c>
      <c r="R537" s="1053">
        <v>1.5</v>
      </c>
      <c r="S537" s="431">
        <f t="shared" si="155"/>
        <v>1.7320381058163818</v>
      </c>
      <c r="T537" s="220"/>
      <c r="U537" s="773"/>
      <c r="V537" s="773"/>
    </row>
    <row r="538" spans="1:22" ht="18" customHeight="1" x14ac:dyDescent="0.25">
      <c r="A538" s="860" t="s">
        <v>346</v>
      </c>
      <c r="B538" s="127"/>
      <c r="C538" s="127"/>
      <c r="D538" s="750"/>
      <c r="E538" s="750"/>
      <c r="F538" s="368"/>
      <c r="G538" s="368"/>
      <c r="H538" s="349"/>
      <c r="I538" s="349"/>
      <c r="J538" s="238"/>
      <c r="K538" s="399">
        <v>7</v>
      </c>
      <c r="L538" s="399">
        <v>8.5</v>
      </c>
      <c r="M538" s="399">
        <v>0</v>
      </c>
      <c r="N538" s="394">
        <f t="shared" ref="N538" si="156">SQRT((0+L538*0.866-M538*0.866)*(0+L538*0.866-M538*0.866)+(K538-L538*0.5-M538*0.5)*(K538-L538*0.5-M538*0.5))</f>
        <v>7.85791454522127</v>
      </c>
      <c r="O538" s="324"/>
      <c r="P538" s="265"/>
      <c r="Q538" s="265"/>
      <c r="R538" s="265"/>
      <c r="S538" s="431"/>
      <c r="T538" s="220"/>
      <c r="U538" s="773"/>
      <c r="V538" s="773"/>
    </row>
    <row r="539" spans="1:22" ht="18" customHeight="1" x14ac:dyDescent="0.25">
      <c r="A539" s="860" t="s">
        <v>530</v>
      </c>
      <c r="B539" s="127"/>
      <c r="C539" s="127"/>
      <c r="D539" s="750"/>
      <c r="E539" s="750"/>
      <c r="F539" s="368"/>
      <c r="G539" s="368"/>
      <c r="H539" s="349"/>
      <c r="I539" s="349"/>
      <c r="J539" s="238"/>
      <c r="K539" s="399">
        <v>0</v>
      </c>
      <c r="L539" s="399">
        <v>0</v>
      </c>
      <c r="M539" s="399">
        <v>0</v>
      </c>
      <c r="N539" s="394"/>
      <c r="O539" s="324"/>
      <c r="P539" s="265"/>
      <c r="Q539" s="265"/>
      <c r="R539" s="1053">
        <v>6.5</v>
      </c>
      <c r="S539" s="431">
        <f t="shared" si="155"/>
        <v>6.4998569984269645</v>
      </c>
      <c r="T539" s="220"/>
      <c r="U539" s="773"/>
      <c r="V539" s="773"/>
    </row>
    <row r="540" spans="1:22" ht="18" customHeight="1" x14ac:dyDescent="0.25">
      <c r="A540" s="860" t="s">
        <v>449</v>
      </c>
      <c r="B540" s="127"/>
      <c r="C540" s="127"/>
      <c r="D540" s="750"/>
      <c r="E540" s="750"/>
      <c r="F540" s="368"/>
      <c r="G540" s="368"/>
      <c r="H540" s="349"/>
      <c r="I540" s="349"/>
      <c r="J540" s="238"/>
      <c r="K540" s="399">
        <v>37</v>
      </c>
      <c r="L540" s="399">
        <v>37.5</v>
      </c>
      <c r="M540" s="399">
        <v>36</v>
      </c>
      <c r="N540" s="394">
        <f t="shared" ref="N540:N550" si="157">SQRT((0+L540*0.866-M540*0.866)*(0+L540*0.866-M540*0.866)+(K540-L540*0.5-M540*0.5)*(K540-L540*0.5-M540*0.5))</f>
        <v>1.3228382365202511</v>
      </c>
      <c r="O540" s="324"/>
      <c r="P540" s="265"/>
      <c r="Q540" s="265"/>
      <c r="R540" s="265"/>
      <c r="S540" s="431"/>
      <c r="T540" s="220"/>
      <c r="U540" s="773"/>
      <c r="V540" s="773"/>
    </row>
    <row r="541" spans="1:22" ht="18" customHeight="1" x14ac:dyDescent="0.25">
      <c r="A541" s="860" t="s">
        <v>450</v>
      </c>
      <c r="B541" s="127"/>
      <c r="C541" s="127"/>
      <c r="D541" s="750"/>
      <c r="E541" s="750"/>
      <c r="F541" s="368"/>
      <c r="G541" s="368"/>
      <c r="H541" s="349"/>
      <c r="I541" s="349"/>
      <c r="J541" s="238"/>
      <c r="K541" s="399">
        <v>12.5</v>
      </c>
      <c r="L541" s="399">
        <v>13</v>
      </c>
      <c r="M541" s="399">
        <v>9.5</v>
      </c>
      <c r="N541" s="394">
        <f t="shared" si="157"/>
        <v>3.2786370643912379</v>
      </c>
      <c r="O541" s="324"/>
      <c r="P541" s="265"/>
      <c r="Q541" s="265"/>
      <c r="R541" s="265"/>
      <c r="S541" s="431"/>
      <c r="T541" s="220"/>
      <c r="U541" s="773"/>
      <c r="V541" s="773"/>
    </row>
    <row r="542" spans="1:22" ht="18" customHeight="1" x14ac:dyDescent="0.25">
      <c r="A542" s="208" t="s">
        <v>11</v>
      </c>
      <c r="B542" s="519"/>
      <c r="C542" s="519"/>
      <c r="D542" s="792"/>
      <c r="E542" s="792"/>
      <c r="F542" s="858"/>
      <c r="G542" s="858"/>
      <c r="H542" s="845"/>
      <c r="I542" s="845"/>
      <c r="J542" s="227"/>
      <c r="K542" s="258">
        <f>SUM(K532:K541)</f>
        <v>56.5</v>
      </c>
      <c r="L542" s="258">
        <f t="shared" ref="L542:M542" si="158">SUM(L532:L541)</f>
        <v>59.5</v>
      </c>
      <c r="M542" s="258">
        <f t="shared" si="158"/>
        <v>47</v>
      </c>
      <c r="N542" s="408">
        <f t="shared" si="157"/>
        <v>11.302350419271209</v>
      </c>
      <c r="O542" s="214"/>
      <c r="P542" s="258">
        <f>SUM(P532:P541)</f>
        <v>78</v>
      </c>
      <c r="Q542" s="258">
        <f t="shared" ref="Q542:R542" si="159">SUM(Q532:Q541)</f>
        <v>101.5</v>
      </c>
      <c r="R542" s="258">
        <f t="shared" si="159"/>
        <v>79.5</v>
      </c>
      <c r="S542" s="470">
        <f t="shared" ref="S542" si="160">SQRT((0+Q542*0.866-R542*0.866)*(0+Q542*0.866-R542*0.866)+(P542-Q542*0.5-R542*0.5)*(P542-Q542*0.5-R542*0.5))</f>
        <v>22.786590442626565</v>
      </c>
      <c r="T542" s="479"/>
      <c r="U542" s="773"/>
      <c r="V542" s="736"/>
    </row>
    <row r="543" spans="1:22" ht="18" customHeight="1" x14ac:dyDescent="0.25">
      <c r="A543" s="592"/>
      <c r="B543" s="611"/>
      <c r="C543" s="611"/>
      <c r="D543" s="759"/>
      <c r="E543" s="759"/>
      <c r="F543" s="741"/>
      <c r="G543" s="741"/>
      <c r="H543" s="742"/>
      <c r="I543" s="742"/>
      <c r="J543" s="608"/>
      <c r="K543" s="594">
        <f>220*K542*0.85/1000</f>
        <v>10.5655</v>
      </c>
      <c r="L543" s="594">
        <f>220*L542*0.85/1000</f>
        <v>11.1265</v>
      </c>
      <c r="M543" s="594">
        <f>220*M542*0.85/1000</f>
        <v>8.7889999999999997</v>
      </c>
      <c r="N543" s="619"/>
      <c r="O543" s="624">
        <f>SUM(K543:M543)</f>
        <v>30.481000000000002</v>
      </c>
      <c r="P543" s="594">
        <f>220*P542*0.85/1000</f>
        <v>14.586</v>
      </c>
      <c r="Q543" s="594">
        <f>220*Q542*0.85/1000</f>
        <v>18.980499999999999</v>
      </c>
      <c r="R543" s="594">
        <f>220*R542*0.85/1000</f>
        <v>14.8665</v>
      </c>
      <c r="S543" s="615"/>
      <c r="T543" s="621">
        <f>SUM(P543:R543)</f>
        <v>48.433</v>
      </c>
      <c r="U543" s="717"/>
      <c r="V543" s="796">
        <f>SUM(O543,T543)</f>
        <v>78.914000000000001</v>
      </c>
    </row>
    <row r="544" spans="1:22" ht="18" customHeight="1" x14ac:dyDescent="0.3">
      <c r="A544" s="95" t="s">
        <v>241</v>
      </c>
      <c r="B544" s="125">
        <v>630</v>
      </c>
      <c r="C544" s="125">
        <v>910</v>
      </c>
      <c r="D544" s="167">
        <f>MAX(K554:M554)/910*100</f>
        <v>13.626373626373626</v>
      </c>
      <c r="E544" s="167"/>
      <c r="F544" s="562">
        <v>630</v>
      </c>
      <c r="G544" s="562">
        <v>910</v>
      </c>
      <c r="H544" s="171">
        <f>MAX(P554:R554)/910*100</f>
        <v>13.461538461538462</v>
      </c>
      <c r="I544" s="171"/>
      <c r="J544" s="409">
        <f>(K544+L544+M544)/3</f>
        <v>229</v>
      </c>
      <c r="K544" s="397">
        <v>223</v>
      </c>
      <c r="L544" s="373">
        <v>232</v>
      </c>
      <c r="M544" s="373">
        <v>232</v>
      </c>
      <c r="N544" s="374"/>
      <c r="O544" s="323"/>
      <c r="P544" s="465">
        <v>228</v>
      </c>
      <c r="Q544" s="465">
        <v>232</v>
      </c>
      <c r="R544" s="465">
        <v>228</v>
      </c>
      <c r="S544" s="431"/>
      <c r="T544" s="205"/>
      <c r="U544" s="773"/>
      <c r="V544" s="773"/>
    </row>
    <row r="545" spans="1:22" ht="18" customHeight="1" x14ac:dyDescent="0.25">
      <c r="A545" s="898" t="s">
        <v>118</v>
      </c>
      <c r="B545" s="126"/>
      <c r="C545" s="126"/>
      <c r="D545" s="897"/>
      <c r="E545" s="762">
        <v>393</v>
      </c>
      <c r="F545" s="367"/>
      <c r="G545" s="367"/>
      <c r="H545" s="347"/>
      <c r="I545" s="842">
        <v>396</v>
      </c>
      <c r="J545" s="238"/>
      <c r="K545" s="399">
        <v>8.5</v>
      </c>
      <c r="L545" s="399">
        <v>7</v>
      </c>
      <c r="M545" s="399">
        <v>4.5</v>
      </c>
      <c r="N545" s="394">
        <f t="shared" si="157"/>
        <v>3.4999607140652311</v>
      </c>
      <c r="O545" s="324"/>
      <c r="P545" s="265"/>
      <c r="Q545" s="265"/>
      <c r="R545" s="265"/>
      <c r="S545" s="383"/>
      <c r="T545" s="220"/>
      <c r="U545" s="773"/>
      <c r="V545" s="773"/>
    </row>
    <row r="546" spans="1:22" ht="18" customHeight="1" x14ac:dyDescent="0.25">
      <c r="A546" s="860" t="s">
        <v>531</v>
      </c>
      <c r="B546" s="127"/>
      <c r="C546" s="127"/>
      <c r="D546" s="798"/>
      <c r="E546" s="751">
        <v>401</v>
      </c>
      <c r="F546" s="368"/>
      <c r="G546" s="368"/>
      <c r="H546" s="349"/>
      <c r="I546" s="843">
        <v>397</v>
      </c>
      <c r="J546" s="238"/>
      <c r="K546" s="399">
        <v>0</v>
      </c>
      <c r="L546" s="399">
        <v>0</v>
      </c>
      <c r="M546" s="399">
        <v>0</v>
      </c>
      <c r="N546" s="394"/>
      <c r="O546" s="324"/>
      <c r="P546" s="1053">
        <v>2</v>
      </c>
      <c r="Q546" s="1053">
        <v>0.5</v>
      </c>
      <c r="R546" s="1053">
        <v>2</v>
      </c>
      <c r="S546" s="382">
        <f t="shared" ref="S546" si="161">SQRT((0+Q546*0.866-R546*0.866)*(0+Q546*0.866-R546*0.866)+(P546-Q546*0.5-R546*0.5)*(P546-Q546*0.5-R546*0.5))</f>
        <v>1.499966999636992</v>
      </c>
      <c r="T546" s="220"/>
      <c r="U546" s="773"/>
      <c r="V546" s="773"/>
    </row>
    <row r="547" spans="1:22" ht="18" customHeight="1" x14ac:dyDescent="0.25">
      <c r="A547" s="860" t="s">
        <v>532</v>
      </c>
      <c r="B547" s="127"/>
      <c r="C547" s="127"/>
      <c r="D547" s="798"/>
      <c r="E547" s="751">
        <v>394</v>
      </c>
      <c r="F547" s="368"/>
      <c r="G547" s="368"/>
      <c r="H547" s="349"/>
      <c r="I547" s="843">
        <v>398</v>
      </c>
      <c r="J547" s="238"/>
      <c r="K547" s="399">
        <v>12.5</v>
      </c>
      <c r="L547" s="399">
        <v>26.5</v>
      </c>
      <c r="M547" s="399">
        <v>30</v>
      </c>
      <c r="N547" s="394">
        <f t="shared" si="157"/>
        <v>16.03899812955909</v>
      </c>
      <c r="O547" s="324"/>
      <c r="P547" s="1053">
        <v>0</v>
      </c>
      <c r="Q547" s="1053">
        <v>0</v>
      </c>
      <c r="R547" s="1053">
        <v>0</v>
      </c>
      <c r="S547" s="382"/>
      <c r="T547" s="220"/>
      <c r="U547" s="773"/>
      <c r="V547" s="773"/>
    </row>
    <row r="548" spans="1:22" ht="18" customHeight="1" x14ac:dyDescent="0.25">
      <c r="A548" s="860" t="s">
        <v>119</v>
      </c>
      <c r="B548" s="127"/>
      <c r="C548" s="127"/>
      <c r="D548" s="750"/>
      <c r="E548" s="751"/>
      <c r="F548" s="368"/>
      <c r="G548" s="368"/>
      <c r="H548" s="349"/>
      <c r="I548" s="843"/>
      <c r="J548" s="238"/>
      <c r="K548" s="399">
        <v>0</v>
      </c>
      <c r="L548" s="399">
        <v>0</v>
      </c>
      <c r="M548" s="399">
        <v>0</v>
      </c>
      <c r="N548" s="394"/>
      <c r="O548" s="324"/>
      <c r="P548" s="1053">
        <v>87</v>
      </c>
      <c r="Q548" s="1053">
        <v>84.5</v>
      </c>
      <c r="R548" s="1053">
        <v>83</v>
      </c>
      <c r="S548" s="382">
        <f t="shared" ref="S548" si="162">SQRT((0+Q548*0.866-R548*0.866)*(0+Q548*0.866-R548*0.866)+(P548-Q548*0.5-R548*0.5)*(P548-Q548*0.5-R548*0.5))</f>
        <v>3.4999858571142797</v>
      </c>
      <c r="T548" s="220"/>
      <c r="U548" s="773"/>
      <c r="V548" s="773"/>
    </row>
    <row r="549" spans="1:22" ht="18" customHeight="1" x14ac:dyDescent="0.25">
      <c r="A549" s="860" t="s">
        <v>533</v>
      </c>
      <c r="B549" s="127"/>
      <c r="C549" s="127"/>
      <c r="D549" s="750"/>
      <c r="E549" s="751"/>
      <c r="F549" s="368"/>
      <c r="G549" s="368"/>
      <c r="H549" s="349"/>
      <c r="I549" s="843"/>
      <c r="J549" s="238"/>
      <c r="K549" s="399">
        <v>52.5</v>
      </c>
      <c r="L549" s="399">
        <v>21.5</v>
      </c>
      <c r="M549" s="399">
        <v>24</v>
      </c>
      <c r="N549" s="394">
        <f t="shared" si="157"/>
        <v>29.828672866891011</v>
      </c>
      <c r="O549" s="324"/>
      <c r="P549" s="1053">
        <v>0</v>
      </c>
      <c r="Q549" s="1053">
        <v>0</v>
      </c>
      <c r="R549" s="1053">
        <v>0</v>
      </c>
      <c r="S549" s="382"/>
      <c r="T549" s="220"/>
      <c r="U549" s="773"/>
      <c r="V549" s="773"/>
    </row>
    <row r="550" spans="1:22" ht="18" customHeight="1" x14ac:dyDescent="0.25">
      <c r="A550" s="860" t="s">
        <v>120</v>
      </c>
      <c r="B550" s="127"/>
      <c r="C550" s="127"/>
      <c r="D550" s="750"/>
      <c r="E550" s="751"/>
      <c r="F550" s="368"/>
      <c r="G550" s="368"/>
      <c r="H550" s="349"/>
      <c r="I550" s="843"/>
      <c r="J550" s="238"/>
      <c r="K550" s="399">
        <v>0</v>
      </c>
      <c r="L550" s="399">
        <v>0</v>
      </c>
      <c r="M550" s="399">
        <v>0</v>
      </c>
      <c r="N550" s="394">
        <f t="shared" si="157"/>
        <v>0</v>
      </c>
      <c r="O550" s="324"/>
      <c r="P550" s="1053">
        <v>0</v>
      </c>
      <c r="Q550" s="1053">
        <v>0</v>
      </c>
      <c r="R550" s="1053">
        <v>0</v>
      </c>
      <c r="S550" s="382"/>
      <c r="T550" s="220"/>
      <c r="U550" s="773"/>
      <c r="V550" s="773"/>
    </row>
    <row r="551" spans="1:22" ht="18" customHeight="1" x14ac:dyDescent="0.25">
      <c r="A551" s="860" t="s">
        <v>121</v>
      </c>
      <c r="B551" s="127"/>
      <c r="C551" s="127"/>
      <c r="D551" s="750"/>
      <c r="E551" s="751"/>
      <c r="F551" s="368"/>
      <c r="G551" s="368"/>
      <c r="H551" s="349"/>
      <c r="I551" s="843"/>
      <c r="J551" s="238"/>
      <c r="K551" s="399">
        <v>0</v>
      </c>
      <c r="L551" s="399">
        <v>0</v>
      </c>
      <c r="M551" s="399">
        <v>0</v>
      </c>
      <c r="N551" s="394"/>
      <c r="O551" s="324"/>
      <c r="P551" s="1053">
        <v>29.5</v>
      </c>
      <c r="Q551" s="1053">
        <v>16.5</v>
      </c>
      <c r="R551" s="1053">
        <v>22.5</v>
      </c>
      <c r="S551" s="382">
        <f t="shared" ref="S551:S554" si="163">SQRT((0+Q551*0.866-R551*0.866)*(0+Q551*0.866-R551*0.866)+(P551-Q551*0.5-R551*0.5)*(P551-Q551*0.5-R551*0.5))</f>
        <v>11.269357390729962</v>
      </c>
      <c r="T551" s="220"/>
      <c r="U551" s="773"/>
      <c r="V551" s="773"/>
    </row>
    <row r="552" spans="1:22" ht="18" customHeight="1" x14ac:dyDescent="0.25">
      <c r="A552" s="860" t="s">
        <v>122</v>
      </c>
      <c r="B552" s="127"/>
      <c r="C552" s="127"/>
      <c r="D552" s="750"/>
      <c r="E552" s="751"/>
      <c r="F552" s="368"/>
      <c r="G552" s="368"/>
      <c r="H552" s="349"/>
      <c r="I552" s="843"/>
      <c r="J552" s="238"/>
      <c r="K552" s="399">
        <v>50.5</v>
      </c>
      <c r="L552" s="399">
        <v>20.5</v>
      </c>
      <c r="M552" s="399">
        <v>59.5</v>
      </c>
      <c r="N552" s="394">
        <f t="shared" ref="N552" si="164">SQRT((0+L552*0.866-M552*0.866)*(0+L552*0.866-M552*0.866)+(K552-L552*0.5-M552*0.5)*(K552-L552*0.5-M552*0.5))</f>
        <v>35.368532285069449</v>
      </c>
      <c r="O552" s="324"/>
      <c r="P552" s="1053">
        <v>0</v>
      </c>
      <c r="Q552" s="1053">
        <v>0</v>
      </c>
      <c r="R552" s="1053">
        <v>0</v>
      </c>
      <c r="S552" s="382"/>
      <c r="T552" s="220"/>
      <c r="U552" s="773"/>
      <c r="V552" s="773"/>
    </row>
    <row r="553" spans="1:22" ht="18" customHeight="1" x14ac:dyDescent="0.25">
      <c r="A553" s="860" t="s">
        <v>347</v>
      </c>
      <c r="B553" s="127"/>
      <c r="C553" s="127"/>
      <c r="D553" s="750"/>
      <c r="E553" s="751"/>
      <c r="F553" s="368"/>
      <c r="G553" s="368"/>
      <c r="H553" s="349"/>
      <c r="I553" s="843"/>
      <c r="J553" s="238"/>
      <c r="K553" s="393"/>
      <c r="L553" s="393"/>
      <c r="M553" s="393"/>
      <c r="N553" s="394"/>
      <c r="O553" s="325"/>
      <c r="P553" s="1053">
        <v>4</v>
      </c>
      <c r="Q553" s="1053">
        <v>0.5</v>
      </c>
      <c r="R553" s="1053">
        <v>0.5</v>
      </c>
      <c r="S553" s="382">
        <f t="shared" si="163"/>
        <v>3.5</v>
      </c>
      <c r="T553" s="221"/>
      <c r="U553" s="773"/>
      <c r="V553" s="773"/>
    </row>
    <row r="554" spans="1:22" ht="18" customHeight="1" x14ac:dyDescent="0.3">
      <c r="A554" s="208"/>
      <c r="B554" s="519"/>
      <c r="C554" s="519"/>
      <c r="D554" s="792"/>
      <c r="E554" s="793"/>
      <c r="F554" s="858"/>
      <c r="G554" s="858"/>
      <c r="H554" s="845"/>
      <c r="I554" s="844"/>
      <c r="J554" s="227"/>
      <c r="K554" s="395">
        <f>SUM(K545:K553)</f>
        <v>124</v>
      </c>
      <c r="L554" s="395">
        <f t="shared" ref="L554:M554" si="165">SUM(L545:L553)</f>
        <v>75.5</v>
      </c>
      <c r="M554" s="395">
        <f t="shared" si="165"/>
        <v>118</v>
      </c>
      <c r="N554" s="396">
        <f t="shared" ref="N554" si="166">SQRT((0+L554*0.866-M554*0.866)*(0+L554*0.866-M554*0.866)+(K554-L554*0.5-M554*0.5)*(K554-L554*0.5-M554*0.5))</f>
        <v>45.79487444026897</v>
      </c>
      <c r="O554" s="214"/>
      <c r="P554" s="475">
        <f>SUM(P545:P553)</f>
        <v>122.5</v>
      </c>
      <c r="Q554" s="475">
        <f t="shared" ref="Q554" si="167">SUM(Q545:Q553)</f>
        <v>102</v>
      </c>
      <c r="R554" s="475">
        <f t="shared" ref="R554" si="168">SUM(R545:R553)</f>
        <v>108</v>
      </c>
      <c r="S554" s="458">
        <f t="shared" si="163"/>
        <v>18.25509287842711</v>
      </c>
      <c r="T554" s="207"/>
      <c r="U554" s="773"/>
      <c r="V554" s="736"/>
    </row>
    <row r="555" spans="1:22" ht="18" customHeight="1" x14ac:dyDescent="0.3">
      <c r="A555" s="592"/>
      <c r="B555" s="611"/>
      <c r="C555" s="611"/>
      <c r="D555" s="759"/>
      <c r="E555" s="644"/>
      <c r="F555" s="741"/>
      <c r="G555" s="741"/>
      <c r="H555" s="742"/>
      <c r="I555" s="846"/>
      <c r="J555" s="608"/>
      <c r="K555" s="595">
        <f>220*K554*0.85/1000</f>
        <v>23.187999999999999</v>
      </c>
      <c r="L555" s="595">
        <f>220*L554*0.85/1000</f>
        <v>14.118499999999999</v>
      </c>
      <c r="M555" s="595">
        <f>220*M554*0.85/1000</f>
        <v>22.065999999999999</v>
      </c>
      <c r="N555" s="596"/>
      <c r="O555" s="624">
        <f>SUM(K555:M555)</f>
        <v>59.372500000000002</v>
      </c>
      <c r="P555" s="625">
        <f>220*P554*0.85/1000</f>
        <v>22.907499999999999</v>
      </c>
      <c r="Q555" s="625">
        <f>220*Q554*0.85/1000</f>
        <v>19.074000000000002</v>
      </c>
      <c r="R555" s="625">
        <f>220*R554*0.85/1000</f>
        <v>20.196000000000002</v>
      </c>
      <c r="S555" s="610"/>
      <c r="T555" s="600">
        <f>SUM(P555:R555)</f>
        <v>62.177499999999995</v>
      </c>
      <c r="U555" s="765">
        <f>SUM(O555,T555)</f>
        <v>121.55</v>
      </c>
      <c r="V555" s="813"/>
    </row>
    <row r="556" spans="1:22" ht="18" customHeight="1" x14ac:dyDescent="0.3">
      <c r="A556" s="95" t="s">
        <v>242</v>
      </c>
      <c r="B556" s="125">
        <v>630</v>
      </c>
      <c r="C556" s="125">
        <v>910</v>
      </c>
      <c r="D556" s="167">
        <f>MAX(K566:M566)/910*100</f>
        <v>14.450549450549449</v>
      </c>
      <c r="E556" s="167"/>
      <c r="F556" s="562">
        <v>630</v>
      </c>
      <c r="G556" s="562">
        <v>910</v>
      </c>
      <c r="H556" s="171">
        <f>MAX(P566:R566)/910*100</f>
        <v>12.802197802197801</v>
      </c>
      <c r="I556" s="171"/>
      <c r="J556" s="409">
        <f>(K556+L556+M556)/3</f>
        <v>230.66666666666666</v>
      </c>
      <c r="K556" s="397">
        <v>227</v>
      </c>
      <c r="L556" s="373">
        <v>230</v>
      </c>
      <c r="M556" s="373">
        <v>235</v>
      </c>
      <c r="N556" s="374"/>
      <c r="O556" s="323"/>
      <c r="P556" s="465">
        <v>228</v>
      </c>
      <c r="Q556" s="465">
        <v>229</v>
      </c>
      <c r="R556" s="465">
        <v>227</v>
      </c>
      <c r="S556" s="431"/>
      <c r="T556" s="205"/>
      <c r="U556" s="773"/>
      <c r="V556" s="773"/>
    </row>
    <row r="557" spans="1:22" ht="18" customHeight="1" x14ac:dyDescent="0.25">
      <c r="A557" s="898" t="s">
        <v>118</v>
      </c>
      <c r="B557" s="126"/>
      <c r="C557" s="126"/>
      <c r="D557" s="897"/>
      <c r="E557" s="762">
        <v>400</v>
      </c>
      <c r="F557" s="367"/>
      <c r="G557" s="367"/>
      <c r="H557" s="347"/>
      <c r="I557" s="842">
        <v>395</v>
      </c>
      <c r="J557" s="238"/>
      <c r="K557" s="399">
        <v>8</v>
      </c>
      <c r="L557" s="399">
        <v>5.5</v>
      </c>
      <c r="M557" s="399">
        <v>28</v>
      </c>
      <c r="N557" s="394">
        <f t="shared" ref="N557" si="169">SQRT((0+L557*0.866-M557*0.866)*(0+L557*0.866-M557*0.866)+(K557-L557*0.5-M557*0.5)*(K557-L557*0.5-M557*0.5))</f>
        <v>21.359487938618752</v>
      </c>
      <c r="O557" s="324"/>
      <c r="P557" s="265"/>
      <c r="Q557" s="265"/>
      <c r="R557" s="265"/>
      <c r="S557" s="383"/>
      <c r="T557" s="220"/>
      <c r="U557" s="773"/>
      <c r="V557" s="773"/>
    </row>
    <row r="558" spans="1:22" ht="18" customHeight="1" x14ac:dyDescent="0.25">
      <c r="A558" s="860" t="s">
        <v>531</v>
      </c>
      <c r="B558" s="127"/>
      <c r="C558" s="127"/>
      <c r="D558" s="798"/>
      <c r="E558" s="751">
        <v>403</v>
      </c>
      <c r="F558" s="368"/>
      <c r="G558" s="368"/>
      <c r="H558" s="349"/>
      <c r="I558" s="843">
        <v>395</v>
      </c>
      <c r="J558" s="238"/>
      <c r="K558" s="399">
        <v>0</v>
      </c>
      <c r="L558" s="399">
        <v>0</v>
      </c>
      <c r="M558" s="399">
        <v>0</v>
      </c>
      <c r="N558" s="394"/>
      <c r="O558" s="324"/>
      <c r="P558" s="1053">
        <v>3</v>
      </c>
      <c r="Q558" s="1053">
        <v>1</v>
      </c>
      <c r="R558" s="1053">
        <v>0.5</v>
      </c>
      <c r="S558" s="382">
        <f t="shared" ref="S558" si="170">SQRT((0+Q558*0.866-R558*0.866)*(0+Q558*0.866-R558*0.866)+(P558-Q558*0.5-R558*0.5)*(P558-Q558*0.5-R558*0.5))</f>
        <v>2.2912854470798703</v>
      </c>
      <c r="T558" s="220"/>
      <c r="U558" s="773"/>
      <c r="V558" s="773"/>
    </row>
    <row r="559" spans="1:22" ht="18" customHeight="1" x14ac:dyDescent="0.25">
      <c r="A559" s="860" t="s">
        <v>532</v>
      </c>
      <c r="B559" s="127"/>
      <c r="C559" s="127"/>
      <c r="D559" s="798"/>
      <c r="E559" s="751">
        <v>400</v>
      </c>
      <c r="F559" s="368"/>
      <c r="G559" s="368"/>
      <c r="H559" s="349"/>
      <c r="I559" s="843">
        <v>399</v>
      </c>
      <c r="J559" s="238"/>
      <c r="K559" s="399">
        <v>14.5</v>
      </c>
      <c r="L559" s="399">
        <v>29</v>
      </c>
      <c r="M559" s="399">
        <v>27.5</v>
      </c>
      <c r="N559" s="394">
        <f t="shared" ref="N559" si="171">SQRT((0+L559*0.866-M559*0.866)*(0+L559*0.866-M559*0.866)+(K559-L559*0.5-M559*0.5)*(K559-L559*0.5-M559*0.5))</f>
        <v>13.811223732892028</v>
      </c>
      <c r="O559" s="324"/>
      <c r="P559" s="1053">
        <v>0</v>
      </c>
      <c r="Q559" s="1053">
        <v>0</v>
      </c>
      <c r="R559" s="1053">
        <v>0</v>
      </c>
      <c r="S559" s="382"/>
      <c r="T559" s="220"/>
      <c r="U559" s="773"/>
      <c r="V559" s="773"/>
    </row>
    <row r="560" spans="1:22" ht="18" customHeight="1" x14ac:dyDescent="0.25">
      <c r="A560" s="860" t="s">
        <v>119</v>
      </c>
      <c r="B560" s="127"/>
      <c r="C560" s="127"/>
      <c r="D560" s="750"/>
      <c r="E560" s="750"/>
      <c r="F560" s="368"/>
      <c r="G560" s="368"/>
      <c r="H560" s="349"/>
      <c r="I560" s="843"/>
      <c r="J560" s="238"/>
      <c r="K560" s="399">
        <v>0</v>
      </c>
      <c r="L560" s="399">
        <v>0</v>
      </c>
      <c r="M560" s="399">
        <v>0</v>
      </c>
      <c r="N560" s="394"/>
      <c r="O560" s="324"/>
      <c r="P560" s="1053">
        <v>87.5</v>
      </c>
      <c r="Q560" s="1053">
        <v>85</v>
      </c>
      <c r="R560" s="1053">
        <v>82.5</v>
      </c>
      <c r="S560" s="382">
        <f t="shared" ref="S560" si="172">SQRT((0+Q560*0.866-R560*0.866)*(0+Q560*0.866-R560*0.866)+(P560-Q560*0.5-R560*0.5)*(P560-Q560*0.5-R560*0.5))</f>
        <v>4.3300952645409581</v>
      </c>
      <c r="T560" s="220"/>
      <c r="U560" s="773"/>
      <c r="V560" s="773"/>
    </row>
    <row r="561" spans="1:22" ht="18" customHeight="1" x14ac:dyDescent="0.25">
      <c r="A561" s="860" t="s">
        <v>533</v>
      </c>
      <c r="B561" s="127"/>
      <c r="C561" s="127"/>
      <c r="D561" s="750"/>
      <c r="E561" s="750"/>
      <c r="F561" s="368"/>
      <c r="G561" s="368"/>
      <c r="H561" s="349"/>
      <c r="I561" s="349"/>
      <c r="J561" s="238"/>
      <c r="K561" s="399">
        <v>40.5</v>
      </c>
      <c r="L561" s="399">
        <v>26.5</v>
      </c>
      <c r="M561" s="399">
        <v>26</v>
      </c>
      <c r="N561" s="394">
        <f t="shared" ref="N561:N562" si="173">SQRT((0+L561*0.866-M561*0.866)*(0+L561*0.866-M561*0.866)+(K561-L561*0.5-M561*0.5)*(K561-L561*0.5-M561*0.5))</f>
        <v>14.256577043596405</v>
      </c>
      <c r="O561" s="324"/>
      <c r="P561" s="1053">
        <v>0</v>
      </c>
      <c r="Q561" s="1053">
        <v>0</v>
      </c>
      <c r="R561" s="1053">
        <v>0</v>
      </c>
      <c r="S561" s="382"/>
      <c r="T561" s="220"/>
      <c r="U561" s="773"/>
      <c r="V561" s="773"/>
    </row>
    <row r="562" spans="1:22" ht="18" customHeight="1" x14ac:dyDescent="0.25">
      <c r="A562" s="860" t="s">
        <v>120</v>
      </c>
      <c r="B562" s="127"/>
      <c r="C562" s="127"/>
      <c r="D562" s="750"/>
      <c r="E562" s="750"/>
      <c r="F562" s="368"/>
      <c r="G562" s="368"/>
      <c r="H562" s="349"/>
      <c r="I562" s="349"/>
      <c r="J562" s="238"/>
      <c r="K562" s="399">
        <v>3</v>
      </c>
      <c r="L562" s="399">
        <v>0</v>
      </c>
      <c r="M562" s="399">
        <v>0</v>
      </c>
      <c r="N562" s="394">
        <f t="shared" si="173"/>
        <v>3</v>
      </c>
      <c r="O562" s="324"/>
      <c r="P562" s="1053">
        <v>0</v>
      </c>
      <c r="Q562" s="1053">
        <v>0</v>
      </c>
      <c r="R562" s="1053">
        <v>0</v>
      </c>
      <c r="S562" s="382"/>
      <c r="T562" s="220"/>
      <c r="U562" s="773"/>
      <c r="V562" s="773"/>
    </row>
    <row r="563" spans="1:22" ht="18" customHeight="1" x14ac:dyDescent="0.25">
      <c r="A563" s="860" t="s">
        <v>121</v>
      </c>
      <c r="B563" s="127"/>
      <c r="C563" s="127"/>
      <c r="D563" s="750"/>
      <c r="E563" s="750"/>
      <c r="F563" s="368"/>
      <c r="G563" s="368"/>
      <c r="H563" s="349"/>
      <c r="I563" s="349"/>
      <c r="J563" s="238"/>
      <c r="K563" s="399">
        <v>0</v>
      </c>
      <c r="L563" s="399">
        <v>0</v>
      </c>
      <c r="M563" s="399">
        <v>0</v>
      </c>
      <c r="N563" s="394"/>
      <c r="O563" s="324"/>
      <c r="P563" s="1053">
        <v>21.5</v>
      </c>
      <c r="Q563" s="1053">
        <v>16.5</v>
      </c>
      <c r="R563" s="1053">
        <v>17</v>
      </c>
      <c r="S563" s="382">
        <f t="shared" ref="S563" si="174">SQRT((0+Q563*0.866-R563*0.866)*(0+Q563*0.866-R563*0.866)+(P563-Q563*0.5-R563*0.5)*(P563-Q563*0.5-R563*0.5))</f>
        <v>4.7696948539712682</v>
      </c>
      <c r="T563" s="220"/>
      <c r="U563" s="773"/>
      <c r="V563" s="773"/>
    </row>
    <row r="564" spans="1:22" ht="18" customHeight="1" x14ac:dyDescent="0.25">
      <c r="A564" s="860" t="s">
        <v>122</v>
      </c>
      <c r="B564" s="127"/>
      <c r="C564" s="127"/>
      <c r="D564" s="750"/>
      <c r="E564" s="750"/>
      <c r="F564" s="368"/>
      <c r="G564" s="368"/>
      <c r="H564" s="349"/>
      <c r="I564" s="349"/>
      <c r="J564" s="238"/>
      <c r="K564" s="399">
        <v>23.5</v>
      </c>
      <c r="L564" s="399">
        <v>35.5</v>
      </c>
      <c r="M564" s="399">
        <v>50</v>
      </c>
      <c r="N564" s="394">
        <f t="shared" ref="N564" si="175">SQRT((0+L564*0.866-M564*0.866)*(0+L564*0.866-M564*0.866)+(K564-L564*0.5-M564*0.5)*(K564-L564*0.5-M564*0.5))</f>
        <v>22.983488616830996</v>
      </c>
      <c r="O564" s="324"/>
      <c r="P564" s="1053">
        <v>0</v>
      </c>
      <c r="Q564" s="1053">
        <v>0</v>
      </c>
      <c r="R564" s="1053">
        <v>0</v>
      </c>
      <c r="S564" s="382"/>
      <c r="T564" s="220"/>
      <c r="U564" s="773"/>
      <c r="V564" s="773"/>
    </row>
    <row r="565" spans="1:22" ht="18" customHeight="1" x14ac:dyDescent="0.25">
      <c r="A565" s="860" t="s">
        <v>347</v>
      </c>
      <c r="B565" s="127"/>
      <c r="C565" s="127"/>
      <c r="D565" s="750"/>
      <c r="E565" s="750"/>
      <c r="F565" s="368"/>
      <c r="G565" s="368"/>
      <c r="H565" s="349"/>
      <c r="I565" s="349"/>
      <c r="J565" s="238"/>
      <c r="K565" s="393"/>
      <c r="L565" s="393"/>
      <c r="M565" s="393"/>
      <c r="N565" s="394"/>
      <c r="O565" s="325"/>
      <c r="P565" s="1053">
        <v>4.5</v>
      </c>
      <c r="Q565" s="1053">
        <v>0.5</v>
      </c>
      <c r="R565" s="1053">
        <v>1</v>
      </c>
      <c r="S565" s="382">
        <f t="shared" ref="S565:S566" si="176">SQRT((0+Q565*0.866-R565*0.866)*(0+Q565*0.866-R565*0.866)+(P565-Q565*0.5-R565*0.5)*(P565-Q565*0.5-R565*0.5))</f>
        <v>3.7749157606495007</v>
      </c>
      <c r="T565" s="221"/>
      <c r="U565" s="773"/>
      <c r="V565" s="773"/>
    </row>
    <row r="566" spans="1:22" ht="18" customHeight="1" x14ac:dyDescent="0.3">
      <c r="A566" s="208" t="s">
        <v>11</v>
      </c>
      <c r="B566" s="519"/>
      <c r="C566" s="519"/>
      <c r="D566" s="792"/>
      <c r="E566" s="792"/>
      <c r="F566" s="858"/>
      <c r="G566" s="858"/>
      <c r="H566" s="845"/>
      <c r="I566" s="845"/>
      <c r="J566" s="227"/>
      <c r="K566" s="395">
        <f>SUM(K557:K565)</f>
        <v>89.5</v>
      </c>
      <c r="L566" s="395">
        <f t="shared" ref="L566:M566" si="177">SUM(L557:L565)</f>
        <v>96.5</v>
      </c>
      <c r="M566" s="395">
        <f t="shared" si="177"/>
        <v>131.5</v>
      </c>
      <c r="N566" s="396">
        <f t="shared" ref="N566" si="178">SQRT((0+L566*0.866-M566*0.866)*(0+L566*0.866-M566*0.866)+(K566-L566*0.5-M566*0.5)*(K566-L566*0.5-M566*0.5))</f>
        <v>38.973659053263141</v>
      </c>
      <c r="O566" s="214"/>
      <c r="P566" s="475">
        <f>SUM(P557:P565)</f>
        <v>116.5</v>
      </c>
      <c r="Q566" s="475">
        <f t="shared" ref="Q566:R566" si="179">SUM(Q557:Q565)</f>
        <v>103</v>
      </c>
      <c r="R566" s="475">
        <f t="shared" si="179"/>
        <v>101</v>
      </c>
      <c r="S566" s="458">
        <f t="shared" si="176"/>
        <v>14.603075840383765</v>
      </c>
      <c r="T566" s="207"/>
      <c r="U566" s="773"/>
      <c r="V566" s="736"/>
    </row>
    <row r="567" spans="1:22" ht="18" customHeight="1" x14ac:dyDescent="0.3">
      <c r="A567" s="592"/>
      <c r="B567" s="611"/>
      <c r="C567" s="611"/>
      <c r="D567" s="759"/>
      <c r="E567" s="759"/>
      <c r="F567" s="741"/>
      <c r="G567" s="741"/>
      <c r="H567" s="742"/>
      <c r="I567" s="742"/>
      <c r="J567" s="608"/>
      <c r="K567" s="595">
        <f>220*K566*0.85/1000</f>
        <v>16.736499999999999</v>
      </c>
      <c r="L567" s="595">
        <f>220*L566*0.85/1000</f>
        <v>18.045500000000001</v>
      </c>
      <c r="M567" s="595">
        <f>220*M566*0.85/1000</f>
        <v>24.590499999999999</v>
      </c>
      <c r="N567" s="596"/>
      <c r="O567" s="624">
        <f>SUM(K567:M567)</f>
        <v>59.372499999999995</v>
      </c>
      <c r="P567" s="625">
        <f>220*P566*0.85/1000</f>
        <v>21.785499999999999</v>
      </c>
      <c r="Q567" s="625">
        <f>220*Q566*0.85/1000</f>
        <v>19.260999999999999</v>
      </c>
      <c r="R567" s="625">
        <f>220*R566*0.85/1000</f>
        <v>18.887</v>
      </c>
      <c r="S567" s="610"/>
      <c r="T567" s="600">
        <f>SUM(P567:R567)</f>
        <v>59.933499999999995</v>
      </c>
      <c r="U567" s="716"/>
      <c r="V567" s="796">
        <f>SUM(O567,T567)</f>
        <v>119.30599999999998</v>
      </c>
    </row>
    <row r="568" spans="1:22" ht="18" customHeight="1" x14ac:dyDescent="0.3">
      <c r="A568" s="95" t="s">
        <v>243</v>
      </c>
      <c r="B568" s="508">
        <v>400</v>
      </c>
      <c r="C568" s="508">
        <v>578</v>
      </c>
      <c r="D568" s="167">
        <f>MAX(K575:L575:M575)/578*100</f>
        <v>20.501730103806228</v>
      </c>
      <c r="E568" s="167"/>
      <c r="F568" s="62"/>
      <c r="G568" s="62"/>
      <c r="H568" s="46"/>
      <c r="I568" s="46"/>
      <c r="J568" s="409">
        <f>(K568+L568+M568)/3</f>
        <v>225.66666666666666</v>
      </c>
      <c r="K568" s="390">
        <v>231</v>
      </c>
      <c r="L568" s="390">
        <v>225</v>
      </c>
      <c r="M568" s="390">
        <v>221</v>
      </c>
      <c r="N568" s="391"/>
      <c r="O568" s="323"/>
      <c r="P568" s="191"/>
      <c r="Q568" s="191"/>
      <c r="R568" s="191"/>
      <c r="S568" s="383"/>
      <c r="T568" s="205"/>
      <c r="U568" s="773"/>
      <c r="V568" s="773"/>
    </row>
    <row r="569" spans="1:22" ht="18" customHeight="1" x14ac:dyDescent="0.25">
      <c r="A569" s="766" t="s">
        <v>142</v>
      </c>
      <c r="B569" s="511"/>
      <c r="C569" s="511"/>
      <c r="D569" s="273"/>
      <c r="E569" s="273">
        <v>399</v>
      </c>
      <c r="F569" s="275"/>
      <c r="G569" s="275"/>
      <c r="H569" s="105"/>
      <c r="I569" s="105"/>
      <c r="J569" s="239"/>
      <c r="K569" s="399">
        <v>9</v>
      </c>
      <c r="L569" s="399">
        <v>12</v>
      </c>
      <c r="M569" s="399">
        <v>24.5</v>
      </c>
      <c r="N569" s="394">
        <f t="shared" ref="N569:N575" si="180">SQRT((0+L569*0.866-M569*0.866)*(0+L569*0.866-M569*0.866)+(K569-L569*0.5-M569*0.5)*(K569-L569*0.5-M569*0.5))</f>
        <v>14.238789449949738</v>
      </c>
      <c r="O569" s="324"/>
      <c r="P569" s="191"/>
      <c r="Q569" s="191"/>
      <c r="R569" s="191"/>
      <c r="S569" s="383"/>
      <c r="T569" s="220"/>
      <c r="U569" s="773"/>
      <c r="V569" s="773"/>
    </row>
    <row r="570" spans="1:22" ht="18" customHeight="1" x14ac:dyDescent="0.25">
      <c r="A570" s="766" t="s">
        <v>140</v>
      </c>
      <c r="B570" s="512"/>
      <c r="C570" s="512"/>
      <c r="D570" s="274"/>
      <c r="E570" s="274">
        <v>389</v>
      </c>
      <c r="F570" s="276"/>
      <c r="G570" s="276"/>
      <c r="H570" s="277"/>
      <c r="I570" s="277"/>
      <c r="J570" s="239"/>
      <c r="K570" s="399">
        <v>35</v>
      </c>
      <c r="L570" s="399">
        <v>33</v>
      </c>
      <c r="M570" s="399">
        <v>28</v>
      </c>
      <c r="N570" s="394">
        <f t="shared" si="180"/>
        <v>6.2449099272927855</v>
      </c>
      <c r="O570" s="324"/>
      <c r="P570" s="191"/>
      <c r="Q570" s="191"/>
      <c r="R570" s="191"/>
      <c r="S570" s="383"/>
      <c r="T570" s="220"/>
      <c r="U570" s="773"/>
      <c r="V570" s="773"/>
    </row>
    <row r="571" spans="1:22" ht="18" customHeight="1" x14ac:dyDescent="0.25">
      <c r="A571" s="766" t="s">
        <v>112</v>
      </c>
      <c r="B571" s="512"/>
      <c r="C571" s="512"/>
      <c r="D571" s="274"/>
      <c r="E571" s="274">
        <v>382</v>
      </c>
      <c r="F571" s="276"/>
      <c r="G571" s="276"/>
      <c r="H571" s="277"/>
      <c r="I571" s="277"/>
      <c r="J571" s="239"/>
      <c r="K571" s="399">
        <v>14.5</v>
      </c>
      <c r="L571" s="399">
        <v>44</v>
      </c>
      <c r="M571" s="399">
        <v>21</v>
      </c>
      <c r="N571" s="394">
        <v>42</v>
      </c>
      <c r="O571" s="324"/>
      <c r="P571" s="191"/>
      <c r="Q571" s="191"/>
      <c r="R571" s="191"/>
      <c r="S571" s="383"/>
      <c r="T571" s="220"/>
      <c r="U571" s="773"/>
      <c r="V571" s="773"/>
    </row>
    <row r="572" spans="1:22" ht="18" customHeight="1" x14ac:dyDescent="0.25">
      <c r="A572" s="766" t="s">
        <v>141</v>
      </c>
      <c r="B572" s="512"/>
      <c r="C572" s="512"/>
      <c r="D572" s="274"/>
      <c r="E572" s="274"/>
      <c r="F572" s="276"/>
      <c r="G572" s="276"/>
      <c r="H572" s="277"/>
      <c r="I572" s="277"/>
      <c r="J572" s="239"/>
      <c r="K572" s="399">
        <v>16.5</v>
      </c>
      <c r="L572" s="399">
        <v>23</v>
      </c>
      <c r="M572" s="399">
        <v>16.5</v>
      </c>
      <c r="N572" s="394">
        <f t="shared" si="180"/>
        <v>6.4998569984269645</v>
      </c>
      <c r="O572" s="324"/>
      <c r="P572" s="191"/>
      <c r="Q572" s="191"/>
      <c r="R572" s="191"/>
      <c r="S572" s="383"/>
      <c r="T572" s="220"/>
      <c r="U572" s="773"/>
      <c r="V572" s="773"/>
    </row>
    <row r="573" spans="1:22" ht="18" customHeight="1" x14ac:dyDescent="0.25">
      <c r="A573" s="766" t="s">
        <v>534</v>
      </c>
      <c r="B573" s="512"/>
      <c r="C573" s="512"/>
      <c r="D573" s="274"/>
      <c r="E573" s="274"/>
      <c r="F573" s="276"/>
      <c r="G573" s="276"/>
      <c r="H573" s="277"/>
      <c r="I573" s="277"/>
      <c r="J573" s="239"/>
      <c r="K573" s="393"/>
      <c r="L573" s="393"/>
      <c r="M573" s="393"/>
      <c r="N573" s="394"/>
      <c r="O573" s="324"/>
      <c r="P573" s="191"/>
      <c r="Q573" s="191"/>
      <c r="R573" s="191"/>
      <c r="S573" s="383"/>
      <c r="T573" s="220"/>
      <c r="U573" s="773"/>
      <c r="V573" s="773"/>
    </row>
    <row r="574" spans="1:22" ht="18" customHeight="1" x14ac:dyDescent="0.25">
      <c r="A574" s="766" t="s">
        <v>348</v>
      </c>
      <c r="B574" s="512"/>
      <c r="C574" s="512"/>
      <c r="D574" s="274"/>
      <c r="E574" s="274"/>
      <c r="F574" s="276"/>
      <c r="G574" s="276"/>
      <c r="H574" s="277"/>
      <c r="I574" s="277"/>
      <c r="J574" s="239"/>
      <c r="K574" s="399">
        <v>6.5</v>
      </c>
      <c r="L574" s="399">
        <v>6.5</v>
      </c>
      <c r="M574" s="399">
        <v>0.5</v>
      </c>
      <c r="N574" s="464">
        <f t="shared" si="180"/>
        <v>5.9998679985479679</v>
      </c>
      <c r="O574" s="325"/>
      <c r="P574" s="191"/>
      <c r="Q574" s="191"/>
      <c r="R574" s="191"/>
      <c r="S574" s="383"/>
      <c r="T574" s="221"/>
      <c r="U574" s="773"/>
      <c r="V574" s="773"/>
    </row>
    <row r="575" spans="1:22" ht="18" customHeight="1" x14ac:dyDescent="0.3">
      <c r="A575" s="208" t="s">
        <v>11</v>
      </c>
      <c r="B575" s="520"/>
      <c r="C575" s="520"/>
      <c r="D575" s="476"/>
      <c r="E575" s="476"/>
      <c r="F575" s="852"/>
      <c r="G575" s="852"/>
      <c r="H575" s="853"/>
      <c r="I575" s="853"/>
      <c r="J575" s="250"/>
      <c r="K575" s="212">
        <f>SUM(K569:K574)</f>
        <v>81.5</v>
      </c>
      <c r="L575" s="212">
        <f t="shared" ref="L575:M575" si="181">SUM(L569:L574)</f>
        <v>118.5</v>
      </c>
      <c r="M575" s="212">
        <f t="shared" si="181"/>
        <v>90.5</v>
      </c>
      <c r="N575" s="396">
        <f t="shared" si="180"/>
        <v>33.421033855941673</v>
      </c>
      <c r="O575" s="214"/>
      <c r="P575" s="250"/>
      <c r="Q575" s="250"/>
      <c r="R575" s="250"/>
      <c r="S575" s="458"/>
      <c r="T575" s="207"/>
      <c r="U575" s="773"/>
      <c r="V575" s="736"/>
    </row>
    <row r="576" spans="1:22" ht="18" customHeight="1" x14ac:dyDescent="0.3">
      <c r="A576" s="592"/>
      <c r="B576" s="603"/>
      <c r="C576" s="603"/>
      <c r="D576" s="626"/>
      <c r="E576" s="626"/>
      <c r="F576" s="810"/>
      <c r="G576" s="810"/>
      <c r="H576" s="698"/>
      <c r="I576" s="698"/>
      <c r="J576" s="617"/>
      <c r="K576" s="605">
        <f>220*K575*0.85/1000</f>
        <v>15.240500000000001</v>
      </c>
      <c r="L576" s="605">
        <f>220*L575*0.85/1000</f>
        <v>22.159500000000001</v>
      </c>
      <c r="M576" s="595">
        <f>220*M575*0.85/1000</f>
        <v>16.923500000000001</v>
      </c>
      <c r="N576" s="596"/>
      <c r="O576" s="624">
        <f>SUM(K576:M576)</f>
        <v>54.32350000000001</v>
      </c>
      <c r="P576" s="617"/>
      <c r="Q576" s="617"/>
      <c r="R576" s="617"/>
      <c r="S576" s="610"/>
      <c r="T576" s="600">
        <f t="shared" ref="T576:T577" si="182">SUM(P576:R576)</f>
        <v>0</v>
      </c>
      <c r="U576" s="765">
        <f>SUM(O576,T576)</f>
        <v>54.32350000000001</v>
      </c>
      <c r="V576" s="765"/>
    </row>
    <row r="577" spans="1:22" ht="18" customHeight="1" x14ac:dyDescent="0.3">
      <c r="A577" s="95" t="s">
        <v>244</v>
      </c>
      <c r="B577" s="508">
        <v>400</v>
      </c>
      <c r="C577" s="508">
        <v>578</v>
      </c>
      <c r="D577" s="167">
        <f>MAX(K584:L584:M584)/578*100</f>
        <v>13.927335640138407</v>
      </c>
      <c r="E577" s="167"/>
      <c r="F577" s="62"/>
      <c r="G577" s="62"/>
      <c r="H577" s="46"/>
      <c r="I577" s="46"/>
      <c r="J577" s="409">
        <f>(K577+L577+M577)/3</f>
        <v>225.33333333333334</v>
      </c>
      <c r="K577" s="390">
        <v>229</v>
      </c>
      <c r="L577" s="390">
        <v>224</v>
      </c>
      <c r="M577" s="390">
        <v>223</v>
      </c>
      <c r="N577" s="391"/>
      <c r="O577" s="323"/>
      <c r="P577" s="191"/>
      <c r="Q577" s="191"/>
      <c r="R577" s="191"/>
      <c r="S577" s="383"/>
      <c r="T577" s="205">
        <f t="shared" si="182"/>
        <v>0</v>
      </c>
      <c r="U577" s="773"/>
      <c r="V577" s="773"/>
    </row>
    <row r="578" spans="1:22" ht="18" customHeight="1" x14ac:dyDescent="0.25">
      <c r="A578" s="766" t="s">
        <v>142</v>
      </c>
      <c r="B578" s="511"/>
      <c r="C578" s="511"/>
      <c r="D578" s="273"/>
      <c r="E578" s="273">
        <v>396</v>
      </c>
      <c r="F578" s="275"/>
      <c r="G578" s="275"/>
      <c r="H578" s="105"/>
      <c r="I578" s="105"/>
      <c r="J578" s="239"/>
      <c r="K578" s="399">
        <v>12</v>
      </c>
      <c r="L578" s="399">
        <v>5.5</v>
      </c>
      <c r="M578" s="399">
        <v>10.5</v>
      </c>
      <c r="N578" s="394">
        <f t="shared" ref="N578:N584" si="183">SQRT((0+L578*0.866-M578*0.866)*(0+L578*0.866-M578*0.866)+(K578-L578*0.5-M578*0.5)*(K578-L578*0.5-M578*0.5))</f>
        <v>5.8948197597551699</v>
      </c>
      <c r="O578" s="324"/>
      <c r="P578" s="191"/>
      <c r="Q578" s="191"/>
      <c r="R578" s="191"/>
      <c r="S578" s="383"/>
      <c r="T578" s="220"/>
      <c r="U578" s="773"/>
      <c r="V578" s="859"/>
    </row>
    <row r="579" spans="1:22" ht="18" customHeight="1" x14ac:dyDescent="0.25">
      <c r="A579" s="766" t="s">
        <v>140</v>
      </c>
      <c r="B579" s="512"/>
      <c r="C579" s="512"/>
      <c r="D579" s="274"/>
      <c r="E579" s="274">
        <v>387</v>
      </c>
      <c r="F579" s="276"/>
      <c r="G579" s="276"/>
      <c r="H579" s="277"/>
      <c r="I579" s="277"/>
      <c r="J579" s="239"/>
      <c r="K579" s="399">
        <v>5.5</v>
      </c>
      <c r="L579" s="399">
        <v>10.5</v>
      </c>
      <c r="M579" s="399">
        <v>11.5</v>
      </c>
      <c r="N579" s="394">
        <f t="shared" si="183"/>
        <v>5.5677604115119754</v>
      </c>
      <c r="O579" s="324"/>
      <c r="P579" s="191"/>
      <c r="Q579" s="191"/>
      <c r="R579" s="191"/>
      <c r="S579" s="383"/>
      <c r="T579" s="220"/>
      <c r="U579" s="773"/>
      <c r="V579" s="773"/>
    </row>
    <row r="580" spans="1:22" ht="18" customHeight="1" x14ac:dyDescent="0.25">
      <c r="A580" s="766" t="s">
        <v>112</v>
      </c>
      <c r="B580" s="512"/>
      <c r="C580" s="512"/>
      <c r="D580" s="274"/>
      <c r="E580" s="274">
        <v>385</v>
      </c>
      <c r="F580" s="276"/>
      <c r="G580" s="276"/>
      <c r="H580" s="277"/>
      <c r="I580" s="277"/>
      <c r="J580" s="239"/>
      <c r="K580" s="399">
        <v>2.5</v>
      </c>
      <c r="L580" s="399">
        <v>23.5</v>
      </c>
      <c r="M580" s="399">
        <v>8</v>
      </c>
      <c r="N580" s="394">
        <f t="shared" si="183"/>
        <v>18.861055882426093</v>
      </c>
      <c r="O580" s="324"/>
      <c r="P580" s="191"/>
      <c r="Q580" s="191"/>
      <c r="R580" s="191"/>
      <c r="S580" s="383"/>
      <c r="T580" s="220"/>
      <c r="U580" s="773"/>
      <c r="V580" s="773"/>
    </row>
    <row r="581" spans="1:22" ht="18" customHeight="1" x14ac:dyDescent="0.25">
      <c r="A581" s="766" t="s">
        <v>141</v>
      </c>
      <c r="B581" s="512"/>
      <c r="C581" s="512"/>
      <c r="D581" s="274"/>
      <c r="E581" s="274"/>
      <c r="F581" s="276"/>
      <c r="G581" s="276"/>
      <c r="H581" s="277"/>
      <c r="I581" s="277"/>
      <c r="J581" s="239"/>
      <c r="K581" s="399">
        <v>22</v>
      </c>
      <c r="L581" s="399">
        <v>40.5</v>
      </c>
      <c r="M581" s="399">
        <v>35.5</v>
      </c>
      <c r="N581" s="394">
        <f t="shared" si="183"/>
        <v>16.575551272883807</v>
      </c>
      <c r="O581" s="324"/>
      <c r="P581" s="191"/>
      <c r="Q581" s="191"/>
      <c r="R581" s="191"/>
      <c r="S581" s="383"/>
      <c r="T581" s="220"/>
      <c r="U581" s="773"/>
      <c r="V581" s="773"/>
    </row>
    <row r="582" spans="1:22" ht="18" customHeight="1" x14ac:dyDescent="0.25">
      <c r="A582" s="766" t="s">
        <v>534</v>
      </c>
      <c r="B582" s="512"/>
      <c r="C582" s="512"/>
      <c r="D582" s="274"/>
      <c r="E582" s="274"/>
      <c r="F582" s="276"/>
      <c r="G582" s="276"/>
      <c r="H582" s="277"/>
      <c r="I582" s="277"/>
      <c r="J582" s="239"/>
      <c r="K582" s="393"/>
      <c r="L582" s="393"/>
      <c r="M582" s="393"/>
      <c r="N582" s="394"/>
      <c r="O582" s="324"/>
      <c r="P582" s="191"/>
      <c r="Q582" s="191"/>
      <c r="R582" s="191"/>
      <c r="S582" s="383"/>
      <c r="T582" s="220"/>
      <c r="U582" s="773"/>
      <c r="V582" s="773"/>
    </row>
    <row r="583" spans="1:22" ht="18" customHeight="1" x14ac:dyDescent="0.25">
      <c r="A583" s="766" t="s">
        <v>348</v>
      </c>
      <c r="B583" s="512"/>
      <c r="C583" s="512"/>
      <c r="D583" s="274"/>
      <c r="E583" s="274"/>
      <c r="F583" s="276"/>
      <c r="G583" s="276"/>
      <c r="H583" s="277"/>
      <c r="I583" s="277"/>
      <c r="J583" s="239"/>
      <c r="K583" s="399">
        <v>1.5</v>
      </c>
      <c r="L583" s="399">
        <v>0.5</v>
      </c>
      <c r="M583" s="399">
        <v>0.5</v>
      </c>
      <c r="N583" s="464">
        <f t="shared" si="183"/>
        <v>1</v>
      </c>
      <c r="O583" s="325"/>
      <c r="P583" s="191"/>
      <c r="Q583" s="191"/>
      <c r="R583" s="191"/>
      <c r="S583" s="383"/>
      <c r="T583" s="221"/>
      <c r="U583" s="773"/>
      <c r="V583" s="773"/>
    </row>
    <row r="584" spans="1:22" ht="18" customHeight="1" x14ac:dyDescent="0.3">
      <c r="A584" s="208" t="s">
        <v>11</v>
      </c>
      <c r="B584" s="520"/>
      <c r="C584" s="520"/>
      <c r="D584" s="476"/>
      <c r="E584" s="476"/>
      <c r="F584" s="852"/>
      <c r="G584" s="852"/>
      <c r="H584" s="853"/>
      <c r="I584" s="853"/>
      <c r="J584" s="250"/>
      <c r="K584" s="212">
        <f>SUM(K578:K583)</f>
        <v>43.5</v>
      </c>
      <c r="L584" s="212">
        <f t="shared" ref="L584:M584" si="184">SUM(L578:L583)</f>
        <v>80.5</v>
      </c>
      <c r="M584" s="212">
        <f t="shared" si="184"/>
        <v>66</v>
      </c>
      <c r="N584" s="396">
        <f t="shared" si="183"/>
        <v>32.291496543207778</v>
      </c>
      <c r="O584" s="215"/>
      <c r="P584" s="250"/>
      <c r="Q584" s="250"/>
      <c r="R584" s="250"/>
      <c r="S584" s="458"/>
      <c r="T584" s="207"/>
      <c r="U584" s="773"/>
      <c r="V584" s="736"/>
    </row>
    <row r="585" spans="1:22" ht="18" customHeight="1" x14ac:dyDescent="0.3">
      <c r="A585" s="592"/>
      <c r="B585" s="603"/>
      <c r="C585" s="603"/>
      <c r="D585" s="626"/>
      <c r="E585" s="626"/>
      <c r="F585" s="810"/>
      <c r="G585" s="810"/>
      <c r="H585" s="698"/>
      <c r="I585" s="698"/>
      <c r="J585" s="617"/>
      <c r="K585" s="605">
        <f>220*K584*0.85/1000</f>
        <v>8.1344999999999992</v>
      </c>
      <c r="L585" s="605">
        <f>220*L584*0.85/1000</f>
        <v>15.0535</v>
      </c>
      <c r="M585" s="595">
        <f>220*M584*0.85/1000</f>
        <v>12.342000000000001</v>
      </c>
      <c r="N585" s="596"/>
      <c r="O585" s="624">
        <f>SUM(K585:M585)</f>
        <v>35.53</v>
      </c>
      <c r="P585" s="617"/>
      <c r="Q585" s="617"/>
      <c r="R585" s="617"/>
      <c r="S585" s="610"/>
      <c r="T585" s="600">
        <f>SUM(P585:R585)</f>
        <v>0</v>
      </c>
      <c r="U585" s="717"/>
      <c r="V585" s="796">
        <f>SUM(O585,T585)</f>
        <v>35.53</v>
      </c>
    </row>
    <row r="586" spans="1:22" ht="18" customHeight="1" x14ac:dyDescent="0.3">
      <c r="A586" s="95" t="s">
        <v>245</v>
      </c>
      <c r="B586" s="125">
        <v>250</v>
      </c>
      <c r="C586" s="125">
        <v>360</v>
      </c>
      <c r="D586" s="167">
        <f>MAX(K592:L592:M592)/360*100</f>
        <v>29.722222222222221</v>
      </c>
      <c r="E586" s="167"/>
      <c r="F586" s="26"/>
      <c r="G586" s="26"/>
      <c r="H586" s="13"/>
      <c r="I586" s="13"/>
      <c r="J586" s="409">
        <f>(K586+L586+M586)/3</f>
        <v>226</v>
      </c>
      <c r="K586" s="397">
        <v>226</v>
      </c>
      <c r="L586" s="407">
        <v>225</v>
      </c>
      <c r="M586" s="407">
        <v>227</v>
      </c>
      <c r="N586" s="177"/>
      <c r="O586" s="323"/>
      <c r="P586" s="465"/>
      <c r="Q586" s="465"/>
      <c r="R586" s="465"/>
      <c r="S586" s="431"/>
      <c r="T586" s="205"/>
      <c r="U586" s="773"/>
      <c r="V586" s="773"/>
    </row>
    <row r="587" spans="1:22" ht="18" customHeight="1" x14ac:dyDescent="0.25">
      <c r="A587" s="766" t="s">
        <v>96</v>
      </c>
      <c r="B587" s="126"/>
      <c r="C587" s="126"/>
      <c r="D587" s="761"/>
      <c r="E587" s="761">
        <v>389</v>
      </c>
      <c r="F587" s="367"/>
      <c r="G587" s="367"/>
      <c r="H587" s="347"/>
      <c r="I587" s="347"/>
      <c r="J587" s="238"/>
      <c r="K587" s="399">
        <v>5.5</v>
      </c>
      <c r="L587" s="399">
        <v>13</v>
      </c>
      <c r="M587" s="399">
        <v>25.5</v>
      </c>
      <c r="N587" s="394">
        <f t="shared" ref="N587:N592" si="185">SQRT((0+L587*0.866-M587*0.866)*(0+L587*0.866-M587*0.866)+(K587-L587*0.5-M587*0.5)*(K587-L587*0.5-M587*0.5))</f>
        <v>17.499803570326154</v>
      </c>
      <c r="O587" s="324"/>
      <c r="P587" s="465"/>
      <c r="Q587" s="465"/>
      <c r="R587" s="465"/>
      <c r="S587" s="431"/>
      <c r="T587" s="220"/>
      <c r="U587" s="773"/>
      <c r="V587" s="773"/>
    </row>
    <row r="588" spans="1:22" ht="18" customHeight="1" x14ac:dyDescent="0.25">
      <c r="A588" s="766" t="s">
        <v>97</v>
      </c>
      <c r="B588" s="127"/>
      <c r="C588" s="127"/>
      <c r="D588" s="750"/>
      <c r="E588" s="750">
        <v>393</v>
      </c>
      <c r="F588" s="368"/>
      <c r="G588" s="368"/>
      <c r="H588" s="349"/>
      <c r="I588" s="349"/>
      <c r="J588" s="238"/>
      <c r="K588" s="399">
        <v>7.5</v>
      </c>
      <c r="L588" s="399">
        <v>14</v>
      </c>
      <c r="M588" s="399">
        <v>18</v>
      </c>
      <c r="N588" s="394">
        <f t="shared" si="185"/>
        <v>9.1787415259391629</v>
      </c>
      <c r="O588" s="324"/>
      <c r="P588" s="465"/>
      <c r="Q588" s="465"/>
      <c r="R588" s="465"/>
      <c r="S588" s="431"/>
      <c r="T588" s="220"/>
      <c r="U588" s="773"/>
      <c r="V588" s="773"/>
    </row>
    <row r="589" spans="1:22" ht="18" customHeight="1" x14ac:dyDescent="0.25">
      <c r="A589" s="766" t="s">
        <v>166</v>
      </c>
      <c r="B589" s="127"/>
      <c r="C589" s="127"/>
      <c r="D589" s="750"/>
      <c r="E589" s="750">
        <v>391</v>
      </c>
      <c r="F589" s="368"/>
      <c r="G589" s="368"/>
      <c r="H589" s="349"/>
      <c r="I589" s="349"/>
      <c r="J589" s="238"/>
      <c r="K589" s="399">
        <v>27.5</v>
      </c>
      <c r="L589" s="399">
        <v>27.5</v>
      </c>
      <c r="M589" s="399">
        <v>21</v>
      </c>
      <c r="N589" s="394">
        <f t="shared" si="185"/>
        <v>6.4998569984269672</v>
      </c>
      <c r="O589" s="324"/>
      <c r="P589" s="265"/>
      <c r="Q589" s="265"/>
      <c r="R589" s="465"/>
      <c r="S589" s="431"/>
      <c r="T589" s="220"/>
      <c r="U589" s="773"/>
      <c r="V589" s="773"/>
    </row>
    <row r="590" spans="1:22" ht="18" customHeight="1" x14ac:dyDescent="0.25">
      <c r="A590" s="766" t="s">
        <v>125</v>
      </c>
      <c r="B590" s="127"/>
      <c r="C590" s="127"/>
      <c r="D590" s="750"/>
      <c r="E590" s="750"/>
      <c r="F590" s="368"/>
      <c r="G590" s="368"/>
      <c r="H590" s="349"/>
      <c r="I590" s="349"/>
      <c r="J590" s="238"/>
      <c r="K590" s="399">
        <v>20.5</v>
      </c>
      <c r="L590" s="399">
        <v>22</v>
      </c>
      <c r="M590" s="399">
        <v>24.5</v>
      </c>
      <c r="N590" s="394">
        <f t="shared" si="185"/>
        <v>3.4999607140652302</v>
      </c>
      <c r="O590" s="324"/>
      <c r="P590" s="265"/>
      <c r="Q590" s="265"/>
      <c r="R590" s="465"/>
      <c r="S590" s="431"/>
      <c r="T590" s="220"/>
      <c r="U590" s="773"/>
      <c r="V590" s="773"/>
    </row>
    <row r="591" spans="1:22" ht="18" customHeight="1" x14ac:dyDescent="0.25">
      <c r="A591" s="766" t="s">
        <v>61</v>
      </c>
      <c r="B591" s="127"/>
      <c r="C591" s="127"/>
      <c r="D591" s="750"/>
      <c r="E591" s="750"/>
      <c r="F591" s="368"/>
      <c r="G591" s="368"/>
      <c r="H591" s="349"/>
      <c r="I591" s="349"/>
      <c r="J591" s="238"/>
      <c r="K591" s="399">
        <v>46</v>
      </c>
      <c r="L591" s="399">
        <v>16.5</v>
      </c>
      <c r="M591" s="399">
        <v>8</v>
      </c>
      <c r="N591" s="394">
        <f t="shared" si="185"/>
        <v>34.54340488429014</v>
      </c>
      <c r="O591" s="325"/>
      <c r="P591" s="265"/>
      <c r="Q591" s="265"/>
      <c r="R591" s="465"/>
      <c r="S591" s="431"/>
      <c r="T591" s="221"/>
      <c r="U591" s="773"/>
      <c r="V591" s="773"/>
    </row>
    <row r="592" spans="1:22" ht="18" customHeight="1" x14ac:dyDescent="0.3">
      <c r="A592" s="208" t="s">
        <v>11</v>
      </c>
      <c r="B592" s="519"/>
      <c r="C592" s="519"/>
      <c r="D592" s="792"/>
      <c r="E592" s="792"/>
      <c r="F592" s="858"/>
      <c r="G592" s="858"/>
      <c r="H592" s="845"/>
      <c r="I592" s="845"/>
      <c r="J592" s="227"/>
      <c r="K592" s="395">
        <f>SUM(K587:K591)</f>
        <v>107</v>
      </c>
      <c r="L592" s="395">
        <f t="shared" ref="L592:M592" si="186">SUM(L587:L591)</f>
        <v>93</v>
      </c>
      <c r="M592" s="395">
        <f t="shared" si="186"/>
        <v>97</v>
      </c>
      <c r="N592" s="396">
        <f t="shared" si="185"/>
        <v>12.48996781420993</v>
      </c>
      <c r="O592" s="215"/>
      <c r="P592" s="258"/>
      <c r="Q592" s="258"/>
      <c r="R592" s="466"/>
      <c r="S592" s="458"/>
      <c r="T592" s="207"/>
      <c r="U592" s="773"/>
      <c r="V592" s="773"/>
    </row>
    <row r="593" spans="1:22" ht="18" customHeight="1" x14ac:dyDescent="0.3">
      <c r="A593" s="592"/>
      <c r="B593" s="611"/>
      <c r="C593" s="611"/>
      <c r="D593" s="759"/>
      <c r="E593" s="759"/>
      <c r="F593" s="741"/>
      <c r="G593" s="741"/>
      <c r="H593" s="742"/>
      <c r="I593" s="742"/>
      <c r="J593" s="608"/>
      <c r="K593" s="595">
        <f>220*K592*0.85/1000</f>
        <v>20.009</v>
      </c>
      <c r="L593" s="595">
        <f>220*L592*0.85/1000</f>
        <v>17.390999999999998</v>
      </c>
      <c r="M593" s="595">
        <f>220*M592*0.85/1000</f>
        <v>18.138999999999999</v>
      </c>
      <c r="N593" s="596"/>
      <c r="O593" s="624">
        <f>SUM(K593:M593)</f>
        <v>55.539000000000001</v>
      </c>
      <c r="P593" s="594"/>
      <c r="Q593" s="594"/>
      <c r="R593" s="612"/>
      <c r="S593" s="610"/>
      <c r="T593" s="600">
        <f>SUM(P593:R593)</f>
        <v>0</v>
      </c>
      <c r="U593" s="765">
        <f>SUM(O593,T593)</f>
        <v>55.539000000000001</v>
      </c>
      <c r="V593" s="847"/>
    </row>
    <row r="594" spans="1:22" ht="18" customHeight="1" x14ac:dyDescent="0.3">
      <c r="A594" s="95" t="s">
        <v>246</v>
      </c>
      <c r="B594" s="125">
        <v>250</v>
      </c>
      <c r="C594" s="125">
        <v>361</v>
      </c>
      <c r="D594" s="167">
        <f>MAX(K600:L600:M600)/361*100</f>
        <v>38.642659279778393</v>
      </c>
      <c r="E594" s="167"/>
      <c r="F594" s="26"/>
      <c r="G594" s="26"/>
      <c r="H594" s="13"/>
      <c r="I594" s="13"/>
      <c r="J594" s="409">
        <f>(K594+L594+M594)/3</f>
        <v>227.66666666666666</v>
      </c>
      <c r="K594" s="397">
        <v>228</v>
      </c>
      <c r="L594" s="407">
        <v>228</v>
      </c>
      <c r="M594" s="407">
        <v>227</v>
      </c>
      <c r="N594" s="177"/>
      <c r="O594" s="323"/>
      <c r="P594" s="465"/>
      <c r="Q594" s="465"/>
      <c r="R594" s="465"/>
      <c r="S594" s="431"/>
      <c r="T594" s="205"/>
      <c r="U594" s="773"/>
      <c r="V594" s="773"/>
    </row>
    <row r="595" spans="1:22" ht="18" customHeight="1" x14ac:dyDescent="0.25">
      <c r="A595" s="766" t="s">
        <v>96</v>
      </c>
      <c r="B595" s="126"/>
      <c r="C595" s="126"/>
      <c r="D595" s="761"/>
      <c r="E595" s="761">
        <v>390</v>
      </c>
      <c r="F595" s="367"/>
      <c r="G595" s="367"/>
      <c r="H595" s="347"/>
      <c r="I595" s="347"/>
      <c r="J595" s="238"/>
      <c r="K595" s="399">
        <v>5</v>
      </c>
      <c r="L595" s="399">
        <v>8.5</v>
      </c>
      <c r="M595" s="399">
        <v>14.5</v>
      </c>
      <c r="N595" s="394">
        <f t="shared" ref="N595:N600" si="187">SQRT((0+L595*0.866-M595*0.866)*(0+L595*0.866-M595*0.866)+(K595-L595*0.5-M595*0.5)*(K595-L595*0.5-M595*0.5))</f>
        <v>8.3215633146663013</v>
      </c>
      <c r="O595" s="324"/>
      <c r="P595" s="465"/>
      <c r="Q595" s="465"/>
      <c r="R595" s="465"/>
      <c r="S595" s="431"/>
      <c r="T595" s="220"/>
      <c r="U595" s="773"/>
      <c r="V595" s="773"/>
    </row>
    <row r="596" spans="1:22" ht="18" customHeight="1" x14ac:dyDescent="0.25">
      <c r="A596" s="766" t="s">
        <v>97</v>
      </c>
      <c r="B596" s="127"/>
      <c r="C596" s="127"/>
      <c r="D596" s="750"/>
      <c r="E596" s="750">
        <v>393</v>
      </c>
      <c r="F596" s="368"/>
      <c r="G596" s="368"/>
      <c r="H596" s="349"/>
      <c r="I596" s="349"/>
      <c r="J596" s="238"/>
      <c r="K596" s="399">
        <v>26.5</v>
      </c>
      <c r="L596" s="399">
        <v>26</v>
      </c>
      <c r="M596" s="399">
        <v>46</v>
      </c>
      <c r="N596" s="394">
        <f t="shared" si="187"/>
        <v>19.75430079754786</v>
      </c>
      <c r="O596" s="324"/>
      <c r="P596" s="465"/>
      <c r="Q596" s="465"/>
      <c r="R596" s="465"/>
      <c r="S596" s="431"/>
      <c r="T596" s="220"/>
      <c r="U596" s="773"/>
      <c r="V596" s="773"/>
    </row>
    <row r="597" spans="1:22" ht="18" customHeight="1" x14ac:dyDescent="0.25">
      <c r="A597" s="766" t="s">
        <v>166</v>
      </c>
      <c r="B597" s="127"/>
      <c r="C597" s="127"/>
      <c r="D597" s="750"/>
      <c r="E597" s="750">
        <v>398</v>
      </c>
      <c r="F597" s="368"/>
      <c r="G597" s="368"/>
      <c r="H597" s="349"/>
      <c r="I597" s="349"/>
      <c r="J597" s="238"/>
      <c r="K597" s="399">
        <v>23.5</v>
      </c>
      <c r="L597" s="399">
        <v>40</v>
      </c>
      <c r="M597" s="399">
        <v>22.5</v>
      </c>
      <c r="N597" s="394">
        <f t="shared" si="187"/>
        <v>17.021648715679689</v>
      </c>
      <c r="O597" s="324"/>
      <c r="P597" s="265"/>
      <c r="Q597" s="265"/>
      <c r="R597" s="465"/>
      <c r="S597" s="431"/>
      <c r="T597" s="220"/>
      <c r="U597" s="773"/>
      <c r="V597" s="773"/>
    </row>
    <row r="598" spans="1:22" ht="18" customHeight="1" x14ac:dyDescent="0.25">
      <c r="A598" s="766" t="s">
        <v>125</v>
      </c>
      <c r="B598" s="127"/>
      <c r="C598" s="127"/>
      <c r="D598" s="750"/>
      <c r="E598" s="750"/>
      <c r="F598" s="368"/>
      <c r="G598" s="368"/>
      <c r="H598" s="349"/>
      <c r="I598" s="349"/>
      <c r="J598" s="238"/>
      <c r="K598" s="399">
        <v>31</v>
      </c>
      <c r="L598" s="399">
        <v>30.5</v>
      </c>
      <c r="M598" s="399">
        <v>27.5</v>
      </c>
      <c r="N598" s="394">
        <f t="shared" si="187"/>
        <v>3.2786588721609928</v>
      </c>
      <c r="O598" s="324"/>
      <c r="P598" s="265"/>
      <c r="Q598" s="265"/>
      <c r="R598" s="465"/>
      <c r="S598" s="431"/>
      <c r="T598" s="220"/>
      <c r="U598" s="773"/>
      <c r="V598" s="773"/>
    </row>
    <row r="599" spans="1:22" ht="18" customHeight="1" x14ac:dyDescent="0.25">
      <c r="A599" s="766" t="s">
        <v>61</v>
      </c>
      <c r="B599" s="127"/>
      <c r="C599" s="127"/>
      <c r="D599" s="750"/>
      <c r="E599" s="750"/>
      <c r="F599" s="368"/>
      <c r="G599" s="368"/>
      <c r="H599" s="349"/>
      <c r="I599" s="349"/>
      <c r="J599" s="238"/>
      <c r="K599" s="399">
        <v>35</v>
      </c>
      <c r="L599" s="399">
        <v>15.5</v>
      </c>
      <c r="M599" s="399">
        <v>29</v>
      </c>
      <c r="N599" s="394">
        <f t="shared" si="187"/>
        <v>17.29861211195858</v>
      </c>
      <c r="O599" s="325"/>
      <c r="P599" s="265"/>
      <c r="Q599" s="265"/>
      <c r="R599" s="465"/>
      <c r="S599" s="431"/>
      <c r="T599" s="221"/>
      <c r="U599" s="773"/>
      <c r="V599" s="773"/>
    </row>
    <row r="600" spans="1:22" ht="18" customHeight="1" x14ac:dyDescent="0.3">
      <c r="A600" s="208" t="s">
        <v>11</v>
      </c>
      <c r="B600" s="519"/>
      <c r="C600" s="519"/>
      <c r="D600" s="792"/>
      <c r="E600" s="792"/>
      <c r="F600" s="858"/>
      <c r="G600" s="858"/>
      <c r="H600" s="845"/>
      <c r="I600" s="845"/>
      <c r="J600" s="227"/>
      <c r="K600" s="395">
        <f>SUM(K595:K599)</f>
        <v>121</v>
      </c>
      <c r="L600" s="395">
        <f t="shared" ref="L600:M600" si="188">SUM(L595:L599)</f>
        <v>120.5</v>
      </c>
      <c r="M600" s="395">
        <f t="shared" si="188"/>
        <v>139.5</v>
      </c>
      <c r="N600" s="396">
        <f t="shared" si="187"/>
        <v>18.754575868304787</v>
      </c>
      <c r="O600" s="215"/>
      <c r="P600" s="258"/>
      <c r="Q600" s="258"/>
      <c r="R600" s="466"/>
      <c r="S600" s="458"/>
      <c r="T600" s="207"/>
      <c r="U600" s="773"/>
      <c r="V600" s="773"/>
    </row>
    <row r="601" spans="1:22" ht="18" customHeight="1" x14ac:dyDescent="0.3">
      <c r="A601" s="592"/>
      <c r="B601" s="611"/>
      <c r="C601" s="611"/>
      <c r="D601" s="759"/>
      <c r="E601" s="759"/>
      <c r="F601" s="741"/>
      <c r="G601" s="741"/>
      <c r="H601" s="742"/>
      <c r="I601" s="742"/>
      <c r="J601" s="608"/>
      <c r="K601" s="595">
        <f>220*K600*0.85/1000</f>
        <v>22.626999999999999</v>
      </c>
      <c r="L601" s="595">
        <f>220*L600*0.85/1000</f>
        <v>22.5335</v>
      </c>
      <c r="M601" s="595">
        <f>220*M600*0.85/1000</f>
        <v>26.086500000000001</v>
      </c>
      <c r="N601" s="596"/>
      <c r="O601" s="624">
        <f>SUM(K601:M601)</f>
        <v>71.247</v>
      </c>
      <c r="P601" s="594"/>
      <c r="Q601" s="594"/>
      <c r="R601" s="612"/>
      <c r="S601" s="610"/>
      <c r="T601" s="600">
        <f>SUM(P601:R601)</f>
        <v>0</v>
      </c>
      <c r="U601" s="717"/>
      <c r="V601" s="796">
        <f>SUM(O601,T601)</f>
        <v>71.247</v>
      </c>
    </row>
    <row r="602" spans="1:22" ht="18" customHeight="1" x14ac:dyDescent="0.3">
      <c r="A602" s="95" t="s">
        <v>247</v>
      </c>
      <c r="B602" s="508">
        <v>250</v>
      </c>
      <c r="C602" s="508">
        <v>361</v>
      </c>
      <c r="D602" s="201">
        <f>MAX(K609:M609)/361*100</f>
        <v>29.778393351800553</v>
      </c>
      <c r="E602" s="201"/>
      <c r="F602" s="49">
        <v>250</v>
      </c>
      <c r="G602" s="49">
        <v>361</v>
      </c>
      <c r="H602" s="202">
        <f>MAX(P609:Q609:R609)/361*100</f>
        <v>15.512465373961218</v>
      </c>
      <c r="I602" s="202"/>
      <c r="J602" s="409">
        <v>229</v>
      </c>
      <c r="K602" s="390">
        <v>230</v>
      </c>
      <c r="L602" s="390">
        <v>232</v>
      </c>
      <c r="M602" s="390">
        <v>235</v>
      </c>
      <c r="N602" s="391"/>
      <c r="O602" s="323"/>
      <c r="P602" s="266">
        <v>226</v>
      </c>
      <c r="Q602" s="266">
        <v>228</v>
      </c>
      <c r="R602" s="266">
        <v>230</v>
      </c>
      <c r="S602" s="383"/>
      <c r="T602" s="205"/>
      <c r="U602" s="773"/>
      <c r="V602" s="773"/>
    </row>
    <row r="603" spans="1:22" ht="18" customHeight="1" x14ac:dyDescent="0.25">
      <c r="A603" s="766" t="s">
        <v>62</v>
      </c>
      <c r="B603" s="511"/>
      <c r="C603" s="511"/>
      <c r="D603" s="856"/>
      <c r="E603" s="273">
        <v>401</v>
      </c>
      <c r="F603" s="275"/>
      <c r="G603" s="275"/>
      <c r="H603" s="105"/>
      <c r="I603" s="275">
        <v>399</v>
      </c>
      <c r="J603" s="239"/>
      <c r="K603" s="399">
        <v>0</v>
      </c>
      <c r="L603" s="399">
        <v>4.5</v>
      </c>
      <c r="M603" s="399">
        <v>0</v>
      </c>
      <c r="N603" s="371">
        <f t="shared" ref="N603:N604" si="189">SQRT((0+L603*0.866-M603*0.866)*(0+L603*0.866-M603*0.866)+(K603-L603*0.5-M603*0.5)*(K603-L603*0.5-M603*0.5))</f>
        <v>4.4999009989109755</v>
      </c>
      <c r="O603" s="324"/>
      <c r="P603" s="191"/>
      <c r="Q603" s="191"/>
      <c r="R603" s="191"/>
      <c r="S603" s="383"/>
      <c r="T603" s="220"/>
      <c r="U603" s="773"/>
      <c r="V603" s="773"/>
    </row>
    <row r="604" spans="1:22" ht="18" customHeight="1" x14ac:dyDescent="0.25">
      <c r="A604" s="766" t="s">
        <v>63</v>
      </c>
      <c r="B604" s="512"/>
      <c r="C604" s="512"/>
      <c r="D604" s="857"/>
      <c r="E604" s="274">
        <v>392</v>
      </c>
      <c r="F604" s="276"/>
      <c r="G604" s="276"/>
      <c r="H604" s="277"/>
      <c r="I604" s="276">
        <v>389</v>
      </c>
      <c r="J604" s="239"/>
      <c r="K604" s="399">
        <v>31.5</v>
      </c>
      <c r="L604" s="399">
        <v>28.5</v>
      </c>
      <c r="M604" s="399">
        <v>31.5</v>
      </c>
      <c r="N604" s="394">
        <f t="shared" si="189"/>
        <v>2.9999339992739831</v>
      </c>
      <c r="O604" s="324"/>
      <c r="P604" s="191"/>
      <c r="Q604" s="191"/>
      <c r="R604" s="191"/>
      <c r="S604" s="471"/>
      <c r="T604" s="220"/>
      <c r="U604" s="773"/>
      <c r="V604" s="773"/>
    </row>
    <row r="605" spans="1:22" ht="18" customHeight="1" x14ac:dyDescent="0.25">
      <c r="A605" s="766" t="s">
        <v>169</v>
      </c>
      <c r="B605" s="512"/>
      <c r="C605" s="512"/>
      <c r="D605" s="857"/>
      <c r="E605" s="274">
        <v>399</v>
      </c>
      <c r="F605" s="276"/>
      <c r="G605" s="276"/>
      <c r="H605" s="277"/>
      <c r="I605" s="276">
        <v>399</v>
      </c>
      <c r="J605" s="239"/>
      <c r="K605" s="393"/>
      <c r="L605" s="393"/>
      <c r="M605" s="393"/>
      <c r="N605" s="394"/>
      <c r="O605" s="324"/>
      <c r="P605" s="1053">
        <v>8.5</v>
      </c>
      <c r="Q605" s="1053">
        <v>5.5</v>
      </c>
      <c r="R605" s="1053">
        <v>11</v>
      </c>
      <c r="S605" s="471">
        <f t="shared" ref="S605:S607" si="190">SQRT((0+Q605*0.866-R605*0.866)*(0+Q605*0.866-R605*0.866)+(P605-Q605*0.5-R605*0.5)*(P605-Q605*0.5-R605*0.5))</f>
        <v>4.7695564783321309</v>
      </c>
      <c r="T605" s="220"/>
      <c r="U605" s="773"/>
      <c r="V605" s="773"/>
    </row>
    <row r="606" spans="1:22" ht="18" customHeight="1" x14ac:dyDescent="0.25">
      <c r="A606" s="766" t="s">
        <v>143</v>
      </c>
      <c r="B606" s="512"/>
      <c r="C606" s="512"/>
      <c r="D606" s="274"/>
      <c r="E606" s="274"/>
      <c r="F606" s="276"/>
      <c r="G606" s="276"/>
      <c r="H606" s="277"/>
      <c r="I606" s="276"/>
      <c r="J606" s="239"/>
      <c r="K606" s="393"/>
      <c r="L606" s="393"/>
      <c r="M606" s="393"/>
      <c r="N606" s="394"/>
      <c r="O606" s="324"/>
      <c r="P606" s="1053">
        <v>0</v>
      </c>
      <c r="Q606" s="1053">
        <v>0</v>
      </c>
      <c r="R606" s="1053">
        <v>0</v>
      </c>
      <c r="S606" s="471">
        <f t="shared" si="190"/>
        <v>0</v>
      </c>
      <c r="T606" s="220"/>
      <c r="U606" s="773"/>
      <c r="V606" s="773"/>
    </row>
    <row r="607" spans="1:22" ht="18" customHeight="1" x14ac:dyDescent="0.25">
      <c r="A607" s="766" t="s">
        <v>144</v>
      </c>
      <c r="B607" s="512"/>
      <c r="C607" s="512"/>
      <c r="D607" s="274"/>
      <c r="E607" s="274"/>
      <c r="F607" s="276"/>
      <c r="G607" s="276"/>
      <c r="H607" s="277"/>
      <c r="I607" s="277"/>
      <c r="J607" s="239"/>
      <c r="K607" s="393"/>
      <c r="L607" s="393"/>
      <c r="M607" s="393"/>
      <c r="N607" s="394"/>
      <c r="O607" s="324"/>
      <c r="P607" s="1053">
        <v>34</v>
      </c>
      <c r="Q607" s="1053">
        <v>50.5</v>
      </c>
      <c r="R607" s="1053">
        <v>27</v>
      </c>
      <c r="S607" s="471">
        <f t="shared" si="190"/>
        <v>20.897983180201859</v>
      </c>
      <c r="T607" s="220"/>
      <c r="U607" s="773"/>
      <c r="V607" s="773"/>
    </row>
    <row r="608" spans="1:22" ht="18" customHeight="1" x14ac:dyDescent="0.25">
      <c r="A608" s="766" t="s">
        <v>145</v>
      </c>
      <c r="B608" s="512"/>
      <c r="C608" s="512"/>
      <c r="D608" s="274"/>
      <c r="E608" s="274"/>
      <c r="F608" s="276"/>
      <c r="G608" s="276"/>
      <c r="H608" s="277"/>
      <c r="I608" s="277"/>
      <c r="J608" s="239"/>
      <c r="K608" s="393">
        <v>76</v>
      </c>
      <c r="L608" s="393">
        <v>20</v>
      </c>
      <c r="M608" s="393">
        <v>30</v>
      </c>
      <c r="N608" s="394">
        <f t="shared" ref="N608:N609" si="191">SQRT((0+L608*0.866-M608*0.866)*(0+L608*0.866-M608*0.866)+(K608-L608*0.5-M608*0.5)*(K608-L608*0.5-M608*0.5))</f>
        <v>51.730026097035754</v>
      </c>
      <c r="O608" s="325"/>
      <c r="P608" s="191"/>
      <c r="Q608" s="191"/>
      <c r="R608" s="191"/>
      <c r="S608" s="471"/>
      <c r="T608" s="221"/>
      <c r="U608" s="773"/>
      <c r="V608" s="773"/>
    </row>
    <row r="609" spans="1:22" ht="18" customHeight="1" x14ac:dyDescent="0.3">
      <c r="A609" s="208" t="s">
        <v>11</v>
      </c>
      <c r="B609" s="520"/>
      <c r="C609" s="520"/>
      <c r="D609" s="476"/>
      <c r="E609" s="476"/>
      <c r="F609" s="852"/>
      <c r="G609" s="852"/>
      <c r="H609" s="853"/>
      <c r="I609" s="853"/>
      <c r="J609" s="250"/>
      <c r="K609" s="395">
        <f>SUM(K603:K608)</f>
        <v>107.5</v>
      </c>
      <c r="L609" s="395">
        <f t="shared" ref="L609:M609" si="192">SUM(L603:L608)</f>
        <v>53</v>
      </c>
      <c r="M609" s="395">
        <f t="shared" si="192"/>
        <v>61.5</v>
      </c>
      <c r="N609" s="396">
        <f t="shared" si="191"/>
        <v>50.786285757082098</v>
      </c>
      <c r="O609" s="215"/>
      <c r="P609" s="212">
        <f>SUM(P603:P608)</f>
        <v>42.5</v>
      </c>
      <c r="Q609" s="212">
        <f t="shared" ref="Q609:R609" si="193">SUM(Q603:Q608)</f>
        <v>56</v>
      </c>
      <c r="R609" s="212">
        <f t="shared" si="193"/>
        <v>38</v>
      </c>
      <c r="S609" s="476">
        <f t="shared" ref="S609" si="194">SQRT((0+Q609*0.866-R609*0.866)*(0+Q609*0.866-R609*0.866)+(P609-Q609*0.5-R609*0.5)*(P609-Q609*0.5-R609*0.5))</f>
        <v>16.22454141108463</v>
      </c>
      <c r="T609" s="207"/>
      <c r="U609" s="773"/>
      <c r="V609" s="773"/>
    </row>
    <row r="610" spans="1:22" ht="18" customHeight="1" x14ac:dyDescent="0.3">
      <c r="A610" s="592"/>
      <c r="B610" s="603"/>
      <c r="C610" s="603"/>
      <c r="D610" s="626"/>
      <c r="E610" s="626"/>
      <c r="F610" s="810"/>
      <c r="G610" s="810"/>
      <c r="H610" s="698"/>
      <c r="I610" s="698"/>
      <c r="J610" s="617"/>
      <c r="K610" s="595">
        <f>220*K609*0.85/1000</f>
        <v>20.102499999999999</v>
      </c>
      <c r="L610" s="595">
        <f>220*L609*0.85/1000</f>
        <v>9.9109999999999996</v>
      </c>
      <c r="M610" s="595">
        <f>220*M609*0.85/1000</f>
        <v>11.500500000000001</v>
      </c>
      <c r="N610" s="596"/>
      <c r="O610" s="624">
        <f>SUM(K610:M610)</f>
        <v>41.514000000000003</v>
      </c>
      <c r="P610" s="605">
        <f>220*P609*0.85/1000</f>
        <v>7.9474999999999998</v>
      </c>
      <c r="Q610" s="605">
        <f>220*Q609*0.85/1000</f>
        <v>10.472</v>
      </c>
      <c r="R610" s="605">
        <f>220*R609*0.85/1000</f>
        <v>7.1059999999999999</v>
      </c>
      <c r="S610" s="626"/>
      <c r="T610" s="600">
        <f>SUM(P610:R610)</f>
        <v>25.525500000000001</v>
      </c>
      <c r="U610" s="765">
        <f>SUM(O610,T610)</f>
        <v>67.039500000000004</v>
      </c>
      <c r="V610" s="813"/>
    </row>
    <row r="611" spans="1:22" ht="18" customHeight="1" x14ac:dyDescent="0.3">
      <c r="A611" s="95" t="s">
        <v>248</v>
      </c>
      <c r="B611" s="508">
        <v>250</v>
      </c>
      <c r="C611" s="508">
        <v>361</v>
      </c>
      <c r="D611" s="201">
        <f>MAX(K618:M618)*100/C611</f>
        <v>19.94459833795014</v>
      </c>
      <c r="E611" s="201"/>
      <c r="F611" s="49">
        <v>250</v>
      </c>
      <c r="G611" s="49">
        <v>361</v>
      </c>
      <c r="H611" s="202">
        <f>MAX(P618:R618)*100/G611</f>
        <v>17.174515235457065</v>
      </c>
      <c r="I611" s="202"/>
      <c r="J611" s="409">
        <v>229</v>
      </c>
      <c r="K611" s="390">
        <v>231</v>
      </c>
      <c r="L611" s="390">
        <v>238</v>
      </c>
      <c r="M611" s="390">
        <v>232</v>
      </c>
      <c r="N611" s="391"/>
      <c r="O611" s="323"/>
      <c r="P611" s="266">
        <v>218</v>
      </c>
      <c r="Q611" s="266">
        <v>237</v>
      </c>
      <c r="R611" s="266">
        <v>228</v>
      </c>
      <c r="S611" s="471"/>
      <c r="T611" s="205"/>
      <c r="U611" s="773"/>
      <c r="V611" s="773"/>
    </row>
    <row r="612" spans="1:22" ht="18" customHeight="1" x14ac:dyDescent="0.25">
      <c r="A612" s="766" t="s">
        <v>62</v>
      </c>
      <c r="B612" s="806"/>
      <c r="C612" s="806"/>
      <c r="D612" s="856"/>
      <c r="E612" s="273">
        <v>401</v>
      </c>
      <c r="F612" s="275"/>
      <c r="G612" s="275"/>
      <c r="H612" s="105"/>
      <c r="I612" s="275">
        <v>399</v>
      </c>
      <c r="J612" s="239"/>
      <c r="K612" s="399">
        <v>0</v>
      </c>
      <c r="L612" s="399">
        <v>0.5</v>
      </c>
      <c r="M612" s="399">
        <v>0.5</v>
      </c>
      <c r="N612" s="371">
        <f t="shared" ref="N612:N613" si="195">SQRT((0+L612*0.866-M612*0.866)*(0+L612*0.866-M612*0.866)+(K612-L612*0.5-M612*0.5)*(K612-L612*0.5-M612*0.5))</f>
        <v>0.5</v>
      </c>
      <c r="O612" s="324"/>
      <c r="P612" s="191"/>
      <c r="Q612" s="191"/>
      <c r="R612" s="191"/>
      <c r="S612" s="471"/>
      <c r="T612" s="220"/>
      <c r="U612" s="773"/>
      <c r="V612" s="773"/>
    </row>
    <row r="613" spans="1:22" ht="18" customHeight="1" x14ac:dyDescent="0.25">
      <c r="A613" s="766" t="s">
        <v>63</v>
      </c>
      <c r="B613" s="807"/>
      <c r="C613" s="807"/>
      <c r="D613" s="857"/>
      <c r="E613" s="274">
        <v>392</v>
      </c>
      <c r="F613" s="276"/>
      <c r="G613" s="276"/>
      <c r="H613" s="277"/>
      <c r="I613" s="276">
        <v>389</v>
      </c>
      <c r="J613" s="239"/>
      <c r="K613" s="399">
        <v>20</v>
      </c>
      <c r="L613" s="399">
        <v>24</v>
      </c>
      <c r="M613" s="399">
        <v>31</v>
      </c>
      <c r="N613" s="394">
        <f t="shared" si="195"/>
        <v>9.643538976952394</v>
      </c>
      <c r="O613" s="324"/>
      <c r="P613" s="191"/>
      <c r="Q613" s="191"/>
      <c r="R613" s="191"/>
      <c r="S613" s="471"/>
      <c r="T613" s="220"/>
      <c r="U613" s="773"/>
      <c r="V613" s="773"/>
    </row>
    <row r="614" spans="1:22" ht="18" customHeight="1" x14ac:dyDescent="0.25">
      <c r="A614" s="766" t="s">
        <v>169</v>
      </c>
      <c r="B614" s="807"/>
      <c r="C614" s="807"/>
      <c r="D614" s="857"/>
      <c r="E614" s="274">
        <v>399</v>
      </c>
      <c r="F614" s="276"/>
      <c r="G614" s="276"/>
      <c r="H614" s="277"/>
      <c r="I614" s="276">
        <v>399</v>
      </c>
      <c r="J614" s="239"/>
      <c r="K614" s="393"/>
      <c r="L614" s="393"/>
      <c r="M614" s="393"/>
      <c r="N614" s="394"/>
      <c r="O614" s="324"/>
      <c r="P614" s="1053">
        <v>8</v>
      </c>
      <c r="Q614" s="1053">
        <v>15</v>
      </c>
      <c r="R614" s="1053">
        <v>16</v>
      </c>
      <c r="S614" s="471">
        <f t="shared" ref="S614:S616" si="196">SQRT((0+Q614*0.866-R614*0.866)*(0+Q614*0.866-R614*0.866)+(P614-Q614*0.5-R614*0.5)*(P614-Q614*0.5-R614*0.5))</f>
        <v>7.5498315212990015</v>
      </c>
      <c r="T614" s="220"/>
      <c r="U614" s="773"/>
      <c r="V614" s="773"/>
    </row>
    <row r="615" spans="1:22" ht="18" customHeight="1" x14ac:dyDescent="0.25">
      <c r="A615" s="766" t="s">
        <v>143</v>
      </c>
      <c r="B615" s="807"/>
      <c r="C615" s="807"/>
      <c r="D615" s="274"/>
      <c r="E615" s="274"/>
      <c r="F615" s="276"/>
      <c r="G615" s="276"/>
      <c r="H615" s="277"/>
      <c r="I615" s="277"/>
      <c r="J615" s="239"/>
      <c r="K615" s="393"/>
      <c r="L615" s="393"/>
      <c r="M615" s="393"/>
      <c r="N615" s="394"/>
      <c r="O615" s="324"/>
      <c r="P615" s="1053">
        <v>0</v>
      </c>
      <c r="Q615" s="1053">
        <v>0</v>
      </c>
      <c r="R615" s="1053">
        <v>0</v>
      </c>
      <c r="S615" s="471">
        <f t="shared" si="196"/>
        <v>0</v>
      </c>
      <c r="T615" s="220"/>
      <c r="U615" s="773"/>
      <c r="V615" s="773"/>
    </row>
    <row r="616" spans="1:22" ht="18" customHeight="1" x14ac:dyDescent="0.25">
      <c r="A616" s="766" t="s">
        <v>144</v>
      </c>
      <c r="B616" s="807"/>
      <c r="C616" s="807"/>
      <c r="D616" s="274"/>
      <c r="E616" s="274"/>
      <c r="F616" s="276"/>
      <c r="G616" s="276"/>
      <c r="H616" s="277"/>
      <c r="I616" s="277"/>
      <c r="J616" s="239"/>
      <c r="K616" s="393"/>
      <c r="L616" s="393"/>
      <c r="M616" s="393"/>
      <c r="N616" s="394"/>
      <c r="O616" s="324"/>
      <c r="P616" s="1053">
        <v>41.5</v>
      </c>
      <c r="Q616" s="1053">
        <v>47</v>
      </c>
      <c r="R616" s="1053">
        <v>9</v>
      </c>
      <c r="S616" s="471">
        <f t="shared" si="196"/>
        <v>35.569459709138123</v>
      </c>
      <c r="T616" s="220"/>
      <c r="U616" s="773"/>
      <c r="V616" s="773"/>
    </row>
    <row r="617" spans="1:22" ht="18" customHeight="1" x14ac:dyDescent="0.25">
      <c r="A617" s="766" t="s">
        <v>145</v>
      </c>
      <c r="B617" s="807"/>
      <c r="C617" s="807"/>
      <c r="D617" s="274"/>
      <c r="E617" s="274"/>
      <c r="F617" s="276"/>
      <c r="G617" s="276"/>
      <c r="H617" s="277"/>
      <c r="I617" s="277"/>
      <c r="J617" s="239"/>
      <c r="K617" s="399">
        <v>52</v>
      </c>
      <c r="L617" s="399">
        <v>7</v>
      </c>
      <c r="M617" s="399">
        <v>17.5</v>
      </c>
      <c r="N617" s="394">
        <f t="shared" ref="N617:N618" si="197">SQRT((0+L617*0.866-M617*0.866)*(0+L617*0.866-M617*0.866)+(K617-L617*0.5-M617*0.5)*(K617-L617*0.5-M617*0.5))</f>
        <v>40.776772174854649</v>
      </c>
      <c r="O617" s="325"/>
      <c r="P617" s="191"/>
      <c r="Q617" s="191"/>
      <c r="R617" s="191"/>
      <c r="S617" s="471"/>
      <c r="T617" s="221"/>
      <c r="U617" s="773"/>
      <c r="V617" s="773"/>
    </row>
    <row r="618" spans="1:22" ht="18" customHeight="1" x14ac:dyDescent="0.3">
      <c r="A618" s="208" t="s">
        <v>11</v>
      </c>
      <c r="B618" s="852"/>
      <c r="C618" s="852"/>
      <c r="D618" s="476"/>
      <c r="E618" s="476"/>
      <c r="F618" s="852"/>
      <c r="G618" s="852"/>
      <c r="H618" s="853"/>
      <c r="I618" s="853"/>
      <c r="J618" s="250"/>
      <c r="K618" s="395">
        <f>SUM(K612:K617)</f>
        <v>72</v>
      </c>
      <c r="L618" s="395">
        <f t="shared" ref="L618:M618" si="198">SUM(L612:L617)</f>
        <v>31.5</v>
      </c>
      <c r="M618" s="395">
        <f t="shared" si="198"/>
        <v>49</v>
      </c>
      <c r="N618" s="396">
        <f t="shared" si="197"/>
        <v>35.181479858016203</v>
      </c>
      <c r="O618" s="215"/>
      <c r="P618" s="212">
        <f>SUM(P612:P617)</f>
        <v>49.5</v>
      </c>
      <c r="Q618" s="212">
        <f t="shared" ref="Q618:R618" si="199">SUM(Q612:Q617)</f>
        <v>62</v>
      </c>
      <c r="R618" s="212">
        <f t="shared" si="199"/>
        <v>25</v>
      </c>
      <c r="S618" s="477">
        <f t="shared" ref="S618" si="200">SQRT((0+Q618*0.866-R618*0.866)*(0+Q618*0.866-R618*0.866)+(P618-Q618*0.5-R618*0.5)*(P618-Q618*0.5-R618*0.5))</f>
        <v>32.598922742937383</v>
      </c>
      <c r="T618" s="207"/>
      <c r="U618" s="773"/>
      <c r="V618" s="773"/>
    </row>
    <row r="619" spans="1:22" ht="18" customHeight="1" x14ac:dyDescent="0.3">
      <c r="A619" s="592"/>
      <c r="B619" s="810"/>
      <c r="C619" s="810"/>
      <c r="D619" s="626"/>
      <c r="E619" s="626"/>
      <c r="F619" s="810"/>
      <c r="G619" s="810"/>
      <c r="H619" s="698"/>
      <c r="I619" s="698"/>
      <c r="J619" s="617"/>
      <c r="K619" s="595">
        <f>220*K618*0.85/1000</f>
        <v>13.464</v>
      </c>
      <c r="L619" s="595">
        <f>220*L618*0.85/1000</f>
        <v>5.8905000000000003</v>
      </c>
      <c r="M619" s="595">
        <f>220*M618*0.85/1000</f>
        <v>9.1630000000000003</v>
      </c>
      <c r="N619" s="596"/>
      <c r="O619" s="627">
        <f>SUM(K619:M619)</f>
        <v>28.517500000000002</v>
      </c>
      <c r="P619" s="605">
        <f>220*P618*0.85/1000</f>
        <v>9.2565000000000008</v>
      </c>
      <c r="Q619" s="605">
        <f>220*Q618*0.85/1000</f>
        <v>11.593999999999999</v>
      </c>
      <c r="R619" s="605">
        <f>220*R618*0.85/1000</f>
        <v>4.6749999999999998</v>
      </c>
      <c r="S619" s="628"/>
      <c r="T619" s="600">
        <f>SUM(P619:R619)</f>
        <v>25.525500000000001</v>
      </c>
      <c r="U619" s="716"/>
      <c r="V619" s="796">
        <f>SUM(O619,T619)</f>
        <v>54.043000000000006</v>
      </c>
    </row>
    <row r="620" spans="1:22" ht="18" customHeight="1" x14ac:dyDescent="0.3">
      <c r="A620" s="840" t="s">
        <v>17</v>
      </c>
      <c r="B620" s="37">
        <f>SUM(B328,B346,B370,B394,B414,B432,B446,B462,B478,B490,B518,B544,B568,B586,B602)</f>
        <v>5320</v>
      </c>
      <c r="C620" s="37"/>
      <c r="D620" s="56"/>
      <c r="E620" s="56"/>
      <c r="F620" s="189">
        <f>SUM(F346,F370,F394,F462,F490,F518,F544,F602)</f>
        <v>3120</v>
      </c>
      <c r="G620" s="189"/>
      <c r="H620" s="46"/>
      <c r="I620" s="46"/>
      <c r="J620" s="239"/>
      <c r="K620" s="181"/>
      <c r="L620" s="181"/>
      <c r="M620" s="181"/>
      <c r="N620" s="371"/>
      <c r="O620" s="192"/>
      <c r="P620" s="142"/>
      <c r="Q620" s="142"/>
      <c r="R620" s="142"/>
      <c r="S620" s="199"/>
      <c r="T620" s="200"/>
      <c r="U620" s="899">
        <f>SUM(U336,U345,U357,U369,U381,U393,U403,U413,U422,U431,U438,U445,U453,U461,U469,U477,U483,U489,U503,U517,U530,U543,U555,U567,U576,U585,U593,U601,U610,U619)</f>
        <v>935.18699999999978</v>
      </c>
      <c r="V620" s="900">
        <f>SUM(V345,V369,V393,V413,V431,V445,V461,V477,V489,V517,V543,V567,V585,V601,V619)</f>
        <v>943.04099999999994</v>
      </c>
    </row>
    <row r="621" spans="1:22" ht="36" customHeight="1" x14ac:dyDescent="0.25">
      <c r="A621" s="1074" t="s">
        <v>64</v>
      </c>
      <c r="B621" s="1074"/>
      <c r="C621" s="1074"/>
      <c r="D621" s="1074"/>
      <c r="E621" s="1074"/>
      <c r="F621" s="1074"/>
      <c r="G621" s="1074"/>
      <c r="H621" s="1074"/>
      <c r="I621" s="1074"/>
      <c r="J621" s="1074"/>
      <c r="K621" s="1074"/>
      <c r="L621" s="1074"/>
      <c r="M621" s="1074"/>
      <c r="N621" s="1074"/>
      <c r="O621" s="1074"/>
      <c r="P621" s="1074"/>
      <c r="Q621" s="1074"/>
      <c r="R621" s="1075"/>
      <c r="S621" s="251"/>
      <c r="T621" s="252"/>
      <c r="U621" s="718"/>
      <c r="V621" s="841"/>
    </row>
    <row r="622" spans="1:22" ht="18" customHeight="1" x14ac:dyDescent="0.3">
      <c r="A622" s="1" t="s">
        <v>250</v>
      </c>
      <c r="B622" s="508">
        <v>180</v>
      </c>
      <c r="C622" s="508">
        <v>260</v>
      </c>
      <c r="D622" s="167">
        <f>MAX(K628:L628:M628)/260*100</f>
        <v>5.8153846153846152</v>
      </c>
      <c r="E622" s="167"/>
      <c r="F622" s="62"/>
      <c r="G622" s="62"/>
      <c r="H622" s="46"/>
      <c r="I622" s="46"/>
      <c r="J622" s="409">
        <f>(K622+L622+M622)/3</f>
        <v>226.66666666666666</v>
      </c>
      <c r="K622" s="373">
        <v>228</v>
      </c>
      <c r="L622" s="373">
        <v>222</v>
      </c>
      <c r="M622" s="373">
        <v>230</v>
      </c>
      <c r="N622" s="156"/>
      <c r="O622" s="319"/>
      <c r="P622" s="142"/>
      <c r="Q622" s="142"/>
      <c r="R622" s="142"/>
      <c r="S622" s="138"/>
      <c r="T622" s="781"/>
      <c r="U622" s="746"/>
      <c r="V622" s="773"/>
    </row>
    <row r="623" spans="1:22" ht="18" customHeight="1" x14ac:dyDescent="0.25">
      <c r="A623" s="766" t="s">
        <v>451</v>
      </c>
      <c r="B623" s="511"/>
      <c r="C623" s="511"/>
      <c r="D623" s="273"/>
      <c r="E623" s="273">
        <v>396</v>
      </c>
      <c r="F623" s="275"/>
      <c r="G623" s="275"/>
      <c r="H623" s="105"/>
      <c r="I623" s="105"/>
      <c r="J623" s="239"/>
      <c r="K623" s="181"/>
      <c r="L623" s="181"/>
      <c r="M623" s="181"/>
      <c r="N623" s="371">
        <f t="shared" ref="N623:N627" si="201">SQRT((0+L623*0.866-M623*0.866)*(0+L623*0.866-M623*0.866)+(K623-L623*0.5-M623*0.5)*(K623-L623*0.5-M623*0.5))</f>
        <v>0</v>
      </c>
      <c r="O623" s="316"/>
      <c r="P623" s="142"/>
      <c r="Q623" s="142"/>
      <c r="R623" s="142"/>
      <c r="S623" s="138"/>
      <c r="T623" s="781"/>
      <c r="U623" s="736"/>
      <c r="V623" s="773"/>
    </row>
    <row r="624" spans="1:22" ht="18" customHeight="1" x14ac:dyDescent="0.25">
      <c r="A624" s="766" t="s">
        <v>54</v>
      </c>
      <c r="B624" s="512"/>
      <c r="C624" s="512"/>
      <c r="D624" s="274"/>
      <c r="E624" s="274">
        <v>396</v>
      </c>
      <c r="F624" s="276"/>
      <c r="G624" s="276"/>
      <c r="H624" s="277"/>
      <c r="I624" s="277"/>
      <c r="J624" s="239"/>
      <c r="K624" s="181"/>
      <c r="L624" s="181"/>
      <c r="M624" s="181"/>
      <c r="N624" s="371">
        <f t="shared" si="201"/>
        <v>0</v>
      </c>
      <c r="O624" s="316"/>
      <c r="P624" s="142"/>
      <c r="Q624" s="142"/>
      <c r="R624" s="142"/>
      <c r="S624" s="138"/>
      <c r="T624" s="781"/>
      <c r="U624" s="736"/>
      <c r="V624" s="773"/>
    </row>
    <row r="625" spans="1:22" ht="18" customHeight="1" x14ac:dyDescent="0.25">
      <c r="A625" s="766" t="s">
        <v>55</v>
      </c>
      <c r="B625" s="512"/>
      <c r="C625" s="512"/>
      <c r="D625" s="274"/>
      <c r="E625" s="274">
        <v>401</v>
      </c>
      <c r="F625" s="276"/>
      <c r="G625" s="276"/>
      <c r="H625" s="277"/>
      <c r="I625" s="277"/>
      <c r="J625" s="239"/>
      <c r="K625" s="181"/>
      <c r="L625" s="181"/>
      <c r="M625" s="181"/>
      <c r="N625" s="371">
        <f t="shared" si="201"/>
        <v>0</v>
      </c>
      <c r="O625" s="316"/>
      <c r="P625" s="142"/>
      <c r="Q625" s="142"/>
      <c r="R625" s="142"/>
      <c r="S625" s="138"/>
      <c r="T625" s="781"/>
      <c r="U625" s="736"/>
      <c r="V625" s="773"/>
    </row>
    <row r="626" spans="1:22" ht="18" customHeight="1" x14ac:dyDescent="0.25">
      <c r="A626" s="766" t="s">
        <v>176</v>
      </c>
      <c r="B626" s="512"/>
      <c r="C626" s="512"/>
      <c r="D626" s="274"/>
      <c r="E626" s="274"/>
      <c r="F626" s="276"/>
      <c r="G626" s="276"/>
      <c r="H626" s="277"/>
      <c r="I626" s="277"/>
      <c r="J626" s="239"/>
      <c r="K626" s="399">
        <v>2.94</v>
      </c>
      <c r="L626" s="399">
        <v>2.52</v>
      </c>
      <c r="M626" s="399">
        <v>0</v>
      </c>
      <c r="N626" s="371">
        <f t="shared" si="201"/>
        <v>2.7540734526152346</v>
      </c>
      <c r="O626" s="316"/>
      <c r="P626" s="142"/>
      <c r="Q626" s="142"/>
      <c r="R626" s="142"/>
      <c r="S626" s="138"/>
      <c r="T626" s="781"/>
      <c r="U626" s="736"/>
      <c r="V626" s="773"/>
    </row>
    <row r="627" spans="1:22" ht="18" customHeight="1" x14ac:dyDescent="0.25">
      <c r="A627" s="766" t="s">
        <v>452</v>
      </c>
      <c r="B627" s="512"/>
      <c r="C627" s="512"/>
      <c r="D627" s="274"/>
      <c r="E627" s="274"/>
      <c r="F627" s="276"/>
      <c r="G627" s="276"/>
      <c r="H627" s="277"/>
      <c r="I627" s="277"/>
      <c r="J627" s="239"/>
      <c r="K627" s="399">
        <v>12.18</v>
      </c>
      <c r="L627" s="399">
        <v>8.82</v>
      </c>
      <c r="M627" s="399">
        <v>1.68</v>
      </c>
      <c r="N627" s="371">
        <f t="shared" si="201"/>
        <v>9.2874838841098395</v>
      </c>
      <c r="O627" s="317"/>
      <c r="P627" s="142"/>
      <c r="Q627" s="142"/>
      <c r="R627" s="142"/>
      <c r="S627" s="138"/>
      <c r="T627" s="781"/>
      <c r="U627" s="736"/>
      <c r="V627" s="773"/>
    </row>
    <row r="628" spans="1:22" ht="18" customHeight="1" x14ac:dyDescent="0.25">
      <c r="A628" s="63" t="s">
        <v>11</v>
      </c>
      <c r="B628" s="528"/>
      <c r="C628" s="528"/>
      <c r="D628" s="901"/>
      <c r="E628" s="901"/>
      <c r="F628" s="902"/>
      <c r="G628" s="902"/>
      <c r="H628" s="903"/>
      <c r="I628" s="903"/>
      <c r="J628" s="410"/>
      <c r="K628" s="50">
        <f>SUM(K623:K627)</f>
        <v>15.12</v>
      </c>
      <c r="L628" s="50">
        <f t="shared" ref="L628:M628" si="202">SUM(L623:L627)</f>
        <v>11.34</v>
      </c>
      <c r="M628" s="50">
        <f t="shared" si="202"/>
        <v>1.68</v>
      </c>
      <c r="N628" s="372">
        <f>SQRT((0+L628*0.866-M628*0.866)*(0+L628*0.866-M628*0.866)+(K628-L628*0.5-M628*0.5)*(K628-L628*0.5-M628*0.5))</f>
        <v>12.004777970191702</v>
      </c>
      <c r="O628" s="59"/>
      <c r="P628" s="64"/>
      <c r="Q628" s="64"/>
      <c r="R628" s="64"/>
      <c r="S628" s="65"/>
      <c r="T628" s="175"/>
      <c r="U628" s="736"/>
      <c r="V628" s="736"/>
    </row>
    <row r="629" spans="1:22" ht="18" customHeight="1" x14ac:dyDescent="0.25">
      <c r="A629" s="629"/>
      <c r="B629" s="630"/>
      <c r="C629" s="630"/>
      <c r="D629" s="904"/>
      <c r="E629" s="904"/>
      <c r="F629" s="905"/>
      <c r="G629" s="905"/>
      <c r="H629" s="906"/>
      <c r="I629" s="906"/>
      <c r="J629" s="631"/>
      <c r="K629" s="594">
        <f>220*K628*0.85/1000</f>
        <v>2.8274399999999997</v>
      </c>
      <c r="L629" s="594">
        <f>220*L628*0.85/1000</f>
        <v>2.1205799999999999</v>
      </c>
      <c r="M629" s="594">
        <f>220*M628*0.85/1000</f>
        <v>0.31415999999999999</v>
      </c>
      <c r="N629" s="609"/>
      <c r="O629" s="597">
        <f>SUM(K629:M629)</f>
        <v>5.2621799999999999</v>
      </c>
      <c r="P629" s="632"/>
      <c r="Q629" s="632"/>
      <c r="R629" s="632"/>
      <c r="S629" s="633"/>
      <c r="T629" s="907"/>
      <c r="U629" s="765">
        <f>SUM(O629,T629)</f>
        <v>5.2621799999999999</v>
      </c>
      <c r="V629" s="813"/>
    </row>
    <row r="630" spans="1:22" ht="18" customHeight="1" x14ac:dyDescent="0.3">
      <c r="A630" s="1" t="s">
        <v>251</v>
      </c>
      <c r="B630" s="508">
        <v>180</v>
      </c>
      <c r="C630" s="508">
        <v>260</v>
      </c>
      <c r="D630" s="167">
        <f>MAX(K636:L636:M636)/260*100</f>
        <v>5.3307692307692305</v>
      </c>
      <c r="E630" s="167"/>
      <c r="F630" s="62"/>
      <c r="G630" s="62"/>
      <c r="H630" s="46"/>
      <c r="I630" s="46"/>
      <c r="J630" s="409">
        <f>(K630+L630+M630)/3</f>
        <v>228.33333333333334</v>
      </c>
      <c r="K630" s="373">
        <v>229</v>
      </c>
      <c r="L630" s="373">
        <v>222</v>
      </c>
      <c r="M630" s="373">
        <v>234</v>
      </c>
      <c r="N630" s="374"/>
      <c r="O630" s="333"/>
      <c r="P630" s="142"/>
      <c r="Q630" s="142"/>
      <c r="R630" s="142"/>
      <c r="S630" s="138"/>
      <c r="T630" s="781"/>
      <c r="U630" s="736"/>
      <c r="V630" s="773"/>
    </row>
    <row r="631" spans="1:22" ht="18" customHeight="1" x14ac:dyDescent="0.25">
      <c r="A631" s="766" t="s">
        <v>249</v>
      </c>
      <c r="B631" s="511"/>
      <c r="C631" s="511"/>
      <c r="D631" s="273"/>
      <c r="E631" s="273">
        <v>398</v>
      </c>
      <c r="F631" s="275"/>
      <c r="G631" s="275"/>
      <c r="H631" s="105"/>
      <c r="I631" s="105"/>
      <c r="J631" s="239"/>
      <c r="K631" s="399">
        <v>0</v>
      </c>
      <c r="L631" s="399">
        <v>0</v>
      </c>
      <c r="M631" s="399">
        <v>0</v>
      </c>
      <c r="N631" s="371">
        <f t="shared" ref="N631:N635" si="203">SQRT((0+L631*0.866-M631*0.866)*(0+L631*0.866-M631*0.866)+(K631-L631*0.5-M631*0.5)*(K631-L631*0.5-M631*0.5))</f>
        <v>0</v>
      </c>
      <c r="O631" s="334"/>
      <c r="P631" s="142"/>
      <c r="Q631" s="142"/>
      <c r="R631" s="142"/>
      <c r="S631" s="138"/>
      <c r="T631" s="781"/>
      <c r="U631" s="736"/>
      <c r="V631" s="773"/>
    </row>
    <row r="632" spans="1:22" ht="18" customHeight="1" x14ac:dyDescent="0.25">
      <c r="A632" s="766" t="s">
        <v>54</v>
      </c>
      <c r="B632" s="512"/>
      <c r="C632" s="512"/>
      <c r="D632" s="274"/>
      <c r="E632" s="274">
        <v>393</v>
      </c>
      <c r="F632" s="276"/>
      <c r="G632" s="276"/>
      <c r="H632" s="277"/>
      <c r="I632" s="277"/>
      <c r="J632" s="239"/>
      <c r="K632" s="399">
        <v>0</v>
      </c>
      <c r="L632" s="399">
        <v>0</v>
      </c>
      <c r="M632" s="399">
        <v>0</v>
      </c>
      <c r="N632" s="371">
        <f t="shared" si="203"/>
        <v>0</v>
      </c>
      <c r="O632" s="334"/>
      <c r="P632" s="142"/>
      <c r="Q632" s="142"/>
      <c r="R632" s="142"/>
      <c r="S632" s="138"/>
      <c r="T632" s="781"/>
      <c r="U632" s="736"/>
      <c r="V632" s="773"/>
    </row>
    <row r="633" spans="1:22" ht="18" customHeight="1" x14ac:dyDescent="0.25">
      <c r="A633" s="766" t="s">
        <v>55</v>
      </c>
      <c r="B633" s="512"/>
      <c r="C633" s="512"/>
      <c r="D633" s="274"/>
      <c r="E633" s="274">
        <v>396</v>
      </c>
      <c r="F633" s="276"/>
      <c r="G633" s="276"/>
      <c r="H633" s="277"/>
      <c r="I633" s="277"/>
      <c r="J633" s="239"/>
      <c r="K633" s="399">
        <v>0</v>
      </c>
      <c r="L633" s="399">
        <v>0</v>
      </c>
      <c r="M633" s="399">
        <v>0</v>
      </c>
      <c r="N633" s="371">
        <f t="shared" si="203"/>
        <v>0</v>
      </c>
      <c r="O633" s="334"/>
      <c r="P633" s="142"/>
      <c r="Q633" s="142"/>
      <c r="R633" s="142"/>
      <c r="S633" s="138"/>
      <c r="T633" s="781"/>
      <c r="U633" s="736"/>
      <c r="V633" s="773"/>
    </row>
    <row r="634" spans="1:22" ht="18" customHeight="1" x14ac:dyDescent="0.25">
      <c r="A634" s="766" t="s">
        <v>176</v>
      </c>
      <c r="B634" s="512"/>
      <c r="C634" s="512"/>
      <c r="D634" s="274"/>
      <c r="E634" s="274"/>
      <c r="F634" s="276"/>
      <c r="G634" s="276"/>
      <c r="H634" s="277"/>
      <c r="I634" s="277"/>
      <c r="J634" s="239"/>
      <c r="K634" s="399">
        <v>4.2</v>
      </c>
      <c r="L634" s="399">
        <v>4.62</v>
      </c>
      <c r="M634" s="399">
        <v>0</v>
      </c>
      <c r="N634" s="371">
        <f t="shared" si="203"/>
        <v>4.4248684552650825</v>
      </c>
      <c r="O634" s="334"/>
      <c r="P634" s="142"/>
      <c r="Q634" s="142"/>
      <c r="R634" s="142"/>
      <c r="S634" s="138"/>
      <c r="T634" s="781"/>
      <c r="U634" s="736"/>
      <c r="V634" s="773"/>
    </row>
    <row r="635" spans="1:22" ht="18" customHeight="1" x14ac:dyDescent="0.25">
      <c r="A635" s="766" t="s">
        <v>177</v>
      </c>
      <c r="B635" s="512"/>
      <c r="C635" s="512"/>
      <c r="D635" s="274"/>
      <c r="E635" s="274"/>
      <c r="F635" s="276"/>
      <c r="G635" s="276"/>
      <c r="H635" s="277"/>
      <c r="I635" s="277"/>
      <c r="J635" s="239"/>
      <c r="K635" s="399">
        <v>9.66</v>
      </c>
      <c r="L635" s="399">
        <v>5.88</v>
      </c>
      <c r="M635" s="399">
        <v>1.68</v>
      </c>
      <c r="N635" s="371">
        <f t="shared" si="203"/>
        <v>6.9140164766942824</v>
      </c>
      <c r="O635" s="335"/>
      <c r="P635" s="142"/>
      <c r="Q635" s="142"/>
      <c r="R635" s="142"/>
      <c r="S635" s="138"/>
      <c r="T635" s="781"/>
      <c r="U635" s="736"/>
      <c r="V635" s="773"/>
    </row>
    <row r="636" spans="1:22" ht="18" customHeight="1" x14ac:dyDescent="0.25">
      <c r="A636" s="63" t="s">
        <v>11</v>
      </c>
      <c r="B636" s="528"/>
      <c r="C636" s="528"/>
      <c r="D636" s="901"/>
      <c r="E636" s="901"/>
      <c r="F636" s="902"/>
      <c r="G636" s="902"/>
      <c r="H636" s="903"/>
      <c r="I636" s="903"/>
      <c r="J636" s="410"/>
      <c r="K636" s="50">
        <f>SUM(K631:K635)</f>
        <v>13.86</v>
      </c>
      <c r="L636" s="50">
        <f t="shared" ref="L636:M636" si="204">SUM(L631:L635)</f>
        <v>10.5</v>
      </c>
      <c r="M636" s="50">
        <f t="shared" si="204"/>
        <v>1.68</v>
      </c>
      <c r="N636" s="372"/>
      <c r="O636" s="59"/>
      <c r="P636" s="64"/>
      <c r="Q636" s="64"/>
      <c r="R636" s="64"/>
      <c r="S636" s="65"/>
      <c r="T636" s="175"/>
      <c r="U636" s="736"/>
      <c r="V636" s="736"/>
    </row>
    <row r="637" spans="1:22" ht="18" customHeight="1" x14ac:dyDescent="0.25">
      <c r="A637" s="629"/>
      <c r="B637" s="630"/>
      <c r="C637" s="630"/>
      <c r="D637" s="904"/>
      <c r="E637" s="904"/>
      <c r="F637" s="905"/>
      <c r="G637" s="905"/>
      <c r="H637" s="906"/>
      <c r="I637" s="906"/>
      <c r="J637" s="631"/>
      <c r="K637" s="594">
        <f>220*K636*0.85/1000</f>
        <v>2.5918199999999998</v>
      </c>
      <c r="L637" s="594">
        <f>220*L636*0.85/1000</f>
        <v>1.9635</v>
      </c>
      <c r="M637" s="594">
        <f>220*M636*0.85/1000</f>
        <v>0.31415999999999999</v>
      </c>
      <c r="N637" s="609"/>
      <c r="O637" s="597">
        <f>SUM(K637:M637)</f>
        <v>4.8694800000000003</v>
      </c>
      <c r="P637" s="632"/>
      <c r="Q637" s="632"/>
      <c r="R637" s="632"/>
      <c r="S637" s="633"/>
      <c r="T637" s="907"/>
      <c r="U637" s="716"/>
      <c r="V637" s="796">
        <f>SUM(O637,T637)</f>
        <v>4.8694800000000003</v>
      </c>
    </row>
    <row r="638" spans="1:22" ht="18" customHeight="1" x14ac:dyDescent="0.3">
      <c r="A638" s="95" t="s">
        <v>252</v>
      </c>
      <c r="B638" s="508">
        <v>400</v>
      </c>
      <c r="C638" s="508">
        <v>578</v>
      </c>
      <c r="D638" s="167">
        <f>MAX(K644:L644:M644)/578*100</f>
        <v>18.674740484429062</v>
      </c>
      <c r="E638" s="167"/>
      <c r="F638" s="60"/>
      <c r="G638" s="60"/>
      <c r="H638" s="13"/>
      <c r="I638" s="13"/>
      <c r="J638" s="409">
        <f>(K638+L638+M638)/3</f>
        <v>228.66666666666666</v>
      </c>
      <c r="K638" s="373">
        <v>226</v>
      </c>
      <c r="L638" s="373">
        <v>230</v>
      </c>
      <c r="M638" s="373">
        <v>230</v>
      </c>
      <c r="N638" s="374"/>
      <c r="O638" s="341"/>
      <c r="P638" s="375"/>
      <c r="Q638" s="375"/>
      <c r="R638" s="375"/>
      <c r="S638" s="376"/>
      <c r="T638" s="782"/>
      <c r="U638" s="736"/>
      <c r="V638" s="773"/>
    </row>
    <row r="639" spans="1:22" ht="18" customHeight="1" x14ac:dyDescent="0.25">
      <c r="A639" s="766" t="s">
        <v>254</v>
      </c>
      <c r="B639" s="511"/>
      <c r="C639" s="511"/>
      <c r="D639" s="864"/>
      <c r="E639" s="762">
        <v>400</v>
      </c>
      <c r="F639" s="280"/>
      <c r="G639" s="280"/>
      <c r="H639" s="347"/>
      <c r="I639" s="347"/>
      <c r="J639" s="239"/>
      <c r="K639" s="399">
        <v>25.619999999999997</v>
      </c>
      <c r="L639" s="399">
        <v>14.7</v>
      </c>
      <c r="M639" s="399">
        <v>23.099999999999998</v>
      </c>
      <c r="N639" s="371">
        <f t="shared" ref="N639:N644" si="205">SQRT((0+L639*0.866-M639*0.866)*(0+L639*0.866-M639*0.866)+(K639-L639*0.5-M639*0.5)*(K639-L639*0.5-M639*0.5))</f>
        <v>9.9032971963886798</v>
      </c>
      <c r="O639" s="342"/>
      <c r="P639" s="375"/>
      <c r="Q639" s="375"/>
      <c r="R639" s="375"/>
      <c r="S639" s="376"/>
      <c r="T639" s="782"/>
      <c r="U639" s="736"/>
      <c r="V639" s="773"/>
    </row>
    <row r="640" spans="1:22" ht="18" customHeight="1" x14ac:dyDescent="0.25">
      <c r="A640" s="766" t="s">
        <v>133</v>
      </c>
      <c r="B640" s="512"/>
      <c r="C640" s="512"/>
      <c r="D640" s="866"/>
      <c r="E640" s="751">
        <v>392</v>
      </c>
      <c r="F640" s="283"/>
      <c r="G640" s="283"/>
      <c r="H640" s="349"/>
      <c r="I640" s="349"/>
      <c r="J640" s="239"/>
      <c r="K640" s="399">
        <v>31.08</v>
      </c>
      <c r="L640" s="399">
        <v>21.84</v>
      </c>
      <c r="M640" s="399">
        <v>7.9799999999999995</v>
      </c>
      <c r="N640" s="371">
        <f t="shared" si="205"/>
        <v>20.137903257727704</v>
      </c>
      <c r="O640" s="342"/>
      <c r="P640" s="375"/>
      <c r="Q640" s="375"/>
      <c r="R640" s="375"/>
      <c r="S640" s="376"/>
      <c r="T640" s="782"/>
      <c r="U640" s="736"/>
      <c r="V640" s="773"/>
    </row>
    <row r="641" spans="1:22" ht="18" customHeight="1" x14ac:dyDescent="0.25">
      <c r="A641" s="766" t="s">
        <v>453</v>
      </c>
      <c r="B641" s="512"/>
      <c r="C641" s="512"/>
      <c r="D641" s="866"/>
      <c r="E641" s="751">
        <v>399</v>
      </c>
      <c r="F641" s="283"/>
      <c r="G641" s="283"/>
      <c r="H641" s="349"/>
      <c r="I641" s="349"/>
      <c r="J641" s="239"/>
      <c r="K641" s="399">
        <v>10.5</v>
      </c>
      <c r="L641" s="399">
        <v>31.08</v>
      </c>
      <c r="M641" s="399">
        <v>35.28</v>
      </c>
      <c r="N641" s="371">
        <f t="shared" si="205"/>
        <v>22.969798080087688</v>
      </c>
      <c r="O641" s="342"/>
      <c r="P641" s="375"/>
      <c r="Q641" s="375"/>
      <c r="R641" s="375"/>
      <c r="S641" s="376"/>
      <c r="T641" s="782"/>
      <c r="U641" s="736"/>
      <c r="V641" s="773"/>
    </row>
    <row r="642" spans="1:22" ht="18" customHeight="1" x14ac:dyDescent="0.25">
      <c r="A642" s="766" t="s">
        <v>134</v>
      </c>
      <c r="B642" s="512"/>
      <c r="C642" s="512"/>
      <c r="D642" s="866"/>
      <c r="E642" s="751"/>
      <c r="F642" s="283"/>
      <c r="G642" s="283"/>
      <c r="H642" s="867"/>
      <c r="I642" s="867"/>
      <c r="J642" s="239"/>
      <c r="K642" s="399">
        <v>19.739999999999998</v>
      </c>
      <c r="L642" s="399">
        <v>12.18</v>
      </c>
      <c r="M642" s="399">
        <v>18.059999999999999</v>
      </c>
      <c r="N642" s="371">
        <f t="shared" si="205"/>
        <v>6.8755857006076209</v>
      </c>
      <c r="O642" s="342"/>
      <c r="P642" s="375"/>
      <c r="Q642" s="375"/>
      <c r="R642" s="375"/>
      <c r="S642" s="376"/>
      <c r="T642" s="782"/>
      <c r="U642" s="736"/>
      <c r="V642" s="773"/>
    </row>
    <row r="643" spans="1:22" ht="18" customHeight="1" x14ac:dyDescent="0.25">
      <c r="A643" s="766" t="s">
        <v>454</v>
      </c>
      <c r="B643" s="512"/>
      <c r="C643" s="512"/>
      <c r="D643" s="866"/>
      <c r="E643" s="751"/>
      <c r="F643" s="283"/>
      <c r="G643" s="283"/>
      <c r="H643" s="867"/>
      <c r="I643" s="867"/>
      <c r="J643" s="239"/>
      <c r="K643" s="399">
        <v>21</v>
      </c>
      <c r="L643" s="399">
        <v>9.66</v>
      </c>
      <c r="M643" s="399">
        <v>10.92</v>
      </c>
      <c r="N643" s="371">
        <f t="shared" si="205"/>
        <v>10.765441474719001</v>
      </c>
      <c r="O643" s="343"/>
      <c r="P643" s="375"/>
      <c r="Q643" s="375"/>
      <c r="R643" s="375"/>
      <c r="S643" s="376"/>
      <c r="T643" s="782"/>
      <c r="U643" s="736"/>
      <c r="V643" s="773"/>
    </row>
    <row r="644" spans="1:22" ht="18" customHeight="1" x14ac:dyDescent="0.3">
      <c r="A644" s="15" t="s">
        <v>11</v>
      </c>
      <c r="B644" s="513"/>
      <c r="C644" s="513"/>
      <c r="D644" s="71"/>
      <c r="E644" s="908"/>
      <c r="F644" s="70"/>
      <c r="G644" s="70"/>
      <c r="H644" s="51"/>
      <c r="I644" s="51"/>
      <c r="J644" s="47"/>
      <c r="K644" s="53">
        <f>SUM(K639:K643)</f>
        <v>107.93999999999998</v>
      </c>
      <c r="L644" s="53">
        <f t="shared" ref="L644:M644" si="206">SUM(L639:L643)</f>
        <v>89.460000000000008</v>
      </c>
      <c r="M644" s="53">
        <f t="shared" si="206"/>
        <v>95.34</v>
      </c>
      <c r="N644" s="377">
        <f t="shared" si="205"/>
        <v>16.353008246998449</v>
      </c>
      <c r="O644" s="59"/>
      <c r="P644" s="40"/>
      <c r="Q644" s="40"/>
      <c r="R644" s="40"/>
      <c r="S644" s="32"/>
      <c r="T644" s="175"/>
      <c r="U644" s="736"/>
      <c r="V644" s="736"/>
    </row>
    <row r="645" spans="1:22" ht="18" customHeight="1" x14ac:dyDescent="0.3">
      <c r="A645" s="592"/>
      <c r="B645" s="603"/>
      <c r="C645" s="603"/>
      <c r="D645" s="626"/>
      <c r="E645" s="909"/>
      <c r="F645" s="810"/>
      <c r="G645" s="810"/>
      <c r="H645" s="698"/>
      <c r="I645" s="698"/>
      <c r="J645" s="617"/>
      <c r="K645" s="605">
        <f>220*K644*0.85/1000</f>
        <v>20.184779999999996</v>
      </c>
      <c r="L645" s="605">
        <f>220*L644*0.85/1000</f>
        <v>16.729020000000002</v>
      </c>
      <c r="M645" s="605">
        <f>220*M644*0.85/1000</f>
        <v>17.828579999999999</v>
      </c>
      <c r="N645" s="606"/>
      <c r="O645" s="597">
        <f>SUM(K645:M645)</f>
        <v>54.742379999999997</v>
      </c>
      <c r="P645" s="634"/>
      <c r="Q645" s="634"/>
      <c r="R645" s="634"/>
      <c r="S645" s="599"/>
      <c r="T645" s="907"/>
      <c r="U645" s="765">
        <f>SUM(O645,T645)</f>
        <v>54.742379999999997</v>
      </c>
      <c r="V645" s="847"/>
    </row>
    <row r="646" spans="1:22" ht="18" customHeight="1" x14ac:dyDescent="0.3">
      <c r="A646" s="95" t="s">
        <v>253</v>
      </c>
      <c r="B646" s="508">
        <v>400</v>
      </c>
      <c r="C646" s="508">
        <v>578</v>
      </c>
      <c r="D646" s="167">
        <f>MAX(K652:L652:M652)/578*100</f>
        <v>18.674740484429066</v>
      </c>
      <c r="E646" s="167"/>
      <c r="F646" s="60"/>
      <c r="G646" s="60"/>
      <c r="H646" s="13"/>
      <c r="I646" s="13"/>
      <c r="J646" s="409">
        <f>(K646+L646+M646)/3</f>
        <v>225.66666666666666</v>
      </c>
      <c r="K646" s="373">
        <v>227</v>
      </c>
      <c r="L646" s="373">
        <v>225</v>
      </c>
      <c r="M646" s="373">
        <v>225</v>
      </c>
      <c r="N646" s="374"/>
      <c r="O646" s="333"/>
      <c r="P646" s="189"/>
      <c r="Q646" s="189"/>
      <c r="R646" s="189"/>
      <c r="S646" s="136"/>
      <c r="T646" s="781"/>
      <c r="U646" s="736"/>
      <c r="V646" s="773"/>
    </row>
    <row r="647" spans="1:22" ht="18" customHeight="1" x14ac:dyDescent="0.25">
      <c r="A647" s="766" t="s">
        <v>254</v>
      </c>
      <c r="B647" s="511"/>
      <c r="C647" s="511"/>
      <c r="D647" s="864"/>
      <c r="E647" s="762">
        <v>395</v>
      </c>
      <c r="F647" s="280"/>
      <c r="G647" s="280"/>
      <c r="H647" s="347"/>
      <c r="I647" s="347"/>
      <c r="J647" s="239"/>
      <c r="K647" s="399">
        <v>24.36</v>
      </c>
      <c r="L647" s="399">
        <v>16.38</v>
      </c>
      <c r="M647" s="399">
        <v>35.28</v>
      </c>
      <c r="N647" s="371">
        <f t="shared" ref="N647:N651" si="207">SQRT((0+L647*0.866-M647*0.866)*(0+L647*0.866-M647*0.866)+(K647-L647*0.5-M647*0.5)*(K647-L647*0.5-M647*0.5))</f>
        <v>16.433279732299333</v>
      </c>
      <c r="O647" s="334"/>
      <c r="P647" s="189"/>
      <c r="Q647" s="189"/>
      <c r="R647" s="189"/>
      <c r="S647" s="136"/>
      <c r="T647" s="781"/>
      <c r="U647" s="736"/>
      <c r="V647" s="773"/>
    </row>
    <row r="648" spans="1:22" ht="18" customHeight="1" x14ac:dyDescent="0.25">
      <c r="A648" s="766" t="s">
        <v>133</v>
      </c>
      <c r="B648" s="512"/>
      <c r="C648" s="512"/>
      <c r="D648" s="866"/>
      <c r="E648" s="751">
        <v>384</v>
      </c>
      <c r="F648" s="283"/>
      <c r="G648" s="283"/>
      <c r="H648" s="349"/>
      <c r="I648" s="349"/>
      <c r="J648" s="239"/>
      <c r="K648" s="399">
        <v>29.4</v>
      </c>
      <c r="L648" s="399">
        <v>26.459999999999997</v>
      </c>
      <c r="M648" s="399">
        <v>10.5</v>
      </c>
      <c r="N648" s="371">
        <f t="shared" si="207"/>
        <v>17.614664125370091</v>
      </c>
      <c r="O648" s="334"/>
      <c r="P648" s="189"/>
      <c r="Q648" s="189"/>
      <c r="R648" s="189"/>
      <c r="S648" s="136"/>
      <c r="T648" s="781"/>
      <c r="U648" s="736"/>
      <c r="V648" s="773"/>
    </row>
    <row r="649" spans="1:22" ht="18" customHeight="1" x14ac:dyDescent="0.25">
      <c r="A649" s="766" t="s">
        <v>453</v>
      </c>
      <c r="B649" s="512"/>
      <c r="C649" s="512"/>
      <c r="D649" s="866"/>
      <c r="E649" s="751">
        <v>396</v>
      </c>
      <c r="F649" s="283"/>
      <c r="G649" s="283"/>
      <c r="H649" s="349"/>
      <c r="I649" s="349"/>
      <c r="J649" s="239"/>
      <c r="K649" s="399">
        <v>9.66</v>
      </c>
      <c r="L649" s="399">
        <v>35.28</v>
      </c>
      <c r="M649" s="399">
        <v>29.4</v>
      </c>
      <c r="N649" s="371">
        <f t="shared" si="207"/>
        <v>23.244605368265557</v>
      </c>
      <c r="O649" s="334"/>
      <c r="P649" s="189"/>
      <c r="Q649" s="189"/>
      <c r="R649" s="189"/>
      <c r="S649" s="136"/>
      <c r="T649" s="781"/>
      <c r="U649" s="736"/>
      <c r="V649" s="773"/>
    </row>
    <row r="650" spans="1:22" ht="18" customHeight="1" x14ac:dyDescent="0.25">
      <c r="A650" s="766" t="s">
        <v>134</v>
      </c>
      <c r="B650" s="512"/>
      <c r="C650" s="512"/>
      <c r="D650" s="866"/>
      <c r="E650" s="866"/>
      <c r="F650" s="283"/>
      <c r="G650" s="283"/>
      <c r="H650" s="867"/>
      <c r="I650" s="867"/>
      <c r="J650" s="239"/>
      <c r="K650" s="399">
        <v>22.259999999999998</v>
      </c>
      <c r="L650" s="399">
        <v>13.44</v>
      </c>
      <c r="M650" s="399">
        <v>11.76</v>
      </c>
      <c r="N650" s="371">
        <f t="shared" si="207"/>
        <v>9.7689444575348059</v>
      </c>
      <c r="O650" s="334"/>
      <c r="P650" s="189"/>
      <c r="Q650" s="189"/>
      <c r="R650" s="189"/>
      <c r="S650" s="136"/>
      <c r="T650" s="781"/>
      <c r="U650" s="736"/>
      <c r="V650" s="773"/>
    </row>
    <row r="651" spans="1:22" ht="18" customHeight="1" x14ac:dyDescent="0.25">
      <c r="A651" s="766" t="s">
        <v>454</v>
      </c>
      <c r="B651" s="512"/>
      <c r="C651" s="512"/>
      <c r="D651" s="866"/>
      <c r="E651" s="866"/>
      <c r="F651" s="283"/>
      <c r="G651" s="283"/>
      <c r="H651" s="867"/>
      <c r="I651" s="867"/>
      <c r="J651" s="239"/>
      <c r="K651" s="399">
        <v>22.259999999999998</v>
      </c>
      <c r="L651" s="399">
        <v>15.959999999999999</v>
      </c>
      <c r="M651" s="399">
        <v>9.66</v>
      </c>
      <c r="N651" s="371">
        <f t="shared" si="207"/>
        <v>10.911840066643203</v>
      </c>
      <c r="O651" s="335"/>
      <c r="P651" s="189"/>
      <c r="Q651" s="189"/>
      <c r="R651" s="189"/>
      <c r="S651" s="136"/>
      <c r="T651" s="781"/>
      <c r="U651" s="736"/>
      <c r="V651" s="773"/>
    </row>
    <row r="652" spans="1:22" ht="18" customHeight="1" x14ac:dyDescent="0.3">
      <c r="A652" s="15" t="s">
        <v>11</v>
      </c>
      <c r="B652" s="513"/>
      <c r="C652" s="513"/>
      <c r="D652" s="71"/>
      <c r="E652" s="71"/>
      <c r="F652" s="70"/>
      <c r="G652" s="70"/>
      <c r="H652" s="51"/>
      <c r="I652" s="51"/>
      <c r="J652" s="47"/>
      <c r="K652" s="53">
        <f>SUM(K647:K651)</f>
        <v>107.94</v>
      </c>
      <c r="L652" s="53">
        <f t="shared" ref="L652:M652" si="208">SUM(L647:L651)</f>
        <v>107.52</v>
      </c>
      <c r="M652" s="53">
        <f t="shared" si="208"/>
        <v>96.600000000000009</v>
      </c>
      <c r="N652" s="377"/>
      <c r="O652" s="59"/>
      <c r="P652" s="40"/>
      <c r="Q652" s="40"/>
      <c r="R652" s="40"/>
      <c r="S652" s="32"/>
      <c r="T652" s="175"/>
      <c r="U652" s="736"/>
      <c r="V652" s="736"/>
    </row>
    <row r="653" spans="1:22" ht="18" customHeight="1" x14ac:dyDescent="0.3">
      <c r="A653" s="592"/>
      <c r="B653" s="603"/>
      <c r="C653" s="603"/>
      <c r="D653" s="626"/>
      <c r="E653" s="626"/>
      <c r="F653" s="810"/>
      <c r="G653" s="810"/>
      <c r="H653" s="698"/>
      <c r="I653" s="698"/>
      <c r="J653" s="617"/>
      <c r="K653" s="605">
        <f>220*K652*0.85/1000</f>
        <v>20.18478</v>
      </c>
      <c r="L653" s="605">
        <f>220*L652*0.85/1000</f>
        <v>20.10624</v>
      </c>
      <c r="M653" s="605">
        <f>220*M652*0.85/1000</f>
        <v>18.064200000000003</v>
      </c>
      <c r="N653" s="606"/>
      <c r="O653" s="597">
        <f>SUM(K653:M653)</f>
        <v>58.355220000000003</v>
      </c>
      <c r="P653" s="634"/>
      <c r="Q653" s="634"/>
      <c r="R653" s="634"/>
      <c r="S653" s="599"/>
      <c r="T653" s="907"/>
      <c r="U653" s="717"/>
      <c r="V653" s="796">
        <f>SUM(O653,T653)</f>
        <v>58.355220000000003</v>
      </c>
    </row>
    <row r="654" spans="1:22" ht="18" customHeight="1" x14ac:dyDescent="0.3">
      <c r="A654" s="95" t="s">
        <v>255</v>
      </c>
      <c r="B654" s="508">
        <v>25</v>
      </c>
      <c r="C654" s="508">
        <v>36</v>
      </c>
      <c r="D654" s="167">
        <f>MAX(K658:L658:M658)/36*100</f>
        <v>5.833333333333333</v>
      </c>
      <c r="E654" s="167"/>
      <c r="F654" s="62"/>
      <c r="G654" s="62"/>
      <c r="H654" s="46"/>
      <c r="I654" s="46"/>
      <c r="J654" s="239"/>
      <c r="K654" s="373">
        <v>230</v>
      </c>
      <c r="L654" s="373">
        <v>231</v>
      </c>
      <c r="M654" s="373">
        <v>230</v>
      </c>
      <c r="N654" s="374"/>
      <c r="O654" s="333"/>
      <c r="P654" s="142"/>
      <c r="Q654" s="142"/>
      <c r="R654" s="142"/>
      <c r="S654" s="195"/>
      <c r="T654" s="781"/>
      <c r="U654" s="736"/>
      <c r="V654" s="773"/>
    </row>
    <row r="655" spans="1:22" ht="18" customHeight="1" x14ac:dyDescent="0.25">
      <c r="A655" s="766" t="s">
        <v>36</v>
      </c>
      <c r="B655" s="511"/>
      <c r="C655" s="511"/>
      <c r="D655" s="910"/>
      <c r="E655" s="762">
        <v>403</v>
      </c>
      <c r="F655" s="275"/>
      <c r="G655" s="275"/>
      <c r="H655" s="105"/>
      <c r="I655" s="911"/>
      <c r="J655" s="238"/>
      <c r="K655" s="399">
        <v>1.1340000000000001</v>
      </c>
      <c r="L655" s="399">
        <v>2.1</v>
      </c>
      <c r="M655" s="399">
        <v>1.26</v>
      </c>
      <c r="N655" s="386">
        <f t="shared" ref="N655" si="209">SQRT((0+L655*0.866-M655*0.866)*(0+L655*0.866-M655*0.866)+(K655-L655*0.5-M655*0.5)*(K655-L655*0.5-M655*0.5))</f>
        <v>0.90955206206132044</v>
      </c>
      <c r="O655" s="334"/>
      <c r="P655" s="142"/>
      <c r="Q655" s="142"/>
      <c r="R655" s="142"/>
      <c r="S655" s="138"/>
      <c r="T655" s="781"/>
      <c r="U655" s="736"/>
      <c r="V655" s="773"/>
    </row>
    <row r="656" spans="1:22" ht="18" customHeight="1" x14ac:dyDescent="0.25">
      <c r="A656" s="766"/>
      <c r="B656" s="512"/>
      <c r="C656" s="512"/>
      <c r="D656" s="912"/>
      <c r="E656" s="751">
        <v>400</v>
      </c>
      <c r="F656" s="276"/>
      <c r="G656" s="276"/>
      <c r="H656" s="277"/>
      <c r="I656" s="913"/>
      <c r="J656" s="238"/>
      <c r="K656" s="387"/>
      <c r="L656" s="387"/>
      <c r="M656" s="387"/>
      <c r="N656" s="388"/>
      <c r="O656" s="334"/>
      <c r="P656" s="142"/>
      <c r="Q656" s="142"/>
      <c r="R656" s="142"/>
      <c r="S656" s="138"/>
      <c r="T656" s="781"/>
      <c r="U656" s="736"/>
      <c r="V656" s="773"/>
    </row>
    <row r="657" spans="1:22" ht="18" customHeight="1" x14ac:dyDescent="0.25">
      <c r="A657" s="766"/>
      <c r="B657" s="521"/>
      <c r="C657" s="521"/>
      <c r="D657" s="914"/>
      <c r="E657" s="817">
        <v>400</v>
      </c>
      <c r="F657" s="73"/>
      <c r="G657" s="73"/>
      <c r="H657" s="74"/>
      <c r="I657" s="915"/>
      <c r="J657" s="238"/>
      <c r="K657" s="387"/>
      <c r="L657" s="387"/>
      <c r="M657" s="387"/>
      <c r="N657" s="388"/>
      <c r="O657" s="335"/>
      <c r="P657" s="142"/>
      <c r="Q657" s="142"/>
      <c r="R657" s="142"/>
      <c r="S657" s="138"/>
      <c r="T657" s="781"/>
      <c r="U657" s="736"/>
      <c r="V657" s="773"/>
    </row>
    <row r="658" spans="1:22" ht="18" customHeight="1" x14ac:dyDescent="0.3">
      <c r="A658" s="15" t="s">
        <v>11</v>
      </c>
      <c r="B658" s="513"/>
      <c r="C658" s="513"/>
      <c r="D658" s="403"/>
      <c r="E658" s="403"/>
      <c r="F658" s="70"/>
      <c r="G658" s="70"/>
      <c r="H658" s="51"/>
      <c r="I658" s="51"/>
      <c r="J658" s="25"/>
      <c r="K658" s="66">
        <f>SUM(K655:K657)</f>
        <v>1.1340000000000001</v>
      </c>
      <c r="L658" s="66">
        <f t="shared" ref="L658:M658" si="210">SUM(L655:L657)</f>
        <v>2.1</v>
      </c>
      <c r="M658" s="66">
        <f t="shared" si="210"/>
        <v>1.26</v>
      </c>
      <c r="N658" s="389">
        <f t="shared" ref="N658" si="211">SQRT((0+L658*0.866-M658*0.866)*(0+L658*0.866-M658*0.866)+(K658-L658*0.5-M658*0.5)*(K658-L658*0.5-M658*0.5))</f>
        <v>0.90955206206132044</v>
      </c>
      <c r="O658" s="209"/>
      <c r="P658" s="40"/>
      <c r="Q658" s="40"/>
      <c r="R658" s="40"/>
      <c r="S658" s="32"/>
      <c r="T658" s="43"/>
      <c r="U658" s="736"/>
      <c r="V658" s="736"/>
    </row>
    <row r="659" spans="1:22" ht="18" customHeight="1" x14ac:dyDescent="0.3">
      <c r="A659" s="592"/>
      <c r="B659" s="603"/>
      <c r="C659" s="603"/>
      <c r="D659" s="644"/>
      <c r="E659" s="916"/>
      <c r="F659" s="665"/>
      <c r="G659" s="810"/>
      <c r="H659" s="698"/>
      <c r="I659" s="698"/>
      <c r="J659" s="608"/>
      <c r="K659" s="917">
        <f>220*K658*0.85/1000</f>
        <v>0.21205800000000002</v>
      </c>
      <c r="L659" s="917">
        <f>220*L658*0.85/1000</f>
        <v>0.39269999999999999</v>
      </c>
      <c r="M659" s="917">
        <f>220*M658*0.85/1000</f>
        <v>0.23561999999999997</v>
      </c>
      <c r="N659" s="596"/>
      <c r="O659" s="597">
        <f>SUM(K659:M659)</f>
        <v>0.84037799999999996</v>
      </c>
      <c r="P659" s="634"/>
      <c r="Q659" s="634"/>
      <c r="R659" s="634"/>
      <c r="S659" s="599"/>
      <c r="T659" s="811"/>
      <c r="U659" s="765">
        <f>SUM(O659,T659)</f>
        <v>0.84037799999999996</v>
      </c>
      <c r="V659" s="847"/>
    </row>
    <row r="660" spans="1:22" ht="18" customHeight="1" x14ac:dyDescent="0.3">
      <c r="A660" s="104" t="s">
        <v>257</v>
      </c>
      <c r="B660" s="529">
        <v>400</v>
      </c>
      <c r="C660" s="529">
        <v>578</v>
      </c>
      <c r="D660" s="167">
        <f>MAX(K667:L667:M667)/578*100</f>
        <v>9.4463667820069208</v>
      </c>
      <c r="E660" s="242"/>
      <c r="F660" s="378">
        <v>400</v>
      </c>
      <c r="G660" s="379">
        <v>578</v>
      </c>
      <c r="H660" s="169">
        <f>MAX(P667:Q667:R667)/578*100</f>
        <v>13.370242214532871</v>
      </c>
      <c r="I660" s="169"/>
      <c r="J660" s="384">
        <f>AVERAGE(P660:R660)</f>
        <v>231.66666666666666</v>
      </c>
      <c r="K660" s="390">
        <v>226</v>
      </c>
      <c r="L660" s="390">
        <v>224</v>
      </c>
      <c r="M660" s="390">
        <v>232</v>
      </c>
      <c r="N660" s="391"/>
      <c r="O660" s="333"/>
      <c r="P660" s="266">
        <v>230</v>
      </c>
      <c r="Q660" s="266">
        <v>237</v>
      </c>
      <c r="R660" s="266">
        <v>228</v>
      </c>
      <c r="S660" s="262"/>
      <c r="T660" s="781"/>
      <c r="U660" s="736"/>
      <c r="V660" s="734"/>
    </row>
    <row r="661" spans="1:22" ht="18" customHeight="1" x14ac:dyDescent="0.25">
      <c r="A661" s="766" t="s">
        <v>455</v>
      </c>
      <c r="B661" s="530"/>
      <c r="C661" s="530"/>
      <c r="D661" s="918"/>
      <c r="E661" s="918">
        <v>394</v>
      </c>
      <c r="F661" s="380"/>
      <c r="G661" s="919"/>
      <c r="H661" s="835"/>
      <c r="I661" s="834">
        <v>403</v>
      </c>
      <c r="J661" s="411"/>
      <c r="K661" s="399">
        <v>13.86</v>
      </c>
      <c r="L661" s="399">
        <v>10.08</v>
      </c>
      <c r="M661" s="399">
        <v>10.08</v>
      </c>
      <c r="N661" s="386">
        <f t="shared" ref="N661:N666" si="212">SQRT((0+L661*0.866-M661*0.866)*(0+L661*0.866-M661*0.866)+(K661-L661*0.5-M661*0.5)*(K661-L661*0.5-M661*0.5))</f>
        <v>3.7800000000000002</v>
      </c>
      <c r="O661" s="334"/>
      <c r="P661" s="381"/>
      <c r="Q661" s="381"/>
      <c r="R661" s="381"/>
      <c r="S661" s="383">
        <f t="shared" ref="S661:S676" si="213">SQRT((0+Q661*0.866-R661*0.866)*(0+Q661*0.866-R661*0.866)+(P661-Q661*0.5-R661*0.5)*(P661-Q661*0.5-R661*0.5))</f>
        <v>0</v>
      </c>
      <c r="T661" s="781"/>
      <c r="U661" s="736"/>
      <c r="V661" s="734"/>
    </row>
    <row r="662" spans="1:22" ht="18" customHeight="1" x14ac:dyDescent="0.25">
      <c r="A662" s="766" t="s">
        <v>456</v>
      </c>
      <c r="B662" s="531"/>
      <c r="C662" s="531"/>
      <c r="D662" s="920"/>
      <c r="E662" s="920">
        <v>396</v>
      </c>
      <c r="F662" s="836"/>
      <c r="G662" s="836"/>
      <c r="H662" s="893"/>
      <c r="I662" s="836">
        <v>406</v>
      </c>
      <c r="J662" s="411"/>
      <c r="K662" s="399">
        <v>34.44</v>
      </c>
      <c r="L662" s="399">
        <v>10.08</v>
      </c>
      <c r="M662" s="399">
        <v>15.959999999999999</v>
      </c>
      <c r="N662" s="371">
        <f t="shared" si="212"/>
        <v>22.016940721326385</v>
      </c>
      <c r="O662" s="334"/>
      <c r="P662" s="191"/>
      <c r="Q662" s="191"/>
      <c r="R662" s="191"/>
      <c r="S662" s="383">
        <f t="shared" si="213"/>
        <v>0</v>
      </c>
      <c r="T662" s="781"/>
      <c r="U662" s="736"/>
      <c r="V662" s="734"/>
    </row>
    <row r="663" spans="1:22" ht="18" customHeight="1" x14ac:dyDescent="0.25">
      <c r="A663" s="766" t="s">
        <v>457</v>
      </c>
      <c r="B663" s="531"/>
      <c r="C663" s="531"/>
      <c r="D663" s="920"/>
      <c r="E663" s="920">
        <v>396</v>
      </c>
      <c r="F663" s="836"/>
      <c r="G663" s="836"/>
      <c r="H663" s="893"/>
      <c r="I663" s="836">
        <v>401</v>
      </c>
      <c r="J663" s="411"/>
      <c r="K663" s="399">
        <v>2.1</v>
      </c>
      <c r="L663" s="399">
        <v>1.26</v>
      </c>
      <c r="M663" s="399">
        <v>5.88</v>
      </c>
      <c r="N663" s="371">
        <f t="shared" si="212"/>
        <v>4.2624242921605076</v>
      </c>
      <c r="O663" s="334"/>
      <c r="P663" s="191"/>
      <c r="Q663" s="191"/>
      <c r="R663" s="191"/>
      <c r="S663" s="383">
        <f t="shared" si="213"/>
        <v>0</v>
      </c>
      <c r="T663" s="781"/>
      <c r="U663" s="736"/>
      <c r="V663" s="734"/>
    </row>
    <row r="664" spans="1:22" ht="18" customHeight="1" x14ac:dyDescent="0.25">
      <c r="A664" s="766" t="s">
        <v>458</v>
      </c>
      <c r="B664" s="531"/>
      <c r="C664" s="531"/>
      <c r="D664" s="920"/>
      <c r="E664" s="920"/>
      <c r="F664" s="836"/>
      <c r="G664" s="836"/>
      <c r="H664" s="893"/>
      <c r="I664" s="836"/>
      <c r="J664" s="411"/>
      <c r="K664" s="399">
        <v>0</v>
      </c>
      <c r="L664" s="399">
        <v>0</v>
      </c>
      <c r="M664" s="399">
        <v>0</v>
      </c>
      <c r="N664" s="371">
        <f t="shared" si="212"/>
        <v>0</v>
      </c>
      <c r="O664" s="334"/>
      <c r="P664" s="1053">
        <v>17.22</v>
      </c>
      <c r="Q664" s="1053">
        <v>12.18</v>
      </c>
      <c r="R664" s="1053">
        <v>13.86</v>
      </c>
      <c r="S664" s="383">
        <f t="shared" si="213"/>
        <v>4.4448482329996368</v>
      </c>
      <c r="T664" s="781"/>
      <c r="U664" s="736"/>
      <c r="V664" s="734"/>
    </row>
    <row r="665" spans="1:22" ht="18" customHeight="1" x14ac:dyDescent="0.25">
      <c r="A665" s="766" t="s">
        <v>459</v>
      </c>
      <c r="B665" s="531"/>
      <c r="C665" s="531"/>
      <c r="D665" s="920"/>
      <c r="E665" s="920"/>
      <c r="F665" s="836"/>
      <c r="G665" s="836"/>
      <c r="H665" s="893"/>
      <c r="I665" s="836"/>
      <c r="J665" s="411"/>
      <c r="K665" s="399">
        <v>4.2</v>
      </c>
      <c r="L665" s="399">
        <v>6.72</v>
      </c>
      <c r="M665" s="399">
        <v>10.5</v>
      </c>
      <c r="N665" s="371">
        <f t="shared" si="212"/>
        <v>5.4921554339257375</v>
      </c>
      <c r="O665" s="334"/>
      <c r="P665" s="1053">
        <v>0</v>
      </c>
      <c r="Q665" s="1053">
        <v>0</v>
      </c>
      <c r="R665" s="1053">
        <v>0</v>
      </c>
      <c r="S665" s="383">
        <f t="shared" si="213"/>
        <v>0</v>
      </c>
      <c r="T665" s="781"/>
      <c r="U665" s="736"/>
      <c r="V665" s="734"/>
    </row>
    <row r="666" spans="1:22" ht="18" customHeight="1" x14ac:dyDescent="0.25">
      <c r="A666" s="766" t="s">
        <v>460</v>
      </c>
      <c r="B666" s="531"/>
      <c r="C666" s="531"/>
      <c r="D666" s="920"/>
      <c r="E666" s="920"/>
      <c r="F666" s="836"/>
      <c r="G666" s="836"/>
      <c r="H666" s="893"/>
      <c r="I666" s="836"/>
      <c r="J666" s="411"/>
      <c r="K666" s="181"/>
      <c r="L666" s="181"/>
      <c r="M666" s="181"/>
      <c r="N666" s="371">
        <f t="shared" si="212"/>
        <v>0</v>
      </c>
      <c r="O666" s="335"/>
      <c r="P666" s="1053">
        <v>26.459999999999997</v>
      </c>
      <c r="Q666" s="1053">
        <v>65.099999999999994</v>
      </c>
      <c r="R666" s="1053">
        <v>26.04</v>
      </c>
      <c r="S666" s="383">
        <f t="shared" si="213"/>
        <v>38.850838728676109</v>
      </c>
      <c r="T666" s="781"/>
      <c r="U666" s="736"/>
      <c r="V666" s="734"/>
    </row>
    <row r="667" spans="1:22" ht="18" customHeight="1" x14ac:dyDescent="0.3">
      <c r="A667" s="208" t="s">
        <v>11</v>
      </c>
      <c r="B667" s="520"/>
      <c r="C667" s="520"/>
      <c r="D667" s="476"/>
      <c r="E667" s="476"/>
      <c r="F667" s="852"/>
      <c r="G667" s="852"/>
      <c r="H667" s="853"/>
      <c r="I667" s="852"/>
      <c r="J667" s="227"/>
      <c r="K667" s="212">
        <f>SUM(K661:K666)</f>
        <v>54.6</v>
      </c>
      <c r="L667" s="212">
        <f t="shared" ref="L667:M667" si="214">SUM(L661:L666)</f>
        <v>28.14</v>
      </c>
      <c r="M667" s="212">
        <f t="shared" si="214"/>
        <v>42.42</v>
      </c>
      <c r="N667" s="392"/>
      <c r="O667" s="209"/>
      <c r="P667" s="212">
        <f>SUM(P661:P666)</f>
        <v>43.679999999999993</v>
      </c>
      <c r="Q667" s="212">
        <f t="shared" ref="Q667" si="215">SUM(Q661:Q666)</f>
        <v>77.28</v>
      </c>
      <c r="R667" s="212">
        <f t="shared" ref="R667" si="216">SUM(R661:R666)</f>
        <v>39.9</v>
      </c>
      <c r="S667" s="470"/>
      <c r="T667" s="921">
        <f>AVERAGE(P667:R667)</f>
        <v>53.62</v>
      </c>
      <c r="U667" s="736"/>
      <c r="V667" s="773"/>
    </row>
    <row r="668" spans="1:22" ht="18" customHeight="1" x14ac:dyDescent="0.3">
      <c r="A668" s="592"/>
      <c r="B668" s="603"/>
      <c r="C668" s="603"/>
      <c r="D668" s="626"/>
      <c r="E668" s="664"/>
      <c r="F668" s="665"/>
      <c r="G668" s="810"/>
      <c r="H668" s="698"/>
      <c r="I668" s="810"/>
      <c r="J668" s="608"/>
      <c r="K668" s="605">
        <f>220*K667*0.85/1000</f>
        <v>10.210199999999999</v>
      </c>
      <c r="L668" s="605">
        <f>220*L667*0.85/1000</f>
        <v>5.2621799999999999</v>
      </c>
      <c r="M668" s="605">
        <f>220*M667*0.85/1000</f>
        <v>7.9325399999999995</v>
      </c>
      <c r="N668" s="606"/>
      <c r="O668" s="597">
        <f>SUM(K668:M668)</f>
        <v>23.404919999999997</v>
      </c>
      <c r="P668" s="605">
        <f>220*P667*0.85/1000</f>
        <v>8.1681599999999985</v>
      </c>
      <c r="Q668" s="605">
        <f>220*Q667*0.85/1000</f>
        <v>14.451359999999999</v>
      </c>
      <c r="R668" s="605">
        <f>220*R667*0.85/1000</f>
        <v>7.4613000000000005</v>
      </c>
      <c r="S668" s="615"/>
      <c r="T668" s="706">
        <f>SUM(P668:R668)</f>
        <v>30.080819999999999</v>
      </c>
      <c r="U668" s="765">
        <f>SUM(O668,T668)</f>
        <v>53.485739999999993</v>
      </c>
      <c r="V668" s="813"/>
    </row>
    <row r="669" spans="1:22" ht="18" customHeight="1" x14ac:dyDescent="0.3">
      <c r="A669" s="104" t="s">
        <v>256</v>
      </c>
      <c r="B669" s="529">
        <v>400</v>
      </c>
      <c r="C669" s="529">
        <v>578</v>
      </c>
      <c r="D669" s="167">
        <f>MAX(K676:L676:M676)/578*100</f>
        <v>12.425605536332181</v>
      </c>
      <c r="E669" s="242"/>
      <c r="F669" s="378">
        <v>400</v>
      </c>
      <c r="G669" s="379">
        <v>578</v>
      </c>
      <c r="H669" s="169">
        <f>MAX(P676:Q676:R676)/578*100</f>
        <v>11.989619377162629</v>
      </c>
      <c r="I669" s="202"/>
      <c r="J669" s="384">
        <f>AVERAGE(P669:R669)</f>
        <v>235.33333333333334</v>
      </c>
      <c r="K669" s="390">
        <v>228</v>
      </c>
      <c r="L669" s="390">
        <v>223</v>
      </c>
      <c r="M669" s="390">
        <v>235</v>
      </c>
      <c r="N669" s="391"/>
      <c r="O669" s="333"/>
      <c r="P669" s="266">
        <v>233</v>
      </c>
      <c r="Q669" s="266">
        <v>238</v>
      </c>
      <c r="R669" s="266">
        <v>235</v>
      </c>
      <c r="S669" s="383"/>
      <c r="T669" s="922"/>
      <c r="U669" s="736"/>
      <c r="V669" s="734"/>
    </row>
    <row r="670" spans="1:22" ht="18" customHeight="1" x14ac:dyDescent="0.25">
      <c r="A670" s="766" t="s">
        <v>455</v>
      </c>
      <c r="B670" s="530"/>
      <c r="C670" s="530"/>
      <c r="D670" s="918"/>
      <c r="E670" s="918">
        <v>394</v>
      </c>
      <c r="F670" s="380"/>
      <c r="G670" s="919"/>
      <c r="H670" s="835"/>
      <c r="I670" s="834">
        <v>405</v>
      </c>
      <c r="J670" s="411"/>
      <c r="K670" s="399">
        <v>15.959999999999999</v>
      </c>
      <c r="L670" s="399">
        <v>18.48</v>
      </c>
      <c r="M670" s="399">
        <v>15.12</v>
      </c>
      <c r="N670" s="371">
        <f t="shared" ref="N670:N675" si="217">SQRT((0+L670*0.866-M670*0.866)*(0+L670*0.866-M670*0.866)+(K670-L670*0.5-M670*0.5)*(K670-L670*0.5-M670*0.5))</f>
        <v>3.0285810634024646</v>
      </c>
      <c r="O670" s="334"/>
      <c r="P670" s="191"/>
      <c r="Q670" s="191"/>
      <c r="R670" s="191"/>
      <c r="S670" s="383">
        <f t="shared" si="213"/>
        <v>0</v>
      </c>
      <c r="T670" s="923"/>
      <c r="U670" s="736"/>
      <c r="V670" s="734"/>
    </row>
    <row r="671" spans="1:22" ht="18" customHeight="1" x14ac:dyDescent="0.25">
      <c r="A671" s="766" t="s">
        <v>456</v>
      </c>
      <c r="B671" s="531"/>
      <c r="C671" s="531"/>
      <c r="D671" s="920"/>
      <c r="E671" s="920">
        <v>398</v>
      </c>
      <c r="F671" s="836"/>
      <c r="G671" s="836"/>
      <c r="H671" s="893"/>
      <c r="I671" s="836">
        <v>408</v>
      </c>
      <c r="J671" s="411"/>
      <c r="K671" s="399">
        <v>46.62</v>
      </c>
      <c r="L671" s="399">
        <v>11.34</v>
      </c>
      <c r="M671" s="399">
        <v>16.38</v>
      </c>
      <c r="N671" s="371">
        <f t="shared" si="217"/>
        <v>33.049473253436275</v>
      </c>
      <c r="O671" s="334"/>
      <c r="P671" s="191"/>
      <c r="Q671" s="191"/>
      <c r="R671" s="191"/>
      <c r="S671" s="383">
        <f t="shared" si="213"/>
        <v>0</v>
      </c>
      <c r="T671" s="923"/>
      <c r="U671" s="736"/>
      <c r="V671" s="734"/>
    </row>
    <row r="672" spans="1:22" ht="18" customHeight="1" x14ac:dyDescent="0.25">
      <c r="A672" s="766" t="s">
        <v>457</v>
      </c>
      <c r="B672" s="531"/>
      <c r="C672" s="531"/>
      <c r="D672" s="920"/>
      <c r="E672" s="920">
        <v>402</v>
      </c>
      <c r="F672" s="836"/>
      <c r="G672" s="836"/>
      <c r="H672" s="893"/>
      <c r="I672" s="836">
        <v>415</v>
      </c>
      <c r="J672" s="411"/>
      <c r="K672" s="399">
        <v>0.84</v>
      </c>
      <c r="L672" s="399">
        <v>7.14</v>
      </c>
      <c r="M672" s="399">
        <v>5.88</v>
      </c>
      <c r="N672" s="371">
        <f t="shared" si="217"/>
        <v>5.7740393266412724</v>
      </c>
      <c r="O672" s="334"/>
      <c r="P672" s="191"/>
      <c r="Q672" s="191"/>
      <c r="R672" s="191"/>
      <c r="S672" s="383">
        <f t="shared" si="213"/>
        <v>0</v>
      </c>
      <c r="T672" s="923"/>
      <c r="U672" s="736"/>
      <c r="V672" s="734"/>
    </row>
    <row r="673" spans="1:22" ht="18" customHeight="1" x14ac:dyDescent="0.25">
      <c r="A673" s="766" t="s">
        <v>458</v>
      </c>
      <c r="B673" s="531"/>
      <c r="C673" s="531"/>
      <c r="D673" s="920"/>
      <c r="E673" s="920"/>
      <c r="F673" s="836"/>
      <c r="G673" s="836"/>
      <c r="H673" s="893"/>
      <c r="I673" s="836"/>
      <c r="J673" s="411"/>
      <c r="K673" s="399">
        <v>0</v>
      </c>
      <c r="L673" s="399">
        <v>0</v>
      </c>
      <c r="M673" s="399">
        <v>0</v>
      </c>
      <c r="N673" s="371">
        <f t="shared" si="217"/>
        <v>0</v>
      </c>
      <c r="O673" s="334"/>
      <c r="P673" s="1053">
        <v>21</v>
      </c>
      <c r="Q673" s="1053">
        <v>11.34</v>
      </c>
      <c r="R673" s="1053">
        <v>19.739999999999998</v>
      </c>
      <c r="S673" s="383">
        <f t="shared" si="213"/>
        <v>9.0955206206132022</v>
      </c>
      <c r="T673" s="923"/>
      <c r="U673" s="736"/>
      <c r="V673" s="734"/>
    </row>
    <row r="674" spans="1:22" ht="18" customHeight="1" x14ac:dyDescent="0.25">
      <c r="A674" s="766" t="s">
        <v>459</v>
      </c>
      <c r="B674" s="531"/>
      <c r="C674" s="531"/>
      <c r="D674" s="920"/>
      <c r="E674" s="920"/>
      <c r="F674" s="836"/>
      <c r="G674" s="836"/>
      <c r="H674" s="893"/>
      <c r="I674" s="836"/>
      <c r="J674" s="411"/>
      <c r="K674" s="399">
        <v>8.4</v>
      </c>
      <c r="L674" s="399">
        <v>6.72</v>
      </c>
      <c r="M674" s="399">
        <v>10.92</v>
      </c>
      <c r="N674" s="371">
        <f t="shared" si="217"/>
        <v>3.6613691209710071</v>
      </c>
      <c r="O674" s="334"/>
      <c r="P674" s="1053">
        <v>0</v>
      </c>
      <c r="Q674" s="1053">
        <v>0</v>
      </c>
      <c r="R674" s="1053">
        <v>0</v>
      </c>
      <c r="S674" s="383">
        <f t="shared" si="213"/>
        <v>0</v>
      </c>
      <c r="T674" s="923"/>
      <c r="U674" s="736"/>
      <c r="V674" s="734"/>
    </row>
    <row r="675" spans="1:22" ht="18" customHeight="1" x14ac:dyDescent="0.25">
      <c r="A675" s="766" t="s">
        <v>460</v>
      </c>
      <c r="B675" s="531"/>
      <c r="C675" s="531"/>
      <c r="D675" s="920"/>
      <c r="E675" s="920"/>
      <c r="F675" s="836"/>
      <c r="G675" s="836"/>
      <c r="H675" s="893"/>
      <c r="I675" s="893"/>
      <c r="J675" s="411"/>
      <c r="K675" s="181"/>
      <c r="L675" s="181"/>
      <c r="M675" s="181"/>
      <c r="N675" s="371">
        <f t="shared" si="217"/>
        <v>0</v>
      </c>
      <c r="O675" s="335"/>
      <c r="P675" s="1053">
        <v>22.259999999999998</v>
      </c>
      <c r="Q675" s="1053">
        <v>57.96</v>
      </c>
      <c r="R675" s="1053">
        <v>35.699999999999996</v>
      </c>
      <c r="S675" s="383">
        <f t="shared" si="213"/>
        <v>31.229694165418913</v>
      </c>
      <c r="T675" s="924"/>
      <c r="U675" s="736"/>
      <c r="V675" s="734"/>
    </row>
    <row r="676" spans="1:22" ht="18" customHeight="1" x14ac:dyDescent="0.3">
      <c r="A676" s="208" t="s">
        <v>11</v>
      </c>
      <c r="B676" s="520"/>
      <c r="C676" s="520"/>
      <c r="D676" s="476"/>
      <c r="E676" s="476"/>
      <c r="F676" s="852"/>
      <c r="G676" s="852"/>
      <c r="H676" s="853"/>
      <c r="I676" s="853"/>
      <c r="J676" s="227"/>
      <c r="K676" s="212">
        <f>SUM(K670:K675)</f>
        <v>71.820000000000007</v>
      </c>
      <c r="L676" s="212">
        <f t="shared" ref="L676:M676" si="218">SUM(L670:L675)</f>
        <v>43.68</v>
      </c>
      <c r="M676" s="212">
        <f t="shared" si="218"/>
        <v>48.300000000000004</v>
      </c>
      <c r="N676" s="392"/>
      <c r="O676" s="209"/>
      <c r="P676" s="212">
        <f>SUM(P670:P675)</f>
        <v>43.26</v>
      </c>
      <c r="Q676" s="212">
        <f t="shared" ref="Q676:R676" si="219">SUM(Q670:Q675)</f>
        <v>69.3</v>
      </c>
      <c r="R676" s="212">
        <f t="shared" si="219"/>
        <v>55.44</v>
      </c>
      <c r="S676" s="470">
        <f t="shared" si="213"/>
        <v>22.56675314744237</v>
      </c>
      <c r="T676" s="921">
        <f t="shared" ref="T676" si="220">AVERAGE(P676:R676)</f>
        <v>56</v>
      </c>
      <c r="U676" s="736"/>
      <c r="V676" s="773"/>
    </row>
    <row r="677" spans="1:22" ht="18" customHeight="1" x14ac:dyDescent="0.3">
      <c r="A677" s="592"/>
      <c r="B677" s="603"/>
      <c r="C677" s="603"/>
      <c r="D677" s="626"/>
      <c r="E677" s="626"/>
      <c r="F677" s="810"/>
      <c r="G677" s="810"/>
      <c r="H677" s="698"/>
      <c r="I677" s="698"/>
      <c r="J677" s="608"/>
      <c r="K677" s="605">
        <f>220*K676*0.85/1000</f>
        <v>13.430339999999999</v>
      </c>
      <c r="L677" s="605">
        <f>220*L676*0.85/1000</f>
        <v>8.1681600000000003</v>
      </c>
      <c r="M677" s="605">
        <f>220*M676*0.85/1000</f>
        <v>9.0321000000000016</v>
      </c>
      <c r="N677" s="606"/>
      <c r="O677" s="597">
        <f>SUM(K677:M677)</f>
        <v>30.630600000000001</v>
      </c>
      <c r="P677" s="605">
        <f>220*P676*0.85/1000</f>
        <v>8.0896199999999983</v>
      </c>
      <c r="Q677" s="605">
        <f>220*Q676*0.85/1000</f>
        <v>12.959100000000001</v>
      </c>
      <c r="R677" s="605">
        <f>220*R676*0.85/1000</f>
        <v>10.367279999999999</v>
      </c>
      <c r="S677" s="615"/>
      <c r="T677" s="811">
        <f>SUM(P677:R677)</f>
        <v>31.415999999999997</v>
      </c>
      <c r="U677" s="716"/>
      <c r="V677" s="796">
        <f>SUM(O677,T677)</f>
        <v>62.046599999999998</v>
      </c>
    </row>
    <row r="678" spans="1:22" ht="18" customHeight="1" x14ac:dyDescent="0.3">
      <c r="A678" s="95" t="s">
        <v>170</v>
      </c>
      <c r="B678" s="125">
        <v>400</v>
      </c>
      <c r="C678" s="125">
        <v>578</v>
      </c>
      <c r="D678" s="167">
        <f>MAX(K686:L686:M686)/578*100</f>
        <v>18.384083044982699</v>
      </c>
      <c r="E678" s="167"/>
      <c r="F678" s="26"/>
      <c r="G678" s="26"/>
      <c r="H678" s="29"/>
      <c r="I678" s="29"/>
      <c r="J678" s="409">
        <f>(K678+L678+M678)/3</f>
        <v>227.66666666666666</v>
      </c>
      <c r="K678" s="373">
        <v>226</v>
      </c>
      <c r="L678" s="373">
        <v>229</v>
      </c>
      <c r="M678" s="373">
        <v>228</v>
      </c>
      <c r="N678" s="374"/>
      <c r="O678" s="333"/>
      <c r="P678" s="137"/>
      <c r="Q678" s="137"/>
      <c r="R678" s="149"/>
      <c r="S678" s="150"/>
      <c r="T678" s="338"/>
      <c r="U678" s="736"/>
      <c r="V678" s="734"/>
    </row>
    <row r="679" spans="1:22" ht="18" customHeight="1" x14ac:dyDescent="0.25">
      <c r="A679" s="766" t="s">
        <v>146</v>
      </c>
      <c r="B679" s="1040"/>
      <c r="C679" s="126"/>
      <c r="D679" s="761"/>
      <c r="E679" s="761">
        <v>393</v>
      </c>
      <c r="F679" s="367"/>
      <c r="G679" s="367"/>
      <c r="H679" s="347"/>
      <c r="I679" s="347"/>
      <c r="J679" s="238"/>
      <c r="K679" s="399">
        <v>13.44</v>
      </c>
      <c r="L679" s="399">
        <v>1.68</v>
      </c>
      <c r="M679" s="399">
        <v>0</v>
      </c>
      <c r="N679" s="394">
        <f t="shared" ref="N679:N686" si="221">SQRT((0+L679*0.866-M679*0.866)*(0+L679*0.866-M679*0.866)+(K679-L679*0.5-M679*0.5)*(K679-L679*0.5-M679*0.5))</f>
        <v>12.683716955782323</v>
      </c>
      <c r="O679" s="334"/>
      <c r="P679" s="137"/>
      <c r="Q679" s="137"/>
      <c r="R679" s="149"/>
      <c r="S679" s="150"/>
      <c r="T679" s="338"/>
      <c r="U679" s="736"/>
      <c r="V679" s="734"/>
    </row>
    <row r="680" spans="1:22" ht="18" customHeight="1" x14ac:dyDescent="0.25">
      <c r="A680" s="848" t="s">
        <v>147</v>
      </c>
      <c r="B680" s="1041"/>
      <c r="C680" s="1042"/>
      <c r="D680" s="750"/>
      <c r="E680" s="750">
        <v>391</v>
      </c>
      <c r="F680" s="368"/>
      <c r="G680" s="368"/>
      <c r="H680" s="349"/>
      <c r="I680" s="349"/>
      <c r="J680" s="238"/>
      <c r="K680" s="399">
        <v>3.36</v>
      </c>
      <c r="L680" s="399">
        <v>2.1</v>
      </c>
      <c r="M680" s="399">
        <v>2.52</v>
      </c>
      <c r="N680" s="394">
        <f t="shared" si="221"/>
        <v>1.111212058249909</v>
      </c>
      <c r="O680" s="334"/>
      <c r="P680" s="137"/>
      <c r="Q680" s="137"/>
      <c r="R680" s="149"/>
      <c r="S680" s="150"/>
      <c r="T680" s="338"/>
      <c r="U680" s="736"/>
      <c r="V680" s="734"/>
    </row>
    <row r="681" spans="1:22" ht="18" customHeight="1" x14ac:dyDescent="0.25">
      <c r="A681" s="848" t="s">
        <v>148</v>
      </c>
      <c r="B681" s="1041"/>
      <c r="C681" s="1042"/>
      <c r="D681" s="750"/>
      <c r="E681" s="750">
        <v>398</v>
      </c>
      <c r="F681" s="368"/>
      <c r="G681" s="368"/>
      <c r="H681" s="349"/>
      <c r="I681" s="349"/>
      <c r="J681" s="238"/>
      <c r="K681" s="399">
        <v>20.16</v>
      </c>
      <c r="L681" s="399">
        <v>27.72</v>
      </c>
      <c r="M681" s="399">
        <v>15.959999999999999</v>
      </c>
      <c r="N681" s="394">
        <f t="shared" si="221"/>
        <v>10.321798046154553</v>
      </c>
      <c r="O681" s="334"/>
      <c r="P681" s="137"/>
      <c r="Q681" s="137"/>
      <c r="R681" s="149"/>
      <c r="S681" s="150"/>
      <c r="T681" s="338"/>
      <c r="U681" s="736"/>
      <c r="V681" s="734"/>
    </row>
    <row r="682" spans="1:22" ht="18" customHeight="1" x14ac:dyDescent="0.25">
      <c r="A682" s="848" t="s">
        <v>65</v>
      </c>
      <c r="B682" s="1041"/>
      <c r="C682" s="1042"/>
      <c r="D682" s="750"/>
      <c r="E682" s="750"/>
      <c r="F682" s="368"/>
      <c r="G682" s="368"/>
      <c r="H682" s="349"/>
      <c r="I682" s="349"/>
      <c r="J682" s="238"/>
      <c r="K682" s="399">
        <v>13.86</v>
      </c>
      <c r="L682" s="399">
        <v>15.959999999999999</v>
      </c>
      <c r="M682" s="399">
        <v>9.24</v>
      </c>
      <c r="N682" s="394">
        <f t="shared" si="221"/>
        <v>5.954360841467369</v>
      </c>
      <c r="O682" s="334"/>
      <c r="P682" s="137"/>
      <c r="Q682" s="137"/>
      <c r="R682" s="149"/>
      <c r="S682" s="150"/>
      <c r="T682" s="338"/>
      <c r="U682" s="736"/>
      <c r="V682" s="734"/>
    </row>
    <row r="683" spans="1:22" ht="18" customHeight="1" x14ac:dyDescent="0.25">
      <c r="A683" s="848" t="s">
        <v>258</v>
      </c>
      <c r="B683" s="1041"/>
      <c r="C683" s="1042"/>
      <c r="D683" s="750"/>
      <c r="E683" s="750"/>
      <c r="F683" s="368"/>
      <c r="G683" s="368"/>
      <c r="H683" s="349"/>
      <c r="I683" s="349"/>
      <c r="J683" s="238"/>
      <c r="K683" s="399">
        <v>26.459999999999997</v>
      </c>
      <c r="L683" s="399">
        <v>14.28</v>
      </c>
      <c r="M683" s="399">
        <v>49.14</v>
      </c>
      <c r="N683" s="394">
        <f t="shared" si="221"/>
        <v>30.641862383634582</v>
      </c>
      <c r="O683" s="334"/>
      <c r="P683" s="137"/>
      <c r="Q683" s="137"/>
      <c r="R683" s="149"/>
      <c r="S683" s="150"/>
      <c r="T683" s="338"/>
      <c r="U683" s="736"/>
      <c r="V683" s="734"/>
    </row>
    <row r="684" spans="1:22" ht="18" customHeight="1" x14ac:dyDescent="0.25">
      <c r="A684" s="848" t="s">
        <v>461</v>
      </c>
      <c r="B684" s="1041"/>
      <c r="C684" s="1042"/>
      <c r="D684" s="750"/>
      <c r="E684" s="750"/>
      <c r="F684" s="368"/>
      <c r="G684" s="368"/>
      <c r="H684" s="349"/>
      <c r="I684" s="349"/>
      <c r="J684" s="238"/>
      <c r="K684" s="399">
        <v>10.92</v>
      </c>
      <c r="L684" s="399">
        <v>15.54</v>
      </c>
      <c r="M684" s="399">
        <v>7.56</v>
      </c>
      <c r="N684" s="394">
        <f t="shared" si="221"/>
        <v>6.9393370045271618</v>
      </c>
      <c r="O684" s="334"/>
      <c r="P684" s="137"/>
      <c r="Q684" s="137"/>
      <c r="R684" s="149"/>
      <c r="S684" s="150"/>
      <c r="T684" s="338"/>
      <c r="U684" s="736"/>
      <c r="V684" s="734"/>
    </row>
    <row r="685" spans="1:22" ht="18" customHeight="1" x14ac:dyDescent="0.25">
      <c r="A685" s="766" t="s">
        <v>462</v>
      </c>
      <c r="B685" s="1043"/>
      <c r="C685" s="127"/>
      <c r="D685" s="750"/>
      <c r="E685" s="750"/>
      <c r="F685" s="368"/>
      <c r="G685" s="368"/>
      <c r="H685" s="349"/>
      <c r="I685" s="349"/>
      <c r="J685" s="238"/>
      <c r="K685" s="399">
        <v>18.059999999999999</v>
      </c>
      <c r="L685" s="399">
        <v>17.64</v>
      </c>
      <c r="M685" s="399">
        <v>13.86</v>
      </c>
      <c r="N685" s="394">
        <f t="shared" si="221"/>
        <v>4.0064661873526397</v>
      </c>
      <c r="O685" s="335"/>
      <c r="P685" s="137"/>
      <c r="Q685" s="137"/>
      <c r="R685" s="149"/>
      <c r="S685" s="150"/>
      <c r="T685" s="338"/>
      <c r="U685" s="736"/>
      <c r="V685" s="734"/>
    </row>
    <row r="686" spans="1:22" ht="18" customHeight="1" x14ac:dyDescent="0.3">
      <c r="A686" s="208" t="s">
        <v>11</v>
      </c>
      <c r="B686" s="519"/>
      <c r="C686" s="519"/>
      <c r="D686" s="792"/>
      <c r="E686" s="792"/>
      <c r="F686" s="858"/>
      <c r="G686" s="858"/>
      <c r="H686" s="845"/>
      <c r="I686" s="845"/>
      <c r="J686" s="227"/>
      <c r="K686" s="395">
        <f>SUM(K679:K685)</f>
        <v>106.26</v>
      </c>
      <c r="L686" s="395">
        <f t="shared" ref="L686:M686" si="222">SUM(L679:L685)</f>
        <v>94.92</v>
      </c>
      <c r="M686" s="395">
        <f t="shared" si="222"/>
        <v>98.28</v>
      </c>
      <c r="N686" s="396">
        <f t="shared" si="221"/>
        <v>10.088721586881066</v>
      </c>
      <c r="O686" s="209"/>
      <c r="P686" s="217"/>
      <c r="Q686" s="217"/>
      <c r="R686" s="261"/>
      <c r="S686" s="249"/>
      <c r="T686" s="925"/>
      <c r="U686" s="736"/>
      <c r="V686" s="773"/>
    </row>
    <row r="687" spans="1:22" ht="18" customHeight="1" x14ac:dyDescent="0.3">
      <c r="A687" s="592"/>
      <c r="B687" s="611"/>
      <c r="C687" s="611"/>
      <c r="D687" s="759"/>
      <c r="E687" s="759"/>
      <c r="F687" s="741"/>
      <c r="G687" s="741"/>
      <c r="H687" s="742"/>
      <c r="I687" s="742"/>
      <c r="J687" s="608"/>
      <c r="K687" s="595">
        <f>220*K686*0.85/1000</f>
        <v>19.870619999999999</v>
      </c>
      <c r="L687" s="595">
        <f>220*L686*0.85/1000</f>
        <v>17.750040000000002</v>
      </c>
      <c r="M687" s="595">
        <f>220*M686*0.85/1000</f>
        <v>18.378359999999997</v>
      </c>
      <c r="N687" s="596"/>
      <c r="O687" s="597">
        <f>SUM(K687:M687)</f>
        <v>55.999020000000002</v>
      </c>
      <c r="P687" s="635"/>
      <c r="Q687" s="635"/>
      <c r="R687" s="636"/>
      <c r="S687" s="637"/>
      <c r="T687" s="805"/>
      <c r="U687" s="765">
        <f>SUM(O687,T687)</f>
        <v>55.999020000000002</v>
      </c>
      <c r="V687" s="813"/>
    </row>
    <row r="688" spans="1:22" ht="18" customHeight="1" x14ac:dyDescent="0.3">
      <c r="A688" s="95" t="s">
        <v>171</v>
      </c>
      <c r="B688" s="125">
        <v>400</v>
      </c>
      <c r="C688" s="125">
        <v>578</v>
      </c>
      <c r="D688" s="167">
        <f>MAX(K696:L696:M696)/578*100</f>
        <v>14.896193771626296</v>
      </c>
      <c r="E688" s="167"/>
      <c r="F688" s="26"/>
      <c r="G688" s="26"/>
      <c r="H688" s="29"/>
      <c r="I688" s="29"/>
      <c r="J688" s="409">
        <f>(K688+L688+M688)/3</f>
        <v>96.179999999999993</v>
      </c>
      <c r="K688" s="399">
        <v>97.02</v>
      </c>
      <c r="L688" s="399">
        <v>97.02</v>
      </c>
      <c r="M688" s="399">
        <v>94.5</v>
      </c>
      <c r="N688" s="374"/>
      <c r="O688" s="333"/>
      <c r="P688" s="137"/>
      <c r="Q688" s="137"/>
      <c r="R688" s="149"/>
      <c r="S688" s="150"/>
      <c r="T688" s="338"/>
      <c r="U688" s="736"/>
      <c r="V688" s="734"/>
    </row>
    <row r="689" spans="1:22" ht="18" customHeight="1" x14ac:dyDescent="0.25">
      <c r="A689" s="860" t="s">
        <v>146</v>
      </c>
      <c r="B689" s="126"/>
      <c r="C689" s="126"/>
      <c r="D689" s="761"/>
      <c r="E689" s="761">
        <v>399</v>
      </c>
      <c r="F689" s="367"/>
      <c r="G689" s="367"/>
      <c r="H689" s="347"/>
      <c r="I689" s="347"/>
      <c r="J689" s="238"/>
      <c r="K689" s="399">
        <v>12.6</v>
      </c>
      <c r="L689" s="399">
        <v>2.52</v>
      </c>
      <c r="M689" s="399">
        <v>1.26</v>
      </c>
      <c r="N689" s="394">
        <f t="shared" ref="N689:N696" si="223">SQRT((0+L689*0.866-M689*0.866)*(0+L689*0.866-M689*0.866)+(K689-L689*0.5-M689*0.5)*(K689-L689*0.5-M689*0.5))</f>
        <v>10.765441474718999</v>
      </c>
      <c r="O689" s="334"/>
      <c r="P689" s="137"/>
      <c r="Q689" s="137"/>
      <c r="R689" s="149"/>
      <c r="S689" s="150"/>
      <c r="T689" s="338"/>
      <c r="U689" s="736"/>
      <c r="V689" s="734"/>
    </row>
    <row r="690" spans="1:22" ht="18" customHeight="1" x14ac:dyDescent="0.25">
      <c r="A690" s="860" t="s">
        <v>147</v>
      </c>
      <c r="B690" s="127"/>
      <c r="C690" s="127"/>
      <c r="D690" s="750"/>
      <c r="E690" s="750">
        <v>390</v>
      </c>
      <c r="F690" s="368"/>
      <c r="G690" s="368"/>
      <c r="H690" s="349"/>
      <c r="I690" s="349"/>
      <c r="J690" s="238"/>
      <c r="K690" s="399">
        <v>3.36</v>
      </c>
      <c r="L690" s="399">
        <v>2.1</v>
      </c>
      <c r="M690" s="399">
        <v>2.52</v>
      </c>
      <c r="N690" s="394">
        <f t="shared" si="223"/>
        <v>1.111212058249909</v>
      </c>
      <c r="O690" s="334"/>
      <c r="P690" s="137"/>
      <c r="Q690" s="137"/>
      <c r="R690" s="149"/>
      <c r="S690" s="150"/>
      <c r="T690" s="338"/>
      <c r="U690" s="736"/>
      <c r="V690" s="734"/>
    </row>
    <row r="691" spans="1:22" ht="18" customHeight="1" x14ac:dyDescent="0.25">
      <c r="A691" s="860" t="s">
        <v>148</v>
      </c>
      <c r="B691" s="127"/>
      <c r="C691" s="127"/>
      <c r="D691" s="750"/>
      <c r="E691" s="750">
        <v>402</v>
      </c>
      <c r="F691" s="368"/>
      <c r="G691" s="368"/>
      <c r="H691" s="349"/>
      <c r="I691" s="349"/>
      <c r="J691" s="238"/>
      <c r="K691" s="399">
        <v>14.28</v>
      </c>
      <c r="L691" s="399">
        <v>20.58</v>
      </c>
      <c r="M691" s="399">
        <v>13.86</v>
      </c>
      <c r="N691" s="394">
        <f t="shared" si="223"/>
        <v>6.5200009992637282</v>
      </c>
      <c r="O691" s="334"/>
      <c r="P691" s="137"/>
      <c r="Q691" s="137"/>
      <c r="R691" s="149"/>
      <c r="S691" s="150"/>
      <c r="T691" s="338"/>
      <c r="U691" s="736"/>
      <c r="V691" s="734"/>
    </row>
    <row r="692" spans="1:22" ht="18" customHeight="1" x14ac:dyDescent="0.25">
      <c r="A692" s="860" t="s">
        <v>65</v>
      </c>
      <c r="B692" s="127"/>
      <c r="C692" s="127"/>
      <c r="D692" s="750"/>
      <c r="E692" s="750"/>
      <c r="F692" s="368"/>
      <c r="G692" s="368"/>
      <c r="H692" s="349"/>
      <c r="I692" s="349"/>
      <c r="J692" s="238"/>
      <c r="K692" s="399">
        <v>2.1</v>
      </c>
      <c r="L692" s="399">
        <v>2.1</v>
      </c>
      <c r="M692" s="399">
        <v>1.26</v>
      </c>
      <c r="N692" s="394">
        <f t="shared" si="223"/>
        <v>0.83998151979671565</v>
      </c>
      <c r="O692" s="334"/>
      <c r="P692" s="137"/>
      <c r="Q692" s="137"/>
      <c r="R692" s="149"/>
      <c r="S692" s="150"/>
      <c r="T692" s="338"/>
      <c r="U692" s="736"/>
      <c r="V692" s="734"/>
    </row>
    <row r="693" spans="1:22" ht="18" customHeight="1" x14ac:dyDescent="0.25">
      <c r="A693" s="860" t="s">
        <v>258</v>
      </c>
      <c r="B693" s="127"/>
      <c r="C693" s="127"/>
      <c r="D693" s="750"/>
      <c r="E693" s="750"/>
      <c r="F693" s="368"/>
      <c r="G693" s="368"/>
      <c r="H693" s="349"/>
      <c r="I693" s="349"/>
      <c r="J693" s="238"/>
      <c r="K693" s="399">
        <v>16.8</v>
      </c>
      <c r="L693" s="399">
        <v>19.739999999999998</v>
      </c>
      <c r="M693" s="399">
        <v>38.64</v>
      </c>
      <c r="N693" s="394">
        <f t="shared" si="223"/>
        <v>20.528124189998465</v>
      </c>
      <c r="O693" s="334"/>
      <c r="P693" s="137"/>
      <c r="Q693" s="137"/>
      <c r="R693" s="149"/>
      <c r="S693" s="150"/>
      <c r="T693" s="338"/>
      <c r="U693" s="736"/>
      <c r="V693" s="734"/>
    </row>
    <row r="694" spans="1:22" ht="18" customHeight="1" x14ac:dyDescent="0.25">
      <c r="A694" s="860" t="s">
        <v>461</v>
      </c>
      <c r="B694" s="127"/>
      <c r="C694" s="127"/>
      <c r="D694" s="750"/>
      <c r="E694" s="750"/>
      <c r="F694" s="368"/>
      <c r="G694" s="368"/>
      <c r="H694" s="349"/>
      <c r="I694" s="349"/>
      <c r="J694" s="238"/>
      <c r="K694" s="399">
        <v>14.28</v>
      </c>
      <c r="L694" s="399">
        <v>15.12</v>
      </c>
      <c r="M694" s="399">
        <v>13.02</v>
      </c>
      <c r="N694" s="394">
        <f t="shared" si="223"/>
        <v>1.8306845604855031</v>
      </c>
      <c r="O694" s="334"/>
      <c r="P694" s="137"/>
      <c r="Q694" s="137"/>
      <c r="R694" s="149"/>
      <c r="S694" s="150"/>
      <c r="T694" s="338"/>
      <c r="U694" s="736"/>
      <c r="V694" s="734"/>
    </row>
    <row r="695" spans="1:22" ht="18" customHeight="1" x14ac:dyDescent="0.25">
      <c r="A695" s="860" t="s">
        <v>462</v>
      </c>
      <c r="B695" s="127"/>
      <c r="C695" s="127"/>
      <c r="D695" s="750"/>
      <c r="E695" s="750"/>
      <c r="F695" s="368"/>
      <c r="G695" s="368"/>
      <c r="H695" s="349"/>
      <c r="I695" s="349"/>
      <c r="J695" s="238"/>
      <c r="K695" s="399">
        <v>14.28</v>
      </c>
      <c r="L695" s="399">
        <v>14.7</v>
      </c>
      <c r="M695" s="399">
        <v>15.54</v>
      </c>
      <c r="N695" s="394">
        <f t="shared" si="223"/>
        <v>1.1112015809923954</v>
      </c>
      <c r="O695" s="335"/>
      <c r="P695" s="137"/>
      <c r="Q695" s="137"/>
      <c r="R695" s="149"/>
      <c r="S695" s="150"/>
      <c r="T695" s="338"/>
      <c r="U695" s="736"/>
      <c r="V695" s="734"/>
    </row>
    <row r="696" spans="1:22" ht="18" customHeight="1" x14ac:dyDescent="0.3">
      <c r="A696" s="208" t="s">
        <v>11</v>
      </c>
      <c r="B696" s="519"/>
      <c r="C696" s="519"/>
      <c r="D696" s="792"/>
      <c r="E696" s="792"/>
      <c r="F696" s="858"/>
      <c r="G696" s="858"/>
      <c r="H696" s="845"/>
      <c r="I696" s="845"/>
      <c r="J696" s="227"/>
      <c r="K696" s="395">
        <f>SUM(K689:K695)</f>
        <v>77.7</v>
      </c>
      <c r="L696" s="395">
        <f t="shared" ref="L696" si="224">SUM(L689:L695)</f>
        <v>76.86</v>
      </c>
      <c r="M696" s="395">
        <f t="shared" ref="M696" si="225">SUM(M689:M695)</f>
        <v>86.1</v>
      </c>
      <c r="N696" s="396">
        <f t="shared" si="223"/>
        <v>8.8497369105301509</v>
      </c>
      <c r="O696" s="209"/>
      <c r="P696" s="217"/>
      <c r="Q696" s="217"/>
      <c r="R696" s="261"/>
      <c r="S696" s="249"/>
      <c r="T696" s="925"/>
      <c r="U696" s="736"/>
      <c r="V696" s="773"/>
    </row>
    <row r="697" spans="1:22" ht="18" customHeight="1" x14ac:dyDescent="0.3">
      <c r="A697" s="592"/>
      <c r="B697" s="611"/>
      <c r="C697" s="611"/>
      <c r="D697" s="759"/>
      <c r="E697" s="759"/>
      <c r="F697" s="741"/>
      <c r="G697" s="741"/>
      <c r="H697" s="742"/>
      <c r="I697" s="742"/>
      <c r="J697" s="608"/>
      <c r="K697" s="595">
        <f>220*K696*0.85/1000</f>
        <v>14.5299</v>
      </c>
      <c r="L697" s="595">
        <f>220*L696*0.85/1000</f>
        <v>14.372819999999999</v>
      </c>
      <c r="M697" s="595">
        <f>220*M696*0.85/1000</f>
        <v>16.1007</v>
      </c>
      <c r="N697" s="596"/>
      <c r="O697" s="597">
        <f>SUM(K697:M697)</f>
        <v>45.003419999999998</v>
      </c>
      <c r="P697" s="635"/>
      <c r="Q697" s="635"/>
      <c r="R697" s="636"/>
      <c r="S697" s="637"/>
      <c r="T697" s="805"/>
      <c r="U697" s="716"/>
      <c r="V697" s="796">
        <f>SUM(O697,T697)</f>
        <v>45.003419999999998</v>
      </c>
    </row>
    <row r="698" spans="1:22" ht="18" customHeight="1" x14ac:dyDescent="0.3">
      <c r="A698" s="95" t="s">
        <v>259</v>
      </c>
      <c r="B698" s="125">
        <v>100</v>
      </c>
      <c r="C698" s="125">
        <v>144</v>
      </c>
      <c r="D698" s="167">
        <f>MAX(K702:L702:M702)/144*100</f>
        <v>17.5</v>
      </c>
      <c r="E698" s="167"/>
      <c r="F698" s="26"/>
      <c r="G698" s="26"/>
      <c r="H698" s="13"/>
      <c r="I698" s="13"/>
      <c r="J698" s="409">
        <f>(K698+L698+M698)/3</f>
        <v>227.33333333333334</v>
      </c>
      <c r="K698" s="373">
        <v>228</v>
      </c>
      <c r="L698" s="373">
        <v>228</v>
      </c>
      <c r="M698" s="373">
        <v>226</v>
      </c>
      <c r="N698" s="374"/>
      <c r="O698" s="333"/>
      <c r="P698" s="137"/>
      <c r="Q698" s="137"/>
      <c r="R698" s="149"/>
      <c r="S698" s="150"/>
      <c r="T698" s="338"/>
      <c r="U698" s="736"/>
      <c r="V698" s="773"/>
    </row>
    <row r="699" spans="1:22" ht="18" customHeight="1" x14ac:dyDescent="0.25">
      <c r="A699" s="860" t="s">
        <v>149</v>
      </c>
      <c r="B699" s="126"/>
      <c r="C699" s="126"/>
      <c r="D699" s="762"/>
      <c r="E699" s="762">
        <v>398</v>
      </c>
      <c r="F699" s="367"/>
      <c r="G699" s="367"/>
      <c r="H699" s="347"/>
      <c r="I699" s="347"/>
      <c r="J699" s="238"/>
      <c r="K699" s="399">
        <v>9.66</v>
      </c>
      <c r="L699" s="399">
        <v>11.34</v>
      </c>
      <c r="M699" s="399">
        <v>18.48</v>
      </c>
      <c r="N699" s="394">
        <f t="shared" ref="N699:N700" si="226">SQRT((0+L699*0.866-M699*0.866)*(0+L699*0.866-M699*0.866)+(K699-L699*0.5-M699*0.5)*(K699-L699*0.5-M699*0.5))</f>
        <v>8.1114090574696078</v>
      </c>
      <c r="O699" s="334"/>
      <c r="P699" s="137"/>
      <c r="Q699" s="137"/>
      <c r="R699" s="149"/>
      <c r="S699" s="150"/>
      <c r="T699" s="338"/>
      <c r="U699" s="736"/>
      <c r="V699" s="773"/>
    </row>
    <row r="700" spans="1:22" ht="18" customHeight="1" x14ac:dyDescent="0.25">
      <c r="A700" s="860" t="s">
        <v>66</v>
      </c>
      <c r="B700" s="127"/>
      <c r="C700" s="127"/>
      <c r="D700" s="751"/>
      <c r="E700" s="751">
        <v>399</v>
      </c>
      <c r="F700" s="368"/>
      <c r="G700" s="368"/>
      <c r="H700" s="349"/>
      <c r="I700" s="349"/>
      <c r="J700" s="238"/>
      <c r="K700" s="399">
        <v>7.14</v>
      </c>
      <c r="L700" s="399">
        <v>3.36</v>
      </c>
      <c r="M700" s="399">
        <v>6.72</v>
      </c>
      <c r="N700" s="394">
        <f t="shared" si="226"/>
        <v>3.588412358913061</v>
      </c>
      <c r="O700" s="334"/>
      <c r="P700" s="142"/>
      <c r="Q700" s="142"/>
      <c r="R700" s="142"/>
      <c r="S700" s="138"/>
      <c r="T700" s="338"/>
      <c r="U700" s="736"/>
      <c r="V700" s="773"/>
    </row>
    <row r="701" spans="1:22" ht="18" customHeight="1" x14ac:dyDescent="0.25">
      <c r="A701" s="860"/>
      <c r="B701" s="127"/>
      <c r="C701" s="127"/>
      <c r="D701" s="751"/>
      <c r="E701" s="751">
        <v>401</v>
      </c>
      <c r="F701" s="368"/>
      <c r="G701" s="368"/>
      <c r="H701" s="349"/>
      <c r="I701" s="349"/>
      <c r="J701" s="238"/>
      <c r="K701" s="393"/>
      <c r="L701" s="393"/>
      <c r="M701" s="393"/>
      <c r="N701" s="394"/>
      <c r="O701" s="335"/>
      <c r="P701" s="142"/>
      <c r="Q701" s="142"/>
      <c r="R701" s="142"/>
      <c r="S701" s="138"/>
      <c r="T701" s="338"/>
      <c r="U701" s="736"/>
      <c r="V701" s="773"/>
    </row>
    <row r="702" spans="1:22" ht="18" customHeight="1" x14ac:dyDescent="0.3">
      <c r="A702" s="15" t="s">
        <v>11</v>
      </c>
      <c r="B702" s="128"/>
      <c r="C702" s="128"/>
      <c r="D702" s="403"/>
      <c r="E702" s="403"/>
      <c r="F702" s="738"/>
      <c r="G702" s="738"/>
      <c r="H702" s="739"/>
      <c r="I702" s="739"/>
      <c r="J702" s="25"/>
      <c r="K702" s="66">
        <f>SUM(K699:K701)</f>
        <v>16.8</v>
      </c>
      <c r="L702" s="66">
        <f t="shared" ref="L702:M702" si="227">SUM(L699:L701)</f>
        <v>14.7</v>
      </c>
      <c r="M702" s="66">
        <f t="shared" si="227"/>
        <v>25.2</v>
      </c>
      <c r="N702" s="389"/>
      <c r="O702" s="209"/>
      <c r="P702" s="40"/>
      <c r="Q702" s="40"/>
      <c r="R702" s="40"/>
      <c r="S702" s="32"/>
      <c r="T702" s="926"/>
      <c r="U702" s="736"/>
      <c r="V702" s="773"/>
    </row>
    <row r="703" spans="1:22" ht="18" customHeight="1" x14ac:dyDescent="0.3">
      <c r="A703" s="592"/>
      <c r="B703" s="611"/>
      <c r="C703" s="611"/>
      <c r="D703" s="644"/>
      <c r="E703" s="644"/>
      <c r="F703" s="741"/>
      <c r="G703" s="741"/>
      <c r="H703" s="742"/>
      <c r="I703" s="742"/>
      <c r="J703" s="608"/>
      <c r="K703" s="595">
        <f>220*K702*0.85/1000</f>
        <v>3.1415999999999999</v>
      </c>
      <c r="L703" s="595">
        <f>220*L702*0.85/1000</f>
        <v>2.7488999999999999</v>
      </c>
      <c r="M703" s="595">
        <f>220*M702*0.85/1000</f>
        <v>4.7123999999999997</v>
      </c>
      <c r="N703" s="596"/>
      <c r="O703" s="597">
        <f>SUM(K703:M703)</f>
        <v>10.602899999999998</v>
      </c>
      <c r="P703" s="634"/>
      <c r="Q703" s="634"/>
      <c r="R703" s="634"/>
      <c r="S703" s="599"/>
      <c r="T703" s="805"/>
      <c r="U703" s="765">
        <f>SUM(O703,T703)</f>
        <v>10.602899999999998</v>
      </c>
      <c r="V703" s="847"/>
    </row>
    <row r="704" spans="1:22" ht="18" customHeight="1" x14ac:dyDescent="0.3">
      <c r="A704" s="95" t="s">
        <v>260</v>
      </c>
      <c r="B704" s="125">
        <v>100</v>
      </c>
      <c r="C704" s="125">
        <v>144</v>
      </c>
      <c r="D704" s="167">
        <f>MAX(K708:L708:M708)/144*100</f>
        <v>16.333333333333332</v>
      </c>
      <c r="E704" s="167"/>
      <c r="F704" s="26"/>
      <c r="G704" s="26"/>
      <c r="H704" s="13"/>
      <c r="I704" s="13"/>
      <c r="J704" s="409">
        <f>(K704+L704+M704)/3</f>
        <v>227</v>
      </c>
      <c r="K704" s="373">
        <v>227</v>
      </c>
      <c r="L704" s="373">
        <v>227</v>
      </c>
      <c r="M704" s="373">
        <v>227</v>
      </c>
      <c r="N704" s="374"/>
      <c r="O704" s="333"/>
      <c r="P704" s="137"/>
      <c r="Q704" s="137"/>
      <c r="R704" s="149"/>
      <c r="S704" s="150"/>
      <c r="T704" s="338"/>
      <c r="U704" s="736"/>
      <c r="V704" s="773"/>
    </row>
    <row r="705" spans="1:22" ht="18" customHeight="1" x14ac:dyDescent="0.25">
      <c r="A705" s="860" t="s">
        <v>149</v>
      </c>
      <c r="B705" s="126"/>
      <c r="C705" s="126"/>
      <c r="D705" s="762"/>
      <c r="E705" s="762">
        <v>398</v>
      </c>
      <c r="F705" s="367"/>
      <c r="G705" s="367"/>
      <c r="H705" s="347"/>
      <c r="I705" s="347"/>
      <c r="J705" s="238"/>
      <c r="K705" s="399">
        <v>15.54</v>
      </c>
      <c r="L705" s="399">
        <v>15.959999999999999</v>
      </c>
      <c r="M705" s="399">
        <v>15.54</v>
      </c>
      <c r="N705" s="394">
        <f t="shared" ref="N705:N706" si="228">SQRT((0+L705*0.866-M705*0.866)*(0+L705*0.866-M705*0.866)+(K705-L705*0.5-M705*0.5)*(K705-L705*0.5-M705*0.5))</f>
        <v>0.41999075989835688</v>
      </c>
      <c r="O705" s="334"/>
      <c r="P705" s="137"/>
      <c r="Q705" s="137"/>
      <c r="R705" s="149"/>
      <c r="S705" s="150"/>
      <c r="T705" s="338"/>
      <c r="U705" s="736"/>
      <c r="V705" s="773"/>
    </row>
    <row r="706" spans="1:22" ht="18" customHeight="1" x14ac:dyDescent="0.25">
      <c r="A706" s="860" t="s">
        <v>66</v>
      </c>
      <c r="B706" s="127"/>
      <c r="C706" s="127"/>
      <c r="D706" s="751"/>
      <c r="E706" s="751">
        <v>399</v>
      </c>
      <c r="F706" s="368"/>
      <c r="G706" s="368"/>
      <c r="H706" s="349"/>
      <c r="I706" s="349"/>
      <c r="J706" s="238"/>
      <c r="K706" s="399">
        <v>7.9799999999999995</v>
      </c>
      <c r="L706" s="399">
        <v>3.36</v>
      </c>
      <c r="M706" s="399">
        <v>5.46</v>
      </c>
      <c r="N706" s="394">
        <f t="shared" si="228"/>
        <v>4.0065204304982647</v>
      </c>
      <c r="O706" s="334"/>
      <c r="P706" s="142"/>
      <c r="Q706" s="142"/>
      <c r="R706" s="142"/>
      <c r="S706" s="138"/>
      <c r="T706" s="338"/>
      <c r="U706" s="736"/>
      <c r="V706" s="773"/>
    </row>
    <row r="707" spans="1:22" ht="18" customHeight="1" x14ac:dyDescent="0.25">
      <c r="A707" s="860"/>
      <c r="B707" s="127"/>
      <c r="C707" s="127"/>
      <c r="D707" s="751"/>
      <c r="E707" s="751">
        <v>401</v>
      </c>
      <c r="F707" s="368"/>
      <c r="G707" s="368"/>
      <c r="H707" s="349"/>
      <c r="I707" s="349"/>
      <c r="J707" s="238"/>
      <c r="K707" s="393"/>
      <c r="L707" s="393"/>
      <c r="M707" s="393"/>
      <c r="N707" s="394"/>
      <c r="O707" s="335"/>
      <c r="P707" s="142"/>
      <c r="Q707" s="142"/>
      <c r="R707" s="142"/>
      <c r="S707" s="138"/>
      <c r="T707" s="338"/>
      <c r="U707" s="736"/>
      <c r="V707" s="773"/>
    </row>
    <row r="708" spans="1:22" ht="18" customHeight="1" x14ac:dyDescent="0.3">
      <c r="A708" s="15" t="s">
        <v>11</v>
      </c>
      <c r="B708" s="128"/>
      <c r="C708" s="128"/>
      <c r="D708" s="403"/>
      <c r="E708" s="403"/>
      <c r="F708" s="738"/>
      <c r="G708" s="738"/>
      <c r="H708" s="739"/>
      <c r="I708" s="739"/>
      <c r="J708" s="25"/>
      <c r="K708" s="66">
        <f>SUM(K705:K707)</f>
        <v>23.52</v>
      </c>
      <c r="L708" s="66">
        <f t="shared" ref="L708:M708" si="229">SUM(L705:L707)</f>
        <v>19.32</v>
      </c>
      <c r="M708" s="66">
        <f t="shared" si="229"/>
        <v>21</v>
      </c>
      <c r="N708" s="389"/>
      <c r="O708" s="209"/>
      <c r="P708" s="40"/>
      <c r="Q708" s="40"/>
      <c r="R708" s="40"/>
      <c r="S708" s="32"/>
      <c r="T708" s="926"/>
      <c r="U708" s="736"/>
      <c r="V708" s="773"/>
    </row>
    <row r="709" spans="1:22" ht="18" customHeight="1" x14ac:dyDescent="0.3">
      <c r="A709" s="592"/>
      <c r="B709" s="611"/>
      <c r="C709" s="611"/>
      <c r="D709" s="644"/>
      <c r="E709" s="644"/>
      <c r="F709" s="741"/>
      <c r="G709" s="741"/>
      <c r="H709" s="927"/>
      <c r="I709" s="927"/>
      <c r="J709" s="608"/>
      <c r="K709" s="595">
        <f>220*K708*0.85/1000</f>
        <v>4.3982399999999995</v>
      </c>
      <c r="L709" s="595">
        <f>220*L708*0.85/1000</f>
        <v>3.6128399999999998</v>
      </c>
      <c r="M709" s="595">
        <f>220*M708*0.85/1000</f>
        <v>3.927</v>
      </c>
      <c r="N709" s="596"/>
      <c r="O709" s="597">
        <f>SUM(K709:M709)</f>
        <v>11.938079999999999</v>
      </c>
      <c r="P709" s="634"/>
      <c r="Q709" s="634"/>
      <c r="R709" s="634"/>
      <c r="S709" s="599"/>
      <c r="T709" s="805"/>
      <c r="U709" s="717"/>
      <c r="V709" s="796">
        <f>SUM(O709,T709)</f>
        <v>11.938079999999999</v>
      </c>
    </row>
    <row r="710" spans="1:22" ht="18" customHeight="1" x14ac:dyDescent="0.3">
      <c r="A710" s="95" t="s">
        <v>261</v>
      </c>
      <c r="B710" s="508">
        <v>400</v>
      </c>
      <c r="C710" s="508">
        <v>578</v>
      </c>
      <c r="D710" s="167">
        <f>MAX(K716:L716:M716)/578*100</f>
        <v>8.5017301038062278</v>
      </c>
      <c r="E710" s="167"/>
      <c r="F710" s="62"/>
      <c r="G710" s="62"/>
      <c r="H710" s="105"/>
      <c r="I710" s="105"/>
      <c r="J710" s="409">
        <f>(K710+L710+M710)/3</f>
        <v>227.33333333333334</v>
      </c>
      <c r="K710" s="373">
        <v>233</v>
      </c>
      <c r="L710" s="373">
        <v>225</v>
      </c>
      <c r="M710" s="373">
        <v>224</v>
      </c>
      <c r="N710" s="374"/>
      <c r="O710" s="333"/>
      <c r="P710" s="142"/>
      <c r="Q710" s="142"/>
      <c r="R710" s="142"/>
      <c r="S710" s="138"/>
      <c r="T710" s="781"/>
      <c r="U710" s="736"/>
      <c r="V710" s="773"/>
    </row>
    <row r="711" spans="1:22" ht="18" customHeight="1" x14ac:dyDescent="0.25">
      <c r="A711" s="766" t="s">
        <v>535</v>
      </c>
      <c r="B711" s="511"/>
      <c r="C711" s="511"/>
      <c r="D711" s="273"/>
      <c r="E711" s="273">
        <v>400</v>
      </c>
      <c r="F711" s="275"/>
      <c r="G711" s="928"/>
      <c r="H711" s="243"/>
      <c r="I711" s="243"/>
      <c r="J711" s="412"/>
      <c r="K711" s="181"/>
      <c r="L711" s="181"/>
      <c r="M711" s="181"/>
      <c r="N711" s="371">
        <f t="shared" ref="N711:N716" si="230">SQRT((0+L711*0.866-M711*0.866)*(0+L711*0.866-M711*0.866)+(K711-L711*0.5-M711*0.5)*(K711-L711*0.5-M711*0.5))</f>
        <v>0</v>
      </c>
      <c r="O711" s="334"/>
      <c r="P711" s="142"/>
      <c r="Q711" s="142"/>
      <c r="R711" s="142"/>
      <c r="S711" s="138"/>
      <c r="T711" s="781"/>
      <c r="U711" s="736"/>
      <c r="V711" s="773"/>
    </row>
    <row r="712" spans="1:22" ht="18" customHeight="1" x14ac:dyDescent="0.25">
      <c r="A712" s="766" t="s">
        <v>136</v>
      </c>
      <c r="B712" s="512"/>
      <c r="C712" s="512"/>
      <c r="D712" s="274"/>
      <c r="E712" s="274">
        <v>395</v>
      </c>
      <c r="F712" s="276"/>
      <c r="G712" s="850"/>
      <c r="H712" s="244"/>
      <c r="I712" s="244"/>
      <c r="J712" s="412"/>
      <c r="K712" s="399">
        <v>7.56</v>
      </c>
      <c r="L712" s="399">
        <v>3.36</v>
      </c>
      <c r="M712" s="399">
        <v>5.46</v>
      </c>
      <c r="N712" s="371">
        <f t="shared" si="230"/>
        <v>3.6372800222144019</v>
      </c>
      <c r="O712" s="334"/>
      <c r="P712" s="142"/>
      <c r="Q712" s="142"/>
      <c r="R712" s="142"/>
      <c r="S712" s="138"/>
      <c r="T712" s="781"/>
      <c r="U712" s="736"/>
      <c r="V712" s="773"/>
    </row>
    <row r="713" spans="1:22" ht="18" customHeight="1" x14ac:dyDescent="0.25">
      <c r="A713" s="766" t="s">
        <v>263</v>
      </c>
      <c r="B713" s="512"/>
      <c r="C713" s="512"/>
      <c r="D713" s="274"/>
      <c r="E713" s="274">
        <v>396</v>
      </c>
      <c r="F713" s="276"/>
      <c r="G713" s="850"/>
      <c r="H713" s="244"/>
      <c r="I713" s="244"/>
      <c r="J713" s="412"/>
      <c r="K713" s="399">
        <v>0</v>
      </c>
      <c r="L713" s="399">
        <v>0</v>
      </c>
      <c r="M713" s="399">
        <v>0</v>
      </c>
      <c r="N713" s="371">
        <f t="shared" si="230"/>
        <v>0</v>
      </c>
      <c r="O713" s="334"/>
      <c r="P713" s="142"/>
      <c r="Q713" s="142"/>
      <c r="R713" s="142"/>
      <c r="S713" s="138"/>
      <c r="T713" s="781"/>
      <c r="U713" s="736"/>
      <c r="V713" s="773"/>
    </row>
    <row r="714" spans="1:22" ht="18" customHeight="1" x14ac:dyDescent="0.25">
      <c r="A714" s="766" t="s">
        <v>264</v>
      </c>
      <c r="B714" s="512"/>
      <c r="C714" s="512"/>
      <c r="D714" s="274"/>
      <c r="E714" s="274"/>
      <c r="F714" s="276"/>
      <c r="G714" s="276"/>
      <c r="H714" s="893"/>
      <c r="I714" s="893"/>
      <c r="J714" s="239"/>
      <c r="K714" s="399">
        <v>29.4</v>
      </c>
      <c r="L714" s="399">
        <v>18.059999999999999</v>
      </c>
      <c r="M714" s="399">
        <v>11.34</v>
      </c>
      <c r="N714" s="371">
        <f t="shared" si="230"/>
        <v>15.810022549964939</v>
      </c>
      <c r="O714" s="334"/>
      <c r="P714" s="142"/>
      <c r="Q714" s="142"/>
      <c r="R714" s="142"/>
      <c r="S714" s="138"/>
      <c r="T714" s="781"/>
      <c r="U714" s="736"/>
      <c r="V714" s="773"/>
    </row>
    <row r="715" spans="1:22" ht="18" customHeight="1" x14ac:dyDescent="0.25">
      <c r="A715" s="766" t="s">
        <v>463</v>
      </c>
      <c r="B715" s="512"/>
      <c r="C715" s="512"/>
      <c r="D715" s="862"/>
      <c r="E715" s="862"/>
      <c r="F715" s="348"/>
      <c r="G715" s="348"/>
      <c r="H715" s="929"/>
      <c r="I715" s="929"/>
      <c r="J715" s="239"/>
      <c r="K715" s="399">
        <v>6.3</v>
      </c>
      <c r="L715" s="399">
        <v>27.72</v>
      </c>
      <c r="M715" s="399">
        <v>8.82</v>
      </c>
      <c r="N715" s="371">
        <f t="shared" si="230"/>
        <v>20.277393391656627</v>
      </c>
      <c r="O715" s="335"/>
      <c r="P715" s="142"/>
      <c r="Q715" s="142"/>
      <c r="R715" s="142"/>
      <c r="S715" s="138"/>
      <c r="T715" s="781"/>
      <c r="U715" s="736"/>
      <c r="V715" s="773"/>
    </row>
    <row r="716" spans="1:22" ht="18" customHeight="1" x14ac:dyDescent="0.3">
      <c r="A716" s="15" t="s">
        <v>11</v>
      </c>
      <c r="B716" s="513"/>
      <c r="C716" s="513"/>
      <c r="D716" s="71"/>
      <c r="E716" s="71"/>
      <c r="F716" s="70"/>
      <c r="G716" s="70"/>
      <c r="H716" s="51"/>
      <c r="I716" s="51"/>
      <c r="J716" s="50"/>
      <c r="K716" s="66">
        <f>SUM(K711:K715)</f>
        <v>43.26</v>
      </c>
      <c r="L716" s="66">
        <f t="shared" ref="L716:M716" si="231">SUM(L711:L715)</f>
        <v>49.14</v>
      </c>
      <c r="M716" s="66">
        <f t="shared" si="231"/>
        <v>25.62</v>
      </c>
      <c r="N716" s="389">
        <f t="shared" si="230"/>
        <v>21.200067443817243</v>
      </c>
      <c r="O716" s="209"/>
      <c r="P716" s="40"/>
      <c r="Q716" s="40"/>
      <c r="R716" s="40"/>
      <c r="S716" s="32"/>
      <c r="T716" s="926"/>
      <c r="U716" s="736"/>
      <c r="V716" s="773"/>
    </row>
    <row r="717" spans="1:22" ht="18" customHeight="1" x14ac:dyDescent="0.3">
      <c r="A717" s="592"/>
      <c r="B717" s="603"/>
      <c r="C717" s="603"/>
      <c r="D717" s="626"/>
      <c r="E717" s="626"/>
      <c r="F717" s="810"/>
      <c r="G717" s="810"/>
      <c r="H717" s="666"/>
      <c r="I717" s="666"/>
      <c r="J717" s="594"/>
      <c r="K717" s="595">
        <f>220*K716*0.85/1000</f>
        <v>8.0896199999999983</v>
      </c>
      <c r="L717" s="595">
        <f>220*L716*0.85/1000</f>
        <v>9.1891799999999986</v>
      </c>
      <c r="M717" s="595">
        <f>220*M716*0.85/1000</f>
        <v>4.7909400000000009</v>
      </c>
      <c r="N717" s="596"/>
      <c r="O717" s="597">
        <f>SUM(K717:M717)</f>
        <v>22.069739999999996</v>
      </c>
      <c r="P717" s="634"/>
      <c r="Q717" s="634"/>
      <c r="R717" s="634"/>
      <c r="S717" s="599"/>
      <c r="T717" s="805"/>
      <c r="U717" s="765">
        <f>SUM(O717,T717)</f>
        <v>22.069739999999996</v>
      </c>
      <c r="V717" s="847"/>
    </row>
    <row r="718" spans="1:22" ht="18" customHeight="1" x14ac:dyDescent="0.3">
      <c r="A718" s="95" t="s">
        <v>262</v>
      </c>
      <c r="B718" s="508">
        <v>400</v>
      </c>
      <c r="C718" s="508">
        <v>578</v>
      </c>
      <c r="D718" s="167">
        <f>MAX(K724:L724:M724)/578*100</f>
        <v>10.754325259515571</v>
      </c>
      <c r="E718" s="167"/>
      <c r="F718" s="62"/>
      <c r="G718" s="62"/>
      <c r="H718" s="105"/>
      <c r="I718" s="105"/>
      <c r="J718" s="409">
        <f>(K718+L718+M718)/3</f>
        <v>226.33333333333334</v>
      </c>
      <c r="K718" s="373">
        <v>231</v>
      </c>
      <c r="L718" s="373">
        <v>222</v>
      </c>
      <c r="M718" s="373">
        <v>226</v>
      </c>
      <c r="N718" s="374"/>
      <c r="O718" s="333"/>
      <c r="P718" s="142"/>
      <c r="Q718" s="142"/>
      <c r="R718" s="142"/>
      <c r="S718" s="138"/>
      <c r="T718" s="781"/>
      <c r="U718" s="736"/>
      <c r="V718" s="773"/>
    </row>
    <row r="719" spans="1:22" ht="18" customHeight="1" x14ac:dyDescent="0.25">
      <c r="A719" s="766" t="s">
        <v>535</v>
      </c>
      <c r="B719" s="511"/>
      <c r="C719" s="511"/>
      <c r="D719" s="273"/>
      <c r="E719" s="273">
        <v>392</v>
      </c>
      <c r="F719" s="275"/>
      <c r="G719" s="928"/>
      <c r="H719" s="243"/>
      <c r="I719" s="243"/>
      <c r="J719" s="412"/>
      <c r="K719" s="181"/>
      <c r="L719" s="181"/>
      <c r="M719" s="181"/>
      <c r="N719" s="371"/>
      <c r="O719" s="334"/>
      <c r="P719" s="142"/>
      <c r="Q719" s="142"/>
      <c r="R719" s="142"/>
      <c r="S719" s="138"/>
      <c r="T719" s="781"/>
      <c r="U719" s="736"/>
      <c r="V719" s="773"/>
    </row>
    <row r="720" spans="1:22" ht="18" customHeight="1" x14ac:dyDescent="0.25">
      <c r="A720" s="766" t="s">
        <v>136</v>
      </c>
      <c r="B720" s="512"/>
      <c r="C720" s="512"/>
      <c r="D720" s="274"/>
      <c r="E720" s="274">
        <v>398</v>
      </c>
      <c r="F720" s="276"/>
      <c r="G720" s="850"/>
      <c r="H720" s="244"/>
      <c r="I720" s="244"/>
      <c r="J720" s="412"/>
      <c r="K720" s="399">
        <v>0.42</v>
      </c>
      <c r="L720" s="399">
        <v>0.84</v>
      </c>
      <c r="M720" s="399">
        <v>1.26</v>
      </c>
      <c r="N720" s="371">
        <f t="shared" ref="N720:N724" si="232">SQRT((0+L720*0.866-M720*0.866)*(0+L720*0.866-M720*0.866)+(K720-L720*0.5-M720*0.5)*(K720-L720*0.5-M720*0.5))</f>
        <v>0.72745600444288039</v>
      </c>
      <c r="O720" s="334"/>
      <c r="P720" s="142"/>
      <c r="Q720" s="142"/>
      <c r="R720" s="142"/>
      <c r="S720" s="138"/>
      <c r="T720" s="781"/>
      <c r="U720" s="736"/>
      <c r="V720" s="773"/>
    </row>
    <row r="721" spans="1:22" ht="18" customHeight="1" x14ac:dyDescent="0.25">
      <c r="A721" s="766" t="s">
        <v>263</v>
      </c>
      <c r="B721" s="512"/>
      <c r="C721" s="512"/>
      <c r="D721" s="274"/>
      <c r="E721" s="274">
        <v>391</v>
      </c>
      <c r="F721" s="276"/>
      <c r="G721" s="850"/>
      <c r="H721" s="244"/>
      <c r="I721" s="244"/>
      <c r="J721" s="412"/>
      <c r="K721" s="399">
        <v>0</v>
      </c>
      <c r="L721" s="399">
        <v>0</v>
      </c>
      <c r="M721" s="399">
        <v>0</v>
      </c>
      <c r="N721" s="371">
        <f t="shared" si="232"/>
        <v>0</v>
      </c>
      <c r="O721" s="334"/>
      <c r="P721" s="142"/>
      <c r="Q721" s="142"/>
      <c r="R721" s="142"/>
      <c r="S721" s="138"/>
      <c r="T721" s="781"/>
      <c r="U721" s="736"/>
      <c r="V721" s="773"/>
    </row>
    <row r="722" spans="1:22" ht="18" customHeight="1" x14ac:dyDescent="0.25">
      <c r="A722" s="766" t="s">
        <v>264</v>
      </c>
      <c r="B722" s="512"/>
      <c r="C722" s="512"/>
      <c r="D722" s="274"/>
      <c r="E722" s="274"/>
      <c r="F722" s="276"/>
      <c r="G722" s="276"/>
      <c r="H722" s="277"/>
      <c r="I722" s="277"/>
      <c r="J722" s="239"/>
      <c r="K722" s="399">
        <v>21.84</v>
      </c>
      <c r="L722" s="399">
        <v>15.959999999999999</v>
      </c>
      <c r="M722" s="399">
        <v>9.24</v>
      </c>
      <c r="N722" s="371">
        <f t="shared" si="232"/>
        <v>10.919909021159469</v>
      </c>
      <c r="O722" s="334"/>
      <c r="P722" s="142"/>
      <c r="Q722" s="142"/>
      <c r="R722" s="142"/>
      <c r="S722" s="138"/>
      <c r="T722" s="781"/>
      <c r="U722" s="736"/>
      <c r="V722" s="773"/>
    </row>
    <row r="723" spans="1:22" ht="18" customHeight="1" x14ac:dyDescent="0.25">
      <c r="A723" s="766" t="s">
        <v>463</v>
      </c>
      <c r="B723" s="512"/>
      <c r="C723" s="512"/>
      <c r="D723" s="862"/>
      <c r="E723" s="862"/>
      <c r="F723" s="276"/>
      <c r="G723" s="276"/>
      <c r="H723" s="74"/>
      <c r="I723" s="74"/>
      <c r="J723" s="239"/>
      <c r="K723" s="399">
        <v>15.959999999999999</v>
      </c>
      <c r="L723" s="399">
        <v>45.36</v>
      </c>
      <c r="M723" s="399">
        <v>35.699999999999996</v>
      </c>
      <c r="N723" s="371">
        <f t="shared" si="232"/>
        <v>25.955105357397414</v>
      </c>
      <c r="O723" s="335"/>
      <c r="P723" s="142"/>
      <c r="Q723" s="142"/>
      <c r="R723" s="142"/>
      <c r="S723" s="138"/>
      <c r="T723" s="781"/>
      <c r="U723" s="736"/>
      <c r="V723" s="773"/>
    </row>
    <row r="724" spans="1:22" ht="18" customHeight="1" x14ac:dyDescent="0.3">
      <c r="A724" s="15" t="s">
        <v>11</v>
      </c>
      <c r="B724" s="513"/>
      <c r="C724" s="513"/>
      <c r="D724" s="71"/>
      <c r="E724" s="71"/>
      <c r="F724" s="70"/>
      <c r="G724" s="70"/>
      <c r="H724" s="51"/>
      <c r="I724" s="51"/>
      <c r="J724" s="50"/>
      <c r="K724" s="66">
        <f>SUM(K719:K723)</f>
        <v>38.22</v>
      </c>
      <c r="L724" s="66">
        <f t="shared" ref="L724:M724" si="233">SUM(L719:L723)</f>
        <v>62.16</v>
      </c>
      <c r="M724" s="66">
        <f t="shared" si="233"/>
        <v>46.199999999999996</v>
      </c>
      <c r="N724" s="389">
        <f t="shared" si="232"/>
        <v>21.112830038855524</v>
      </c>
      <c r="O724" s="209"/>
      <c r="P724" s="40"/>
      <c r="Q724" s="40"/>
      <c r="R724" s="40"/>
      <c r="S724" s="32"/>
      <c r="T724" s="926"/>
      <c r="U724" s="736"/>
      <c r="V724" s="773"/>
    </row>
    <row r="725" spans="1:22" ht="18" customHeight="1" x14ac:dyDescent="0.3">
      <c r="A725" s="592"/>
      <c r="B725" s="603"/>
      <c r="C725" s="603"/>
      <c r="D725" s="626"/>
      <c r="E725" s="626"/>
      <c r="F725" s="810"/>
      <c r="G725" s="810"/>
      <c r="H725" s="698"/>
      <c r="I725" s="698"/>
      <c r="J725" s="594"/>
      <c r="K725" s="595">
        <f>220*K724*0.85/1000</f>
        <v>7.1471399999999994</v>
      </c>
      <c r="L725" s="595">
        <f>220*L724*0.85/1000</f>
        <v>11.623919999999998</v>
      </c>
      <c r="M725" s="595">
        <f>220*M724*0.85/1000</f>
        <v>8.6393999999999984</v>
      </c>
      <c r="N725" s="596"/>
      <c r="O725" s="597">
        <f>SUM(K725:M725)</f>
        <v>27.410459999999997</v>
      </c>
      <c r="P725" s="634"/>
      <c r="Q725" s="634"/>
      <c r="R725" s="634"/>
      <c r="S725" s="599"/>
      <c r="T725" s="805"/>
      <c r="U725" s="717"/>
      <c r="V725" s="796">
        <f>SUM(O725,T725)</f>
        <v>27.410459999999997</v>
      </c>
    </row>
    <row r="726" spans="1:22" ht="18" customHeight="1" x14ac:dyDescent="0.3">
      <c r="A726" s="558" t="s">
        <v>265</v>
      </c>
      <c r="B726" s="125">
        <v>400</v>
      </c>
      <c r="C726" s="125">
        <v>578</v>
      </c>
      <c r="D726" s="167">
        <f>MAX(K732:L732:M732)/578*100</f>
        <v>0</v>
      </c>
      <c r="E726" s="167"/>
      <c r="F726" s="24">
        <v>400</v>
      </c>
      <c r="G726" s="24">
        <v>578</v>
      </c>
      <c r="H726" s="247">
        <f>MAX(P743:Q743:R743)/578*100</f>
        <v>18.166089965397923</v>
      </c>
      <c r="I726" s="247"/>
      <c r="J726" s="409">
        <f>(K726+L726+M726)/3</f>
        <v>0</v>
      </c>
      <c r="K726" s="397">
        <v>0</v>
      </c>
      <c r="L726" s="373">
        <v>0</v>
      </c>
      <c r="M726" s="373">
        <v>0</v>
      </c>
      <c r="N726" s="374"/>
      <c r="O726" s="333"/>
      <c r="P726" s="264">
        <v>225</v>
      </c>
      <c r="Q726" s="264">
        <v>222</v>
      </c>
      <c r="R726" s="264">
        <v>224</v>
      </c>
      <c r="S726" s="150"/>
      <c r="T726" s="338"/>
      <c r="U726" s="736"/>
      <c r="V726" s="773"/>
    </row>
    <row r="727" spans="1:22" ht="18" customHeight="1" x14ac:dyDescent="0.3">
      <c r="A727" s="930" t="s">
        <v>464</v>
      </c>
      <c r="B727" s="931"/>
      <c r="C727" s="511"/>
      <c r="D727" s="856"/>
      <c r="E727" s="273"/>
      <c r="F727" s="275"/>
      <c r="G727" s="275"/>
      <c r="H727" s="447"/>
      <c r="I727" s="276">
        <v>392</v>
      </c>
      <c r="J727" s="238"/>
      <c r="K727" s="398"/>
      <c r="L727" s="399"/>
      <c r="M727" s="399"/>
      <c r="N727" s="400"/>
      <c r="O727" s="334"/>
      <c r="P727" s="1053">
        <v>44.94</v>
      </c>
      <c r="Q727" s="1053">
        <v>34.86</v>
      </c>
      <c r="R727" s="1053">
        <v>34.44</v>
      </c>
      <c r="S727" s="383">
        <f t="shared" ref="S727:S762" si="234">SQRT((0+Q727*0.866-R727*0.866)*(0+Q727*0.866-R727*0.866)+(P727-Q727*0.5-R727*0.5)*(P727-Q727*0.5-R727*0.5))</f>
        <v>10.296426187682792</v>
      </c>
      <c r="T727" s="781"/>
      <c r="U727" s="736"/>
      <c r="V727" s="773"/>
    </row>
    <row r="728" spans="1:22" ht="18" customHeight="1" x14ac:dyDescent="0.3">
      <c r="A728" s="932" t="s">
        <v>465</v>
      </c>
      <c r="B728" s="933"/>
      <c r="C728" s="512"/>
      <c r="D728" s="857"/>
      <c r="E728" s="274"/>
      <c r="F728" s="276"/>
      <c r="G728" s="276"/>
      <c r="H728" s="448"/>
      <c r="I728" s="276">
        <v>387</v>
      </c>
      <c r="J728" s="238"/>
      <c r="K728" s="393"/>
      <c r="L728" s="393"/>
      <c r="M728" s="393"/>
      <c r="N728" s="394"/>
      <c r="O728" s="334"/>
      <c r="P728" s="1053">
        <v>0</v>
      </c>
      <c r="Q728" s="1053">
        <v>0</v>
      </c>
      <c r="R728" s="1053">
        <v>0</v>
      </c>
      <c r="S728" s="383">
        <f t="shared" si="234"/>
        <v>0</v>
      </c>
      <c r="T728" s="781"/>
      <c r="U728" s="736"/>
      <c r="V728" s="773"/>
    </row>
    <row r="729" spans="1:22" ht="51" customHeight="1" x14ac:dyDescent="0.3">
      <c r="A729" s="932" t="s">
        <v>466</v>
      </c>
      <c r="B729" s="933"/>
      <c r="C729" s="512"/>
      <c r="D729" s="857"/>
      <c r="E729" s="274"/>
      <c r="F729" s="276"/>
      <c r="G729" s="276"/>
      <c r="H729" s="448"/>
      <c r="I729" s="934">
        <v>385</v>
      </c>
      <c r="J729" s="238"/>
      <c r="K729" s="393"/>
      <c r="L729" s="393"/>
      <c r="M729" s="393"/>
      <c r="N729" s="394"/>
      <c r="O729" s="334"/>
      <c r="P729" s="1053">
        <v>17.64</v>
      </c>
      <c r="Q729" s="1053">
        <v>28.56</v>
      </c>
      <c r="R729" s="1053">
        <v>26.88</v>
      </c>
      <c r="S729" s="383">
        <f t="shared" si="234"/>
        <v>10.18445265168433</v>
      </c>
      <c r="T729" s="781"/>
      <c r="U729" s="736"/>
      <c r="V729" s="773"/>
    </row>
    <row r="730" spans="1:22" ht="18" customHeight="1" x14ac:dyDescent="0.3">
      <c r="A730" s="930" t="s">
        <v>467</v>
      </c>
      <c r="B730" s="935"/>
      <c r="C730" s="512"/>
      <c r="D730" s="274"/>
      <c r="E730" s="274"/>
      <c r="F730" s="276"/>
      <c r="G730" s="276"/>
      <c r="H730" s="448"/>
      <c r="I730" s="276"/>
      <c r="J730" s="238"/>
      <c r="K730" s="393"/>
      <c r="L730" s="393"/>
      <c r="M730" s="393"/>
      <c r="N730" s="394"/>
      <c r="O730" s="334"/>
      <c r="P730" s="1053">
        <v>0</v>
      </c>
      <c r="Q730" s="1053">
        <v>0</v>
      </c>
      <c r="R730" s="1053">
        <v>0</v>
      </c>
      <c r="S730" s="383">
        <f t="shared" si="234"/>
        <v>0</v>
      </c>
      <c r="T730" s="781"/>
      <c r="U730" s="736"/>
      <c r="V730" s="773"/>
    </row>
    <row r="731" spans="1:22" ht="18" customHeight="1" x14ac:dyDescent="0.3">
      <c r="A731" s="932" t="s">
        <v>468</v>
      </c>
      <c r="B731" s="933"/>
      <c r="C731" s="512"/>
      <c r="D731" s="274"/>
      <c r="E731" s="274"/>
      <c r="F731" s="276"/>
      <c r="G731" s="276"/>
      <c r="H731" s="448"/>
      <c r="I731" s="277"/>
      <c r="J731" s="238"/>
      <c r="K731" s="393"/>
      <c r="L731" s="393"/>
      <c r="M731" s="393"/>
      <c r="N731" s="394"/>
      <c r="O731" s="334"/>
      <c r="P731" s="1053">
        <v>0</v>
      </c>
      <c r="Q731" s="1053">
        <v>0</v>
      </c>
      <c r="R731" s="1053">
        <v>0</v>
      </c>
      <c r="S731" s="383">
        <f t="shared" si="234"/>
        <v>0</v>
      </c>
      <c r="T731" s="781"/>
      <c r="U731" s="736"/>
      <c r="V731" s="773"/>
    </row>
    <row r="732" spans="1:22" ht="18" customHeight="1" x14ac:dyDescent="0.3">
      <c r="A732" s="930" t="s">
        <v>469</v>
      </c>
      <c r="B732" s="935"/>
      <c r="C732" s="512"/>
      <c r="D732" s="274"/>
      <c r="E732" s="274"/>
      <c r="F732" s="276"/>
      <c r="G732" s="276"/>
      <c r="H732" s="448"/>
      <c r="I732" s="277"/>
      <c r="J732" s="238"/>
      <c r="K732" s="393"/>
      <c r="L732" s="393"/>
      <c r="M732" s="393"/>
      <c r="N732" s="394"/>
      <c r="O732" s="334"/>
      <c r="P732" s="1053">
        <v>0</v>
      </c>
      <c r="Q732" s="1053">
        <v>0</v>
      </c>
      <c r="R732" s="1053">
        <v>0</v>
      </c>
      <c r="S732" s="383">
        <f t="shared" si="234"/>
        <v>0</v>
      </c>
      <c r="T732" s="781"/>
      <c r="U732" s="736"/>
      <c r="V732" s="773"/>
    </row>
    <row r="733" spans="1:22" ht="18" customHeight="1" x14ac:dyDescent="0.3">
      <c r="A733" s="930" t="s">
        <v>470</v>
      </c>
      <c r="B733" s="935"/>
      <c r="C733" s="512"/>
      <c r="D733" s="274"/>
      <c r="E733" s="274"/>
      <c r="F733" s="276"/>
      <c r="G733" s="276"/>
      <c r="H733" s="448"/>
      <c r="I733" s="277"/>
      <c r="J733" s="238"/>
      <c r="K733" s="399"/>
      <c r="L733" s="399"/>
      <c r="M733" s="399"/>
      <c r="N733" s="400"/>
      <c r="O733" s="334"/>
      <c r="P733" s="1053">
        <v>2.94</v>
      </c>
      <c r="Q733" s="1053">
        <v>1.26</v>
      </c>
      <c r="R733" s="1053">
        <v>3.78</v>
      </c>
      <c r="S733" s="383">
        <f t="shared" si="234"/>
        <v>2.2223682373540168</v>
      </c>
      <c r="T733" s="781"/>
      <c r="U733" s="736"/>
      <c r="V733" s="773"/>
    </row>
    <row r="734" spans="1:22" ht="18" customHeight="1" x14ac:dyDescent="0.3">
      <c r="A734" s="930" t="s">
        <v>471</v>
      </c>
      <c r="B734" s="935"/>
      <c r="C734" s="512"/>
      <c r="D734" s="274"/>
      <c r="E734" s="274"/>
      <c r="F734" s="276"/>
      <c r="G734" s="276"/>
      <c r="H734" s="448"/>
      <c r="I734" s="277"/>
      <c r="J734" s="238"/>
      <c r="K734" s="399"/>
      <c r="L734" s="399"/>
      <c r="M734" s="399"/>
      <c r="N734" s="400"/>
      <c r="O734" s="334"/>
      <c r="P734" s="1053">
        <v>0</v>
      </c>
      <c r="Q734" s="1053">
        <v>0</v>
      </c>
      <c r="R734" s="1053">
        <v>0</v>
      </c>
      <c r="S734" s="383">
        <f t="shared" si="234"/>
        <v>0</v>
      </c>
      <c r="T734" s="781"/>
      <c r="U734" s="736"/>
      <c r="V734" s="773"/>
    </row>
    <row r="735" spans="1:22" ht="18" customHeight="1" x14ac:dyDescent="0.3">
      <c r="A735" s="936" t="s">
        <v>472</v>
      </c>
      <c r="B735" s="935"/>
      <c r="C735" s="512"/>
      <c r="D735" s="274"/>
      <c r="E735" s="274"/>
      <c r="F735" s="276"/>
      <c r="G735" s="276"/>
      <c r="H735" s="448"/>
      <c r="I735" s="277"/>
      <c r="J735" s="238"/>
      <c r="K735" s="399"/>
      <c r="L735" s="399"/>
      <c r="M735" s="399"/>
      <c r="N735" s="400"/>
      <c r="O735" s="334"/>
      <c r="P735" s="1053">
        <v>0</v>
      </c>
      <c r="Q735" s="1053">
        <v>0</v>
      </c>
      <c r="R735" s="1053">
        <v>0</v>
      </c>
      <c r="S735" s="383">
        <f t="shared" si="234"/>
        <v>0</v>
      </c>
      <c r="T735" s="781"/>
      <c r="U735" s="736"/>
      <c r="V735" s="773"/>
    </row>
    <row r="736" spans="1:22" ht="18" customHeight="1" x14ac:dyDescent="0.3">
      <c r="A736" s="936" t="s">
        <v>473</v>
      </c>
      <c r="B736" s="935"/>
      <c r="C736" s="512"/>
      <c r="D736" s="274"/>
      <c r="E736" s="274"/>
      <c r="F736" s="276"/>
      <c r="G736" s="276"/>
      <c r="H736" s="448"/>
      <c r="I736" s="277"/>
      <c r="J736" s="238"/>
      <c r="K736" s="399"/>
      <c r="L736" s="399"/>
      <c r="M736" s="399"/>
      <c r="N736" s="400"/>
      <c r="O736" s="334"/>
      <c r="P736" s="1053">
        <v>10.08</v>
      </c>
      <c r="Q736" s="1053">
        <v>7.56</v>
      </c>
      <c r="R736" s="1053">
        <v>1.68</v>
      </c>
      <c r="S736" s="383">
        <f t="shared" si="234"/>
        <v>7.4659814308903822</v>
      </c>
      <c r="T736" s="781"/>
      <c r="U736" s="736"/>
      <c r="V736" s="773"/>
    </row>
    <row r="737" spans="1:22" ht="18" customHeight="1" x14ac:dyDescent="0.3">
      <c r="A737" s="936" t="s">
        <v>474</v>
      </c>
      <c r="B737" s="935"/>
      <c r="C737" s="512"/>
      <c r="D737" s="274"/>
      <c r="E737" s="274"/>
      <c r="F737" s="276"/>
      <c r="G737" s="276"/>
      <c r="H737" s="448"/>
      <c r="I737" s="277"/>
      <c r="J737" s="238"/>
      <c r="K737" s="399"/>
      <c r="L737" s="399"/>
      <c r="M737" s="399"/>
      <c r="N737" s="400"/>
      <c r="O737" s="331"/>
      <c r="P737" s="1053">
        <v>0</v>
      </c>
      <c r="Q737" s="1053">
        <v>0</v>
      </c>
      <c r="R737" s="1053">
        <v>0</v>
      </c>
      <c r="S737" s="383">
        <f t="shared" si="234"/>
        <v>0</v>
      </c>
      <c r="T737" s="781"/>
      <c r="U737" s="736"/>
      <c r="V737" s="773"/>
    </row>
    <row r="738" spans="1:22" ht="18" customHeight="1" x14ac:dyDescent="0.3">
      <c r="A738" s="936" t="s">
        <v>475</v>
      </c>
      <c r="B738" s="935"/>
      <c r="C738" s="512"/>
      <c r="D738" s="274"/>
      <c r="E738" s="274"/>
      <c r="F738" s="276"/>
      <c r="G738" s="276"/>
      <c r="H738" s="448"/>
      <c r="I738" s="277"/>
      <c r="J738" s="238"/>
      <c r="K738" s="399"/>
      <c r="L738" s="399"/>
      <c r="M738" s="399"/>
      <c r="N738" s="400"/>
      <c r="O738" s="331"/>
      <c r="P738" s="1053">
        <v>0</v>
      </c>
      <c r="Q738" s="1053">
        <v>2.94</v>
      </c>
      <c r="R738" s="1053">
        <v>2.94</v>
      </c>
      <c r="S738" s="383">
        <f t="shared" si="234"/>
        <v>2.94</v>
      </c>
      <c r="T738" s="781"/>
      <c r="U738" s="736"/>
      <c r="V738" s="773"/>
    </row>
    <row r="739" spans="1:22" ht="18" customHeight="1" x14ac:dyDescent="0.3">
      <c r="A739" s="936" t="s">
        <v>476</v>
      </c>
      <c r="B739" s="935"/>
      <c r="C739" s="512"/>
      <c r="D739" s="274"/>
      <c r="E739" s="274"/>
      <c r="F739" s="276"/>
      <c r="G739" s="276"/>
      <c r="H739" s="448"/>
      <c r="I739" s="277"/>
      <c r="J739" s="238"/>
      <c r="K739" s="399"/>
      <c r="L739" s="399"/>
      <c r="M739" s="399"/>
      <c r="N739" s="400"/>
      <c r="O739" s="331"/>
      <c r="P739" s="1053">
        <v>2.1</v>
      </c>
      <c r="Q739" s="1053">
        <v>2.94</v>
      </c>
      <c r="R739" s="1053">
        <v>0</v>
      </c>
      <c r="S739" s="383">
        <f t="shared" si="234"/>
        <v>2.6228266587024009</v>
      </c>
      <c r="T739" s="781"/>
      <c r="U739" s="736"/>
      <c r="V739" s="773"/>
    </row>
    <row r="740" spans="1:22" ht="18" customHeight="1" x14ac:dyDescent="0.3">
      <c r="A740" s="937" t="s">
        <v>477</v>
      </c>
      <c r="B740" s="938"/>
      <c r="C740" s="512"/>
      <c r="D740" s="274"/>
      <c r="E740" s="274"/>
      <c r="F740" s="276"/>
      <c r="G740" s="276"/>
      <c r="H740" s="448"/>
      <c r="I740" s="277"/>
      <c r="J740" s="238"/>
      <c r="K740" s="399"/>
      <c r="L740" s="399"/>
      <c r="M740" s="399"/>
      <c r="N740" s="400"/>
      <c r="O740" s="331"/>
      <c r="P740" s="1053">
        <v>1.68</v>
      </c>
      <c r="Q740" s="1053">
        <v>0.42</v>
      </c>
      <c r="R740" s="1053">
        <v>0</v>
      </c>
      <c r="S740" s="383">
        <f t="shared" si="234"/>
        <v>1.5143289729778004</v>
      </c>
      <c r="T740" s="781"/>
      <c r="U740" s="736"/>
      <c r="V740" s="773"/>
    </row>
    <row r="741" spans="1:22" ht="18" customHeight="1" x14ac:dyDescent="0.3">
      <c r="A741" s="937" t="s">
        <v>478</v>
      </c>
      <c r="B741" s="938"/>
      <c r="C741" s="512"/>
      <c r="D741" s="274"/>
      <c r="E741" s="274"/>
      <c r="F741" s="276"/>
      <c r="G741" s="276"/>
      <c r="H741" s="448"/>
      <c r="I741" s="277"/>
      <c r="J741" s="238"/>
      <c r="K741" s="399"/>
      <c r="L741" s="399"/>
      <c r="M741" s="399"/>
      <c r="N741" s="400"/>
      <c r="O741" s="331"/>
      <c r="P741" s="1053">
        <v>0</v>
      </c>
      <c r="Q741" s="1053">
        <v>0</v>
      </c>
      <c r="R741" s="1053">
        <v>0</v>
      </c>
      <c r="S741" s="383">
        <f t="shared" si="234"/>
        <v>0</v>
      </c>
      <c r="T741" s="781"/>
      <c r="U741" s="736"/>
      <c r="V741" s="773"/>
    </row>
    <row r="742" spans="1:22" ht="18" customHeight="1" x14ac:dyDescent="0.3">
      <c r="A742" s="936" t="s">
        <v>479</v>
      </c>
      <c r="B742" s="939"/>
      <c r="C742" s="512"/>
      <c r="D742" s="274"/>
      <c r="E742" s="274"/>
      <c r="F742" s="276"/>
      <c r="G742" s="276"/>
      <c r="H742" s="448"/>
      <c r="I742" s="277"/>
      <c r="J742" s="238"/>
      <c r="K742" s="399"/>
      <c r="L742" s="399"/>
      <c r="M742" s="399"/>
      <c r="N742" s="400"/>
      <c r="O742" s="331"/>
      <c r="P742" s="1053">
        <v>23.52</v>
      </c>
      <c r="Q742" s="1053">
        <v>26.459999999999997</v>
      </c>
      <c r="R742" s="1053">
        <v>30.66</v>
      </c>
      <c r="S742" s="383">
        <f t="shared" si="234"/>
        <v>6.2153699680710872</v>
      </c>
      <c r="T742" s="781"/>
      <c r="U742" s="736"/>
      <c r="V742" s="773"/>
    </row>
    <row r="743" spans="1:22" ht="18" customHeight="1" x14ac:dyDescent="0.3">
      <c r="A743" s="15" t="s">
        <v>11</v>
      </c>
      <c r="B743" s="513"/>
      <c r="C743" s="513"/>
      <c r="D743" s="71"/>
      <c r="E743" s="71"/>
      <c r="F743" s="70"/>
      <c r="G743" s="70"/>
      <c r="H743" s="70"/>
      <c r="I743" s="51"/>
      <c r="J743" s="25"/>
      <c r="K743" s="66">
        <f>SUM(K727:K742)</f>
        <v>0</v>
      </c>
      <c r="L743" s="66">
        <f t="shared" ref="L743:M743" si="235">SUM(L727:L742)</f>
        <v>0</v>
      </c>
      <c r="M743" s="66">
        <f t="shared" si="235"/>
        <v>0</v>
      </c>
      <c r="N743" s="389">
        <f t="shared" ref="N743" si="236">SQRT((0+L743*0.866-M743*0.866)*(0+L743*0.866-M743*0.866)+(K743-L743*0.5-M743*0.5)*(K743-L743*0.5-M743*0.5))</f>
        <v>0</v>
      </c>
      <c r="O743" s="209"/>
      <c r="P743" s="66">
        <f>SUM(P727:P742)</f>
        <v>102.89999999999999</v>
      </c>
      <c r="Q743" s="66">
        <f t="shared" ref="Q743" si="237">SUM(Q727:Q742)</f>
        <v>105</v>
      </c>
      <c r="R743" s="66">
        <f t="shared" ref="R743" si="238">SUM(R727:R742)</f>
        <v>100.38</v>
      </c>
      <c r="S743" s="456">
        <f t="shared" si="234"/>
        <v>4.0064274417989836</v>
      </c>
      <c r="T743" s="926">
        <f>AVERAGE(P743:R743)</f>
        <v>102.75999999999999</v>
      </c>
      <c r="U743" s="736"/>
      <c r="V743" s="773"/>
    </row>
    <row r="744" spans="1:22" ht="18" customHeight="1" x14ac:dyDescent="0.3">
      <c r="A744" s="592"/>
      <c r="B744" s="603"/>
      <c r="C744" s="603"/>
      <c r="D744" s="626"/>
      <c r="E744" s="626"/>
      <c r="F744" s="810"/>
      <c r="G744" s="810"/>
      <c r="H744" s="810"/>
      <c r="I744" s="698"/>
      <c r="J744" s="608"/>
      <c r="K744" s="595">
        <f>220*K743*0.85/1000</f>
        <v>0</v>
      </c>
      <c r="L744" s="595">
        <f>220*L743*0.85/1000</f>
        <v>0</v>
      </c>
      <c r="M744" s="595">
        <f>220*M743*0.85/1000</f>
        <v>0</v>
      </c>
      <c r="N744" s="596"/>
      <c r="O744" s="597">
        <f>SUM(K744:M744)</f>
        <v>0</v>
      </c>
      <c r="P744" s="595">
        <f>220*P743*0.85/1000</f>
        <v>19.242299999999997</v>
      </c>
      <c r="Q744" s="595">
        <f>220*Q743*0.85/1000</f>
        <v>19.635000000000002</v>
      </c>
      <c r="R744" s="595">
        <f>220*R743*0.85/1000</f>
        <v>18.771059999999999</v>
      </c>
      <c r="S744" s="607"/>
      <c r="T744" s="805">
        <f>SUM(P744:R744)</f>
        <v>57.648359999999997</v>
      </c>
      <c r="U744" s="765">
        <f>SUM(O744,T744)</f>
        <v>57.648359999999997</v>
      </c>
      <c r="V744" s="813"/>
    </row>
    <row r="745" spans="1:22" ht="18" customHeight="1" x14ac:dyDescent="0.3">
      <c r="A745" s="1" t="s">
        <v>266</v>
      </c>
      <c r="B745" s="125">
        <v>400</v>
      </c>
      <c r="C745" s="125">
        <v>578</v>
      </c>
      <c r="D745" s="167">
        <f>MAX(K751:L751:M751)/578*100</f>
        <v>0</v>
      </c>
      <c r="E745" s="167"/>
      <c r="F745" s="24">
        <v>400</v>
      </c>
      <c r="G745" s="24">
        <v>578</v>
      </c>
      <c r="H745" s="247">
        <f>MAX(P762:Q762:R762)/578*100</f>
        <v>10.318339100346021</v>
      </c>
      <c r="I745" s="247"/>
      <c r="J745" s="409">
        <f>(K745+L745+M745)/3</f>
        <v>0</v>
      </c>
      <c r="K745" s="397">
        <v>0</v>
      </c>
      <c r="L745" s="373">
        <v>0</v>
      </c>
      <c r="M745" s="373">
        <v>0</v>
      </c>
      <c r="N745" s="374"/>
      <c r="O745" s="333"/>
      <c r="P745" s="264">
        <v>226</v>
      </c>
      <c r="Q745" s="264">
        <v>226</v>
      </c>
      <c r="R745" s="264">
        <v>225</v>
      </c>
      <c r="S745" s="383"/>
      <c r="T745" s="338"/>
      <c r="U745" s="736"/>
      <c r="V745" s="773"/>
    </row>
    <row r="746" spans="1:22" ht="18" customHeight="1" x14ac:dyDescent="0.25">
      <c r="A746" s="930" t="s">
        <v>464</v>
      </c>
      <c r="B746" s="931"/>
      <c r="C746" s="511"/>
      <c r="D746" s="856"/>
      <c r="E746" s="856"/>
      <c r="F746" s="275"/>
      <c r="G746" s="275"/>
      <c r="H746" s="276"/>
      <c r="I746" s="276">
        <v>394</v>
      </c>
      <c r="J746" s="238"/>
      <c r="K746" s="398"/>
      <c r="L746" s="399"/>
      <c r="M746" s="399"/>
      <c r="N746" s="400"/>
      <c r="O746" s="334"/>
      <c r="P746" s="1053">
        <v>9.66</v>
      </c>
      <c r="Q746" s="1053">
        <v>13.02</v>
      </c>
      <c r="R746" s="1053">
        <v>8.82</v>
      </c>
      <c r="S746" s="383">
        <f t="shared" si="234"/>
        <v>3.8492627657773628</v>
      </c>
      <c r="T746" s="781"/>
      <c r="U746" s="736"/>
      <c r="V746" s="773"/>
    </row>
    <row r="747" spans="1:22" ht="18" customHeight="1" x14ac:dyDescent="0.25">
      <c r="A747" s="932" t="s">
        <v>465</v>
      </c>
      <c r="B747" s="933"/>
      <c r="C747" s="512"/>
      <c r="D747" s="857"/>
      <c r="E747" s="857"/>
      <c r="F747" s="276"/>
      <c r="G747" s="276"/>
      <c r="H747" s="276"/>
      <c r="I747" s="276">
        <v>395</v>
      </c>
      <c r="J747" s="238"/>
      <c r="K747" s="393"/>
      <c r="L747" s="393"/>
      <c r="M747" s="393"/>
      <c r="N747" s="394"/>
      <c r="O747" s="334"/>
      <c r="P747" s="1053">
        <v>0</v>
      </c>
      <c r="Q747" s="1053">
        <v>0</v>
      </c>
      <c r="R747" s="1053">
        <v>0</v>
      </c>
      <c r="S747" s="383">
        <f t="shared" si="234"/>
        <v>0</v>
      </c>
      <c r="T747" s="781"/>
      <c r="U747" s="736"/>
      <c r="V747" s="773"/>
    </row>
    <row r="748" spans="1:22" ht="41.25" customHeight="1" x14ac:dyDescent="0.25">
      <c r="A748" s="932" t="s">
        <v>466</v>
      </c>
      <c r="B748" s="933"/>
      <c r="C748" s="512"/>
      <c r="D748" s="857"/>
      <c r="E748" s="857"/>
      <c r="F748" s="276"/>
      <c r="G748" s="276"/>
      <c r="H748" s="276"/>
      <c r="I748" s="934">
        <v>390</v>
      </c>
      <c r="J748" s="238"/>
      <c r="K748" s="393"/>
      <c r="L748" s="393"/>
      <c r="M748" s="393"/>
      <c r="N748" s="394"/>
      <c r="O748" s="334"/>
      <c r="P748" s="1053">
        <v>2.94</v>
      </c>
      <c r="Q748" s="1053">
        <v>4.2</v>
      </c>
      <c r="R748" s="1053">
        <v>7.56</v>
      </c>
      <c r="S748" s="383">
        <f t="shared" si="234"/>
        <v>4.1364602328077558</v>
      </c>
      <c r="T748" s="781"/>
      <c r="U748" s="736"/>
      <c r="V748" s="773"/>
    </row>
    <row r="749" spans="1:22" ht="18" customHeight="1" x14ac:dyDescent="0.25">
      <c r="A749" s="930" t="s">
        <v>467</v>
      </c>
      <c r="B749" s="935"/>
      <c r="C749" s="512"/>
      <c r="D749" s="274"/>
      <c r="E749" s="274"/>
      <c r="F749" s="276"/>
      <c r="G749" s="276"/>
      <c r="H749" s="277"/>
      <c r="I749" s="277"/>
      <c r="J749" s="238"/>
      <c r="K749" s="393"/>
      <c r="L749" s="393"/>
      <c r="M749" s="393"/>
      <c r="N749" s="394"/>
      <c r="O749" s="334"/>
      <c r="P749" s="1053">
        <v>0</v>
      </c>
      <c r="Q749" s="1053">
        <v>0</v>
      </c>
      <c r="R749" s="1053">
        <v>0</v>
      </c>
      <c r="S749" s="383">
        <f t="shared" si="234"/>
        <v>0</v>
      </c>
      <c r="T749" s="781"/>
      <c r="U749" s="736"/>
      <c r="V749" s="773"/>
    </row>
    <row r="750" spans="1:22" ht="18" customHeight="1" x14ac:dyDescent="0.25">
      <c r="A750" s="932" t="s">
        <v>468</v>
      </c>
      <c r="B750" s="933"/>
      <c r="C750" s="512"/>
      <c r="D750" s="274"/>
      <c r="E750" s="274"/>
      <c r="F750" s="276"/>
      <c r="G750" s="276"/>
      <c r="H750" s="277"/>
      <c r="I750" s="277"/>
      <c r="J750" s="238"/>
      <c r="K750" s="393"/>
      <c r="L750" s="393"/>
      <c r="M750" s="393"/>
      <c r="N750" s="394"/>
      <c r="O750" s="334"/>
      <c r="P750" s="1053">
        <v>0</v>
      </c>
      <c r="Q750" s="1053">
        <v>0</v>
      </c>
      <c r="R750" s="1053">
        <v>0</v>
      </c>
      <c r="S750" s="383">
        <f t="shared" si="234"/>
        <v>0</v>
      </c>
      <c r="T750" s="781"/>
      <c r="U750" s="736"/>
      <c r="V750" s="773"/>
    </row>
    <row r="751" spans="1:22" ht="18" customHeight="1" x14ac:dyDescent="0.25">
      <c r="A751" s="930" t="s">
        <v>469</v>
      </c>
      <c r="B751" s="935"/>
      <c r="C751" s="512"/>
      <c r="D751" s="274"/>
      <c r="E751" s="274"/>
      <c r="F751" s="276"/>
      <c r="G751" s="276"/>
      <c r="H751" s="277"/>
      <c r="I751" s="277"/>
      <c r="J751" s="238"/>
      <c r="K751" s="393"/>
      <c r="L751" s="393"/>
      <c r="M751" s="393"/>
      <c r="N751" s="394"/>
      <c r="O751" s="334"/>
      <c r="P751" s="1053">
        <v>0</v>
      </c>
      <c r="Q751" s="1053">
        <v>0</v>
      </c>
      <c r="R751" s="1053">
        <v>0</v>
      </c>
      <c r="S751" s="383">
        <f t="shared" si="234"/>
        <v>0</v>
      </c>
      <c r="T751" s="781"/>
      <c r="U751" s="736"/>
      <c r="V751" s="773"/>
    </row>
    <row r="752" spans="1:22" ht="18" customHeight="1" x14ac:dyDescent="0.25">
      <c r="A752" s="930" t="s">
        <v>470</v>
      </c>
      <c r="B752" s="935"/>
      <c r="C752" s="512"/>
      <c r="D752" s="274"/>
      <c r="E752" s="274"/>
      <c r="F752" s="276"/>
      <c r="G752" s="276"/>
      <c r="H752" s="277"/>
      <c r="I752" s="277"/>
      <c r="J752" s="238"/>
      <c r="K752" s="399"/>
      <c r="L752" s="399"/>
      <c r="M752" s="399"/>
      <c r="N752" s="400"/>
      <c r="O752" s="334"/>
      <c r="P752" s="1053">
        <v>0.42</v>
      </c>
      <c r="Q752" s="1053">
        <v>1.68</v>
      </c>
      <c r="R752" s="1053">
        <v>0.42</v>
      </c>
      <c r="S752" s="383">
        <f t="shared" si="234"/>
        <v>1.2599722796950732</v>
      </c>
      <c r="T752" s="781"/>
      <c r="U752" s="736"/>
      <c r="V752" s="773"/>
    </row>
    <row r="753" spans="1:22" ht="18" customHeight="1" x14ac:dyDescent="0.25">
      <c r="A753" s="930" t="s">
        <v>471</v>
      </c>
      <c r="B753" s="935"/>
      <c r="C753" s="512"/>
      <c r="D753" s="274"/>
      <c r="E753" s="274"/>
      <c r="F753" s="276"/>
      <c r="G753" s="276"/>
      <c r="H753" s="277"/>
      <c r="I753" s="277"/>
      <c r="J753" s="238"/>
      <c r="K753" s="399"/>
      <c r="L753" s="399"/>
      <c r="M753" s="399"/>
      <c r="N753" s="400"/>
      <c r="O753" s="334"/>
      <c r="P753" s="1053">
        <v>0</v>
      </c>
      <c r="Q753" s="1053">
        <v>0</v>
      </c>
      <c r="R753" s="1053">
        <v>0</v>
      </c>
      <c r="S753" s="383">
        <f t="shared" si="234"/>
        <v>0</v>
      </c>
      <c r="T753" s="781"/>
      <c r="U753" s="736"/>
      <c r="V753" s="773"/>
    </row>
    <row r="754" spans="1:22" ht="18" customHeight="1" x14ac:dyDescent="0.25">
      <c r="A754" s="936" t="s">
        <v>472</v>
      </c>
      <c r="B754" s="935"/>
      <c r="C754" s="512"/>
      <c r="D754" s="274"/>
      <c r="E754" s="274"/>
      <c r="F754" s="276"/>
      <c r="G754" s="276"/>
      <c r="H754" s="277"/>
      <c r="I754" s="277"/>
      <c r="J754" s="238"/>
      <c r="K754" s="399"/>
      <c r="L754" s="399"/>
      <c r="M754" s="399"/>
      <c r="N754" s="400"/>
      <c r="O754" s="334"/>
      <c r="P754" s="1053">
        <v>0</v>
      </c>
      <c r="Q754" s="1053">
        <v>0</v>
      </c>
      <c r="R754" s="1053">
        <v>0</v>
      </c>
      <c r="S754" s="383">
        <f t="shared" si="234"/>
        <v>0</v>
      </c>
      <c r="T754" s="781"/>
      <c r="U754" s="736"/>
      <c r="V754" s="773"/>
    </row>
    <row r="755" spans="1:22" ht="18" customHeight="1" x14ac:dyDescent="0.25">
      <c r="A755" s="936" t="s">
        <v>473</v>
      </c>
      <c r="B755" s="935"/>
      <c r="C755" s="512"/>
      <c r="D755" s="274"/>
      <c r="E755" s="274"/>
      <c r="F755" s="276"/>
      <c r="G755" s="276"/>
      <c r="H755" s="277"/>
      <c r="I755" s="277"/>
      <c r="J755" s="238"/>
      <c r="K755" s="399"/>
      <c r="L755" s="399"/>
      <c r="M755" s="399"/>
      <c r="N755" s="400"/>
      <c r="O755" s="334"/>
      <c r="P755" s="1053">
        <v>3.78</v>
      </c>
      <c r="Q755" s="1053">
        <v>5.46</v>
      </c>
      <c r="R755" s="1053">
        <v>1.26</v>
      </c>
      <c r="S755" s="383"/>
      <c r="T755" s="781"/>
      <c r="U755" s="736"/>
      <c r="V755" s="773"/>
    </row>
    <row r="756" spans="1:22" ht="18" customHeight="1" x14ac:dyDescent="0.25">
      <c r="A756" s="936" t="s">
        <v>474</v>
      </c>
      <c r="B756" s="935"/>
      <c r="C756" s="512"/>
      <c r="D756" s="274"/>
      <c r="E756" s="274"/>
      <c r="F756" s="276"/>
      <c r="G756" s="276"/>
      <c r="H756" s="277"/>
      <c r="I756" s="277"/>
      <c r="J756" s="238"/>
      <c r="K756" s="399"/>
      <c r="L756" s="399"/>
      <c r="M756" s="399"/>
      <c r="N756" s="400"/>
      <c r="O756" s="334"/>
      <c r="P756" s="1053">
        <v>0</v>
      </c>
      <c r="Q756" s="1053">
        <v>0</v>
      </c>
      <c r="R756" s="1053">
        <v>0</v>
      </c>
      <c r="S756" s="383"/>
      <c r="T756" s="781"/>
      <c r="U756" s="736"/>
      <c r="V756" s="773"/>
    </row>
    <row r="757" spans="1:22" ht="18" customHeight="1" x14ac:dyDescent="0.25">
      <c r="A757" s="936" t="s">
        <v>475</v>
      </c>
      <c r="B757" s="935"/>
      <c r="C757" s="512"/>
      <c r="D757" s="274"/>
      <c r="E757" s="274"/>
      <c r="F757" s="276"/>
      <c r="G757" s="276"/>
      <c r="H757" s="277"/>
      <c r="I757" s="277"/>
      <c r="J757" s="238"/>
      <c r="K757" s="399"/>
      <c r="L757" s="399"/>
      <c r="M757" s="399"/>
      <c r="N757" s="400"/>
      <c r="O757" s="334"/>
      <c r="P757" s="1053">
        <v>0</v>
      </c>
      <c r="Q757" s="1053">
        <v>3.36</v>
      </c>
      <c r="R757" s="1053">
        <v>2.94</v>
      </c>
      <c r="S757" s="383"/>
      <c r="T757" s="781"/>
      <c r="U757" s="736"/>
      <c r="V757" s="773"/>
    </row>
    <row r="758" spans="1:22" ht="18" customHeight="1" x14ac:dyDescent="0.25">
      <c r="A758" s="936" t="s">
        <v>476</v>
      </c>
      <c r="B758" s="935"/>
      <c r="C758" s="512"/>
      <c r="D758" s="274"/>
      <c r="E758" s="274"/>
      <c r="F758" s="276"/>
      <c r="G758" s="276"/>
      <c r="H758" s="277"/>
      <c r="I758" s="277"/>
      <c r="J758" s="238"/>
      <c r="K758" s="399"/>
      <c r="L758" s="399"/>
      <c r="M758" s="399"/>
      <c r="N758" s="400"/>
      <c r="O758" s="334"/>
      <c r="P758" s="1053">
        <v>2.1</v>
      </c>
      <c r="Q758" s="1053">
        <v>2.94</v>
      </c>
      <c r="R758" s="1053">
        <v>0</v>
      </c>
      <c r="S758" s="383"/>
      <c r="T758" s="781"/>
      <c r="U758" s="736"/>
      <c r="V758" s="773"/>
    </row>
    <row r="759" spans="1:22" ht="18" customHeight="1" x14ac:dyDescent="0.25">
      <c r="A759" s="937" t="s">
        <v>477</v>
      </c>
      <c r="B759" s="938"/>
      <c r="C759" s="512"/>
      <c r="D759" s="274"/>
      <c r="E759" s="274"/>
      <c r="F759" s="276"/>
      <c r="G759" s="276"/>
      <c r="H759" s="277"/>
      <c r="I759" s="277"/>
      <c r="J759" s="238"/>
      <c r="K759" s="399"/>
      <c r="L759" s="399"/>
      <c r="M759" s="399"/>
      <c r="N759" s="400"/>
      <c r="O759" s="334"/>
      <c r="P759" s="1053">
        <v>1.68</v>
      </c>
      <c r="Q759" s="1053">
        <v>1.68</v>
      </c>
      <c r="R759" s="1053">
        <v>0</v>
      </c>
      <c r="S759" s="383"/>
      <c r="T759" s="781"/>
      <c r="U759" s="736"/>
      <c r="V759" s="773"/>
    </row>
    <row r="760" spans="1:22" ht="18" customHeight="1" x14ac:dyDescent="0.25">
      <c r="A760" s="937" t="s">
        <v>478</v>
      </c>
      <c r="B760" s="938"/>
      <c r="C760" s="512"/>
      <c r="D760" s="274"/>
      <c r="E760" s="274"/>
      <c r="F760" s="276"/>
      <c r="G760" s="276"/>
      <c r="H760" s="277"/>
      <c r="I760" s="277"/>
      <c r="J760" s="238"/>
      <c r="K760" s="399"/>
      <c r="L760" s="399"/>
      <c r="M760" s="399"/>
      <c r="N760" s="400"/>
      <c r="O760" s="334"/>
      <c r="P760" s="1053">
        <v>0</v>
      </c>
      <c r="Q760" s="1053">
        <v>0</v>
      </c>
      <c r="R760" s="1053">
        <v>0</v>
      </c>
      <c r="S760" s="383"/>
      <c r="T760" s="781"/>
      <c r="U760" s="736"/>
      <c r="V760" s="773"/>
    </row>
    <row r="761" spans="1:22" ht="18" customHeight="1" x14ac:dyDescent="0.25">
      <c r="A761" s="936" t="s">
        <v>479</v>
      </c>
      <c r="B761" s="939"/>
      <c r="C761" s="512"/>
      <c r="D761" s="274"/>
      <c r="E761" s="274"/>
      <c r="F761" s="276"/>
      <c r="G761" s="276"/>
      <c r="H761" s="277"/>
      <c r="I761" s="277"/>
      <c r="J761" s="238"/>
      <c r="K761" s="399"/>
      <c r="L761" s="399"/>
      <c r="M761" s="399"/>
      <c r="N761" s="400"/>
      <c r="O761" s="334"/>
      <c r="P761" s="1053">
        <v>34.019999999999996</v>
      </c>
      <c r="Q761" s="1053">
        <v>27.3</v>
      </c>
      <c r="R761" s="1053">
        <v>30.24</v>
      </c>
      <c r="S761" s="383">
        <f t="shared" si="234"/>
        <v>5.8347938850999679</v>
      </c>
      <c r="T761" s="781"/>
      <c r="U761" s="736"/>
      <c r="V761" s="773"/>
    </row>
    <row r="762" spans="1:22" ht="18" customHeight="1" x14ac:dyDescent="0.3">
      <c r="A762" s="15" t="s">
        <v>11</v>
      </c>
      <c r="B762" s="513"/>
      <c r="C762" s="513"/>
      <c r="D762" s="71"/>
      <c r="E762" s="71"/>
      <c r="F762" s="70"/>
      <c r="G762" s="70"/>
      <c r="H762" s="51"/>
      <c r="I762" s="51"/>
      <c r="J762" s="25"/>
      <c r="K762" s="66">
        <f>SUM(K746:K761)</f>
        <v>0</v>
      </c>
      <c r="L762" s="66">
        <f t="shared" ref="L762:M762" si="239">SUM(L746:L761)</f>
        <v>0</v>
      </c>
      <c r="M762" s="66">
        <f t="shared" si="239"/>
        <v>0</v>
      </c>
      <c r="N762" s="389">
        <f t="shared" ref="N762" si="240">SQRT((0+L762*0.866-M762*0.866)*(0+L762*0.866-M762*0.866)+(K762-L762*0.5-M762*0.5)*(K762-L762*0.5-M762*0.5))</f>
        <v>0</v>
      </c>
      <c r="O762" s="209"/>
      <c r="P762" s="66">
        <f>SUM(P746:P761)</f>
        <v>54.599999999999994</v>
      </c>
      <c r="Q762" s="66">
        <f t="shared" ref="Q762:R762" si="241">SUM(Q746:Q761)</f>
        <v>59.64</v>
      </c>
      <c r="R762" s="66">
        <f t="shared" si="241"/>
        <v>51.24</v>
      </c>
      <c r="S762" s="456">
        <f t="shared" si="234"/>
        <v>7.3227382419420133</v>
      </c>
      <c r="T762" s="926">
        <f>(P762+Q762+R762)/3</f>
        <v>55.16</v>
      </c>
      <c r="U762" s="736"/>
      <c r="V762" s="773"/>
    </row>
    <row r="763" spans="1:22" ht="18" customHeight="1" x14ac:dyDescent="0.3">
      <c r="A763" s="592"/>
      <c r="B763" s="603"/>
      <c r="C763" s="603"/>
      <c r="D763" s="626"/>
      <c r="E763" s="626"/>
      <c r="F763" s="810"/>
      <c r="G763" s="810"/>
      <c r="H763" s="698"/>
      <c r="I763" s="698"/>
      <c r="J763" s="608"/>
      <c r="K763" s="595">
        <f>1.73*400*K762*0.75</f>
        <v>0</v>
      </c>
      <c r="L763" s="595">
        <f t="shared" ref="L763:M763" si="242">1.73*400*L762*0.75</f>
        <v>0</v>
      </c>
      <c r="M763" s="595">
        <f t="shared" si="242"/>
        <v>0</v>
      </c>
      <c r="N763" s="596"/>
      <c r="O763" s="597">
        <f>SUM(K763:M763)</f>
        <v>0</v>
      </c>
      <c r="P763" s="595">
        <f>220*P762*0.85/1000</f>
        <v>10.210199999999999</v>
      </c>
      <c r="Q763" s="595">
        <f>220*Q762*0.85/1000</f>
        <v>11.152679999999998</v>
      </c>
      <c r="R763" s="595">
        <f>220*R762*0.85/1000</f>
        <v>9.5818800000000017</v>
      </c>
      <c r="S763" s="607"/>
      <c r="T763" s="805">
        <f>SUM(P763:R763)</f>
        <v>30.944759999999999</v>
      </c>
      <c r="U763" s="716"/>
      <c r="V763" s="796">
        <f>SUM(O763,T763)</f>
        <v>30.944759999999999</v>
      </c>
    </row>
    <row r="764" spans="1:22" ht="18" customHeight="1" x14ac:dyDescent="0.3">
      <c r="A764" s="95" t="s">
        <v>268</v>
      </c>
      <c r="B764" s="508">
        <v>180</v>
      </c>
      <c r="C764" s="508">
        <v>260</v>
      </c>
      <c r="D764" s="167">
        <f>MAX(K769:L769:M769)/260*100</f>
        <v>31.984615384615385</v>
      </c>
      <c r="E764" s="167"/>
      <c r="F764" s="62"/>
      <c r="G764" s="62"/>
      <c r="H764" s="46"/>
      <c r="I764" s="46"/>
      <c r="J764" s="409">
        <f>(K764+L764+M764)/3</f>
        <v>227.66666666666666</v>
      </c>
      <c r="K764" s="390">
        <v>225</v>
      </c>
      <c r="L764" s="390">
        <v>230</v>
      </c>
      <c r="M764" s="390">
        <v>228</v>
      </c>
      <c r="N764" s="391"/>
      <c r="O764" s="333"/>
      <c r="P764" s="142"/>
      <c r="Q764" s="142"/>
      <c r="R764" s="142"/>
      <c r="S764" s="138"/>
      <c r="T764" s="781"/>
      <c r="U764" s="736"/>
      <c r="V764" s="773"/>
    </row>
    <row r="765" spans="1:22" ht="18" customHeight="1" x14ac:dyDescent="0.25">
      <c r="A765" s="766" t="s">
        <v>137</v>
      </c>
      <c r="B765" s="511"/>
      <c r="C765" s="511"/>
      <c r="D765" s="273"/>
      <c r="E765" s="273">
        <v>396</v>
      </c>
      <c r="F765" s="275"/>
      <c r="G765" s="275"/>
      <c r="H765" s="105"/>
      <c r="I765" s="105"/>
      <c r="J765" s="239"/>
      <c r="K765" s="399">
        <v>13.02</v>
      </c>
      <c r="L765" s="399">
        <v>12.6</v>
      </c>
      <c r="M765" s="399">
        <v>26.459999999999997</v>
      </c>
      <c r="N765" s="371">
        <f t="shared" ref="N765:N769" si="243">SQRT((0+L765*0.866-M765*0.866)*(0+L765*0.866-M765*0.866)+(K765-L765*0.5-M765*0.5)*(K765-L765*0.5-M765*0.5))</f>
        <v>13.654535789165443</v>
      </c>
      <c r="O765" s="334"/>
      <c r="P765" s="142"/>
      <c r="Q765" s="142"/>
      <c r="R765" s="142"/>
      <c r="S765" s="138"/>
      <c r="T765" s="781"/>
      <c r="U765" s="736"/>
      <c r="V765" s="773"/>
    </row>
    <row r="766" spans="1:22" ht="18" customHeight="1" x14ac:dyDescent="0.25">
      <c r="A766" s="766" t="s">
        <v>138</v>
      </c>
      <c r="B766" s="512"/>
      <c r="C766" s="512"/>
      <c r="D766" s="274"/>
      <c r="E766" s="274">
        <v>394</v>
      </c>
      <c r="F766" s="276"/>
      <c r="G766" s="276"/>
      <c r="H766" s="277"/>
      <c r="I766" s="277"/>
      <c r="J766" s="239"/>
      <c r="K766" s="399">
        <v>0</v>
      </c>
      <c r="L766" s="399">
        <v>0.42</v>
      </c>
      <c r="M766" s="399">
        <v>5.88</v>
      </c>
      <c r="N766" s="371">
        <f t="shared" si="243"/>
        <v>5.6815392535474052</v>
      </c>
      <c r="O766" s="334"/>
      <c r="P766" s="142"/>
      <c r="Q766" s="142"/>
      <c r="R766" s="142"/>
      <c r="S766" s="138"/>
      <c r="T766" s="781"/>
      <c r="U766" s="736"/>
      <c r="V766" s="773"/>
    </row>
    <row r="767" spans="1:22" ht="18" customHeight="1" x14ac:dyDescent="0.25">
      <c r="A767" s="766" t="s">
        <v>59</v>
      </c>
      <c r="B767" s="512"/>
      <c r="C767" s="512"/>
      <c r="D767" s="274"/>
      <c r="E767" s="274">
        <v>400</v>
      </c>
      <c r="F767" s="276"/>
      <c r="G767" s="276"/>
      <c r="H767" s="277"/>
      <c r="I767" s="277"/>
      <c r="J767" s="239"/>
      <c r="K767" s="399">
        <v>41.58</v>
      </c>
      <c r="L767" s="399">
        <v>28.56</v>
      </c>
      <c r="M767" s="399">
        <v>29.4</v>
      </c>
      <c r="N767" s="371">
        <f t="shared" si="243"/>
        <v>12.620981299154195</v>
      </c>
      <c r="O767" s="334"/>
      <c r="P767" s="142"/>
      <c r="Q767" s="142"/>
      <c r="R767" s="142"/>
      <c r="S767" s="138"/>
      <c r="T767" s="781"/>
      <c r="U767" s="736"/>
      <c r="V767" s="773"/>
    </row>
    <row r="768" spans="1:22" ht="18" customHeight="1" x14ac:dyDescent="0.25">
      <c r="A768" s="766" t="s">
        <v>139</v>
      </c>
      <c r="B768" s="512"/>
      <c r="C768" s="512"/>
      <c r="D768" s="274"/>
      <c r="E768" s="274"/>
      <c r="F768" s="276"/>
      <c r="G768" s="276"/>
      <c r="H768" s="277"/>
      <c r="I768" s="277"/>
      <c r="J768" s="239"/>
      <c r="K768" s="399">
        <v>21.419999999999998</v>
      </c>
      <c r="L768" s="399">
        <v>18.059999999999999</v>
      </c>
      <c r="M768" s="399">
        <v>21.419999999999998</v>
      </c>
      <c r="N768" s="371">
        <f t="shared" si="243"/>
        <v>3.3599260791868608</v>
      </c>
      <c r="O768" s="335"/>
      <c r="P768" s="142"/>
      <c r="Q768" s="142"/>
      <c r="R768" s="142"/>
      <c r="S768" s="138"/>
      <c r="T768" s="781"/>
      <c r="U768" s="736"/>
      <c r="V768" s="773"/>
    </row>
    <row r="769" spans="1:22" ht="18" customHeight="1" x14ac:dyDescent="0.25">
      <c r="A769" s="15" t="s">
        <v>11</v>
      </c>
      <c r="B769" s="513"/>
      <c r="C769" s="513"/>
      <c r="D769" s="71"/>
      <c r="E769" s="71"/>
      <c r="F769" s="70"/>
      <c r="G769" s="70"/>
      <c r="H769" s="51"/>
      <c r="I769" s="51"/>
      <c r="J769" s="47"/>
      <c r="K769" s="47">
        <f>SUM(K765:K768)</f>
        <v>76.02</v>
      </c>
      <c r="L769" s="47">
        <f t="shared" ref="L769:M769" si="244">SUM(L765:L768)</f>
        <v>59.64</v>
      </c>
      <c r="M769" s="47">
        <f t="shared" si="244"/>
        <v>83.16</v>
      </c>
      <c r="N769" s="43">
        <f t="shared" si="243"/>
        <v>20.885709459398306</v>
      </c>
      <c r="O769" s="209"/>
      <c r="P769" s="40"/>
      <c r="Q769" s="40"/>
      <c r="R769" s="55"/>
      <c r="S769" s="61"/>
      <c r="T769" s="43"/>
      <c r="U769" s="736"/>
      <c r="V769" s="736"/>
    </row>
    <row r="770" spans="1:22" ht="18" customHeight="1" x14ac:dyDescent="0.25">
      <c r="A770" s="592"/>
      <c r="B770" s="603"/>
      <c r="C770" s="603"/>
      <c r="D770" s="626"/>
      <c r="E770" s="626"/>
      <c r="F770" s="810"/>
      <c r="G770" s="810"/>
      <c r="H770" s="698"/>
      <c r="I770" s="698"/>
      <c r="J770" s="617"/>
      <c r="K770" s="617">
        <f>220*K769*0.85/1000</f>
        <v>14.215739999999998</v>
      </c>
      <c r="L770" s="617">
        <f>220*L769*0.85/1000</f>
        <v>11.152679999999998</v>
      </c>
      <c r="M770" s="617">
        <f>220*M769*0.85/1000</f>
        <v>15.55092</v>
      </c>
      <c r="N770" s="638"/>
      <c r="O770" s="597">
        <f>SUM(K770:M770)</f>
        <v>40.919339999999998</v>
      </c>
      <c r="P770" s="634"/>
      <c r="Q770" s="634"/>
      <c r="R770" s="639"/>
      <c r="S770" s="640"/>
      <c r="T770" s="811"/>
      <c r="U770" s="765">
        <f>SUM(O770,T770)</f>
        <v>40.919339999999998</v>
      </c>
      <c r="V770" s="847"/>
    </row>
    <row r="771" spans="1:22" ht="18" customHeight="1" x14ac:dyDescent="0.3">
      <c r="A771" s="95" t="s">
        <v>267</v>
      </c>
      <c r="B771" s="508">
        <v>180</v>
      </c>
      <c r="C771" s="508">
        <v>260</v>
      </c>
      <c r="D771" s="167">
        <f>MAX(K776:L776:M776)/260*100</f>
        <v>28.269230769230763</v>
      </c>
      <c r="E771" s="167"/>
      <c r="F771" s="62"/>
      <c r="G771" s="62"/>
      <c r="H771" s="46"/>
      <c r="I771" s="46"/>
      <c r="J771" s="409">
        <f>(K771+L771+M771)/3</f>
        <v>226</v>
      </c>
      <c r="K771" s="390">
        <v>222</v>
      </c>
      <c r="L771" s="390">
        <v>228</v>
      </c>
      <c r="M771" s="390">
        <v>228</v>
      </c>
      <c r="N771" s="391"/>
      <c r="O771" s="333"/>
      <c r="P771" s="142"/>
      <c r="Q771" s="142"/>
      <c r="R771" s="142"/>
      <c r="S771" s="138"/>
      <c r="T771" s="781"/>
      <c r="U771" s="736"/>
      <c r="V771" s="773"/>
    </row>
    <row r="772" spans="1:22" ht="18" customHeight="1" x14ac:dyDescent="0.25">
      <c r="A772" s="766" t="s">
        <v>137</v>
      </c>
      <c r="B772" s="511"/>
      <c r="C772" s="511"/>
      <c r="D772" s="273"/>
      <c r="E772" s="273">
        <v>381</v>
      </c>
      <c r="F772" s="275"/>
      <c r="G772" s="275"/>
      <c r="H772" s="105"/>
      <c r="I772" s="105"/>
      <c r="J772" s="239"/>
      <c r="K772" s="399">
        <v>14.7</v>
      </c>
      <c r="L772" s="399">
        <v>8.82</v>
      </c>
      <c r="M772" s="399">
        <v>21.84</v>
      </c>
      <c r="N772" s="371">
        <f t="shared" ref="N772:N776" si="245">SQRT((0+L772*0.866-M772*0.866)*(0+L772*0.866-M772*0.866)+(K772-L772*0.5-M772*0.5)*(K772-L772*0.5-M772*0.5))</f>
        <v>11.29290667199548</v>
      </c>
      <c r="O772" s="334"/>
      <c r="P772" s="142"/>
      <c r="Q772" s="142"/>
      <c r="R772" s="142"/>
      <c r="S772" s="138"/>
      <c r="T772" s="781"/>
      <c r="U772" s="736"/>
      <c r="V772" s="773"/>
    </row>
    <row r="773" spans="1:22" ht="18" customHeight="1" x14ac:dyDescent="0.25">
      <c r="A773" s="766" t="s">
        <v>138</v>
      </c>
      <c r="B773" s="512"/>
      <c r="C773" s="512"/>
      <c r="D773" s="274"/>
      <c r="E773" s="274">
        <v>384</v>
      </c>
      <c r="F773" s="276"/>
      <c r="G773" s="276"/>
      <c r="H773" s="277"/>
      <c r="I773" s="277"/>
      <c r="J773" s="239"/>
      <c r="K773" s="399">
        <v>0</v>
      </c>
      <c r="L773" s="399">
        <v>0</v>
      </c>
      <c r="M773" s="399">
        <v>5.88</v>
      </c>
      <c r="N773" s="371">
        <f t="shared" si="245"/>
        <v>5.8798706385770094</v>
      </c>
      <c r="O773" s="334"/>
      <c r="P773" s="142"/>
      <c r="Q773" s="142"/>
      <c r="R773" s="142"/>
      <c r="S773" s="138"/>
      <c r="T773" s="781"/>
      <c r="U773" s="736"/>
      <c r="V773" s="773"/>
    </row>
    <row r="774" spans="1:22" ht="18" customHeight="1" x14ac:dyDescent="0.25">
      <c r="A774" s="766" t="s">
        <v>59</v>
      </c>
      <c r="B774" s="512"/>
      <c r="C774" s="512"/>
      <c r="D774" s="274"/>
      <c r="E774" s="274">
        <v>393</v>
      </c>
      <c r="F774" s="276"/>
      <c r="G774" s="276"/>
      <c r="H774" s="277"/>
      <c r="I774" s="277"/>
      <c r="J774" s="239"/>
      <c r="K774" s="399">
        <v>39.059999999999995</v>
      </c>
      <c r="L774" s="399">
        <v>15.959999999999999</v>
      </c>
      <c r="M774" s="399">
        <v>18.899999999999999</v>
      </c>
      <c r="N774" s="371">
        <f t="shared" si="245"/>
        <v>21.779330101763918</v>
      </c>
      <c r="O774" s="334"/>
      <c r="P774" s="142"/>
      <c r="Q774" s="142"/>
      <c r="R774" s="142"/>
      <c r="S774" s="138"/>
      <c r="T774" s="781"/>
      <c r="U774" s="736"/>
      <c r="V774" s="773"/>
    </row>
    <row r="775" spans="1:22" ht="18" customHeight="1" x14ac:dyDescent="0.25">
      <c r="A775" s="766" t="s">
        <v>139</v>
      </c>
      <c r="B775" s="512"/>
      <c r="C775" s="512"/>
      <c r="D775" s="274"/>
      <c r="E775" s="274"/>
      <c r="F775" s="276"/>
      <c r="G775" s="276"/>
      <c r="H775" s="277"/>
      <c r="I775" s="277"/>
      <c r="J775" s="239"/>
      <c r="K775" s="399">
        <v>19.739999999999998</v>
      </c>
      <c r="L775" s="399">
        <v>17.64</v>
      </c>
      <c r="M775" s="399">
        <v>14.7</v>
      </c>
      <c r="N775" s="371">
        <f t="shared" si="245"/>
        <v>4.3848853669850918</v>
      </c>
      <c r="O775" s="335"/>
      <c r="P775" s="142"/>
      <c r="Q775" s="142"/>
      <c r="R775" s="142"/>
      <c r="S775" s="138"/>
      <c r="T775" s="781"/>
      <c r="U775" s="736"/>
      <c r="V775" s="773"/>
    </row>
    <row r="776" spans="1:22" ht="18" customHeight="1" x14ac:dyDescent="0.25">
      <c r="A776" s="15" t="s">
        <v>11</v>
      </c>
      <c r="B776" s="513"/>
      <c r="C776" s="513"/>
      <c r="D776" s="71"/>
      <c r="E776" s="71"/>
      <c r="F776" s="70"/>
      <c r="G776" s="70"/>
      <c r="H776" s="51"/>
      <c r="I776" s="51"/>
      <c r="J776" s="47"/>
      <c r="K776" s="47">
        <f>SUM(K772:K775)</f>
        <v>73.499999999999986</v>
      </c>
      <c r="L776" s="47">
        <f t="shared" ref="L776:M776" si="246">SUM(L772:L775)</f>
        <v>42.42</v>
      </c>
      <c r="M776" s="47">
        <f t="shared" si="246"/>
        <v>61.319999999999993</v>
      </c>
      <c r="N776" s="43">
        <f t="shared" si="245"/>
        <v>27.124687698847325</v>
      </c>
      <c r="O776" s="209"/>
      <c r="P776" s="40"/>
      <c r="Q776" s="40"/>
      <c r="R776" s="55"/>
      <c r="S776" s="61"/>
      <c r="T776" s="43"/>
      <c r="U776" s="736"/>
      <c r="V776" s="736"/>
    </row>
    <row r="777" spans="1:22" ht="18" customHeight="1" x14ac:dyDescent="0.25">
      <c r="A777" s="592"/>
      <c r="B777" s="603"/>
      <c r="C777" s="603"/>
      <c r="D777" s="626"/>
      <c r="E777" s="626"/>
      <c r="F777" s="810"/>
      <c r="G777" s="810"/>
      <c r="H777" s="698"/>
      <c r="I777" s="698"/>
      <c r="J777" s="617"/>
      <c r="K777" s="617">
        <f>220*K776*0.85/1000</f>
        <v>13.744499999999997</v>
      </c>
      <c r="L777" s="617">
        <f>220*L776*0.85/1000</f>
        <v>7.9325399999999995</v>
      </c>
      <c r="M777" s="617">
        <f>220*M776*0.85/1000</f>
        <v>11.466839999999998</v>
      </c>
      <c r="N777" s="638"/>
      <c r="O777" s="597">
        <f>SUM(K777:M777)</f>
        <v>33.143879999999996</v>
      </c>
      <c r="P777" s="634"/>
      <c r="Q777" s="634"/>
      <c r="R777" s="639"/>
      <c r="S777" s="640"/>
      <c r="T777" s="811"/>
      <c r="U777" s="717"/>
      <c r="V777" s="796">
        <f>SUM(O777,T777)</f>
        <v>33.143879999999996</v>
      </c>
    </row>
    <row r="778" spans="1:22" ht="18" customHeight="1" x14ac:dyDescent="0.3">
      <c r="A778" s="95" t="s">
        <v>269</v>
      </c>
      <c r="B778" s="508">
        <v>400</v>
      </c>
      <c r="C778" s="508">
        <v>578</v>
      </c>
      <c r="D778" s="167">
        <f>MAX(K786:L786:M786)/578*100</f>
        <v>8.4290657439446353</v>
      </c>
      <c r="E778" s="167"/>
      <c r="F778" s="60">
        <v>160</v>
      </c>
      <c r="G778" s="60">
        <v>231</v>
      </c>
      <c r="H778" s="171">
        <f>MAX(P786:Q786:R786)/231*100</f>
        <v>0</v>
      </c>
      <c r="I778" s="159"/>
      <c r="J778" s="409">
        <f>(K778+L778+M778)/3</f>
        <v>223.66666666666666</v>
      </c>
      <c r="K778" s="390">
        <v>228</v>
      </c>
      <c r="L778" s="390">
        <v>225</v>
      </c>
      <c r="M778" s="390">
        <v>218</v>
      </c>
      <c r="N778" s="391"/>
      <c r="O778" s="333"/>
      <c r="P778" s="142"/>
      <c r="Q778" s="142"/>
      <c r="R778" s="198"/>
      <c r="S778" s="197"/>
      <c r="T778" s="781"/>
      <c r="U778" s="736"/>
      <c r="V778" s="773"/>
    </row>
    <row r="779" spans="1:22" ht="18" customHeight="1" x14ac:dyDescent="0.25">
      <c r="A779" s="1044" t="s">
        <v>13</v>
      </c>
      <c r="B779" s="511"/>
      <c r="C779" s="511"/>
      <c r="D779" s="762"/>
      <c r="E779" s="762">
        <v>392</v>
      </c>
      <c r="F779" s="67"/>
      <c r="G779" s="275"/>
      <c r="H779" s="105"/>
      <c r="I779" s="105"/>
      <c r="J779" s="238"/>
      <c r="K779" s="399">
        <v>0</v>
      </c>
      <c r="L779" s="399">
        <v>0</v>
      </c>
      <c r="M779" s="399">
        <v>0</v>
      </c>
      <c r="N779" s="371">
        <f t="shared" ref="N779:N800" si="247">SQRT((0+L779*0.866-M779*0.866)*(0+L779*0.866-M779*0.866)+(K779-L779*0.5-M779*0.5)*(K779-L779*0.5-M779*0.5))</f>
        <v>0</v>
      </c>
      <c r="O779" s="334"/>
      <c r="P779" s="190"/>
      <c r="Q779" s="142"/>
      <c r="R779" s="198"/>
      <c r="S779" s="197"/>
      <c r="T779" s="781"/>
      <c r="U779" s="736"/>
      <c r="V779" s="773"/>
    </row>
    <row r="780" spans="1:22" ht="23.25" customHeight="1" x14ac:dyDescent="0.25">
      <c r="A780" s="1052" t="s">
        <v>585</v>
      </c>
      <c r="B780" s="512"/>
      <c r="C780" s="512"/>
      <c r="D780" s="751"/>
      <c r="E780" s="751">
        <v>387</v>
      </c>
      <c r="F780" s="276"/>
      <c r="G780" s="276"/>
      <c r="H780" s="277"/>
      <c r="I780" s="277"/>
      <c r="J780" s="238"/>
      <c r="K780" s="399">
        <v>6.3</v>
      </c>
      <c r="L780" s="399">
        <v>7.56</v>
      </c>
      <c r="M780" s="399">
        <v>13.86</v>
      </c>
      <c r="N780" s="371">
        <f t="shared" si="247"/>
        <v>7.0152586295873647</v>
      </c>
      <c r="O780" s="334"/>
      <c r="P780" s="142"/>
      <c r="Q780" s="142"/>
      <c r="R780" s="191"/>
      <c r="S780" s="197"/>
      <c r="T780" s="781"/>
      <c r="U780" s="736"/>
      <c r="V780" s="773"/>
    </row>
    <row r="781" spans="1:22" ht="19.5" customHeight="1" x14ac:dyDescent="0.25">
      <c r="A781" s="1044" t="s">
        <v>586</v>
      </c>
      <c r="B781" s="512"/>
      <c r="C781" s="512"/>
      <c r="D781" s="751"/>
      <c r="E781" s="751">
        <v>384</v>
      </c>
      <c r="F781" s="276"/>
      <c r="G781" s="276"/>
      <c r="H781" s="277"/>
      <c r="I781" s="277"/>
      <c r="J781" s="238"/>
      <c r="K781" s="399">
        <v>18.899999999999999</v>
      </c>
      <c r="L781" s="399">
        <v>21</v>
      </c>
      <c r="M781" s="399">
        <v>13.02</v>
      </c>
      <c r="N781" s="371">
        <f t="shared" si="247"/>
        <v>7.1644677445292482</v>
      </c>
      <c r="O781" s="334"/>
      <c r="P781" s="142"/>
      <c r="Q781" s="142"/>
      <c r="R781" s="198"/>
      <c r="S781" s="197"/>
      <c r="T781" s="781"/>
      <c r="U781" s="736"/>
      <c r="V781" s="773"/>
    </row>
    <row r="782" spans="1:22" ht="18" customHeight="1" x14ac:dyDescent="0.25">
      <c r="A782" s="1044" t="s">
        <v>14</v>
      </c>
      <c r="B782" s="512"/>
      <c r="C782" s="512"/>
      <c r="D782" s="751"/>
      <c r="E782" s="751"/>
      <c r="F782" s="276"/>
      <c r="G782" s="276"/>
      <c r="H782" s="277"/>
      <c r="I782" s="277"/>
      <c r="J782" s="238"/>
      <c r="K782" s="399">
        <v>9.66</v>
      </c>
      <c r="L782" s="399">
        <v>10.5</v>
      </c>
      <c r="M782" s="399">
        <v>8.4</v>
      </c>
      <c r="N782" s="371">
        <f t="shared" si="247"/>
        <v>1.8306845604855031</v>
      </c>
      <c r="O782" s="334"/>
      <c r="P782" s="142"/>
      <c r="Q782" s="142"/>
      <c r="R782" s="198"/>
      <c r="S782" s="197"/>
      <c r="T782" s="781"/>
      <c r="U782" s="736"/>
      <c r="V782" s="773"/>
    </row>
    <row r="783" spans="1:22" ht="18" customHeight="1" x14ac:dyDescent="0.3">
      <c r="A783" s="1044" t="s">
        <v>150</v>
      </c>
      <c r="B783" s="512"/>
      <c r="C783" s="512"/>
      <c r="D783" s="751"/>
      <c r="E783" s="751"/>
      <c r="F783" s="276"/>
      <c r="G783" s="276"/>
      <c r="H783" s="277"/>
      <c r="I783" s="277"/>
      <c r="J783" s="238"/>
      <c r="K783" s="399">
        <v>9.24</v>
      </c>
      <c r="L783" s="399">
        <v>9.66</v>
      </c>
      <c r="M783" s="399">
        <v>10.08</v>
      </c>
      <c r="N783" s="371">
        <f t="shared" si="247"/>
        <v>0.72745600444287972</v>
      </c>
      <c r="O783" s="334"/>
      <c r="P783" s="267"/>
      <c r="Q783" s="267"/>
      <c r="R783" s="268"/>
      <c r="S783" s="197"/>
      <c r="T783" s="781"/>
      <c r="U783" s="736"/>
      <c r="V783" s="773"/>
    </row>
    <row r="784" spans="1:22" ht="18" customHeight="1" x14ac:dyDescent="0.3">
      <c r="A784" s="1044"/>
      <c r="B784" s="512"/>
      <c r="C784" s="512"/>
      <c r="D784" s="751"/>
      <c r="E784" s="751"/>
      <c r="F784" s="276"/>
      <c r="G784" s="276"/>
      <c r="H784" s="277"/>
      <c r="I784" s="277"/>
      <c r="J784" s="238"/>
      <c r="K784" s="399">
        <v>0</v>
      </c>
      <c r="L784" s="399">
        <v>0</v>
      </c>
      <c r="M784" s="399">
        <v>0</v>
      </c>
      <c r="N784" s="401">
        <f t="shared" si="247"/>
        <v>0</v>
      </c>
      <c r="O784" s="334"/>
      <c r="P784" s="269"/>
      <c r="Q784" s="269"/>
      <c r="R784" s="270"/>
      <c r="S784" s="150"/>
      <c r="T784" s="781"/>
      <c r="U784" s="736"/>
      <c r="V784" s="773"/>
    </row>
    <row r="785" spans="1:22" ht="18" customHeight="1" x14ac:dyDescent="0.3">
      <c r="A785" s="1044" t="s">
        <v>116</v>
      </c>
      <c r="B785" s="512"/>
      <c r="C785" s="512"/>
      <c r="D785" s="751"/>
      <c r="E785" s="751"/>
      <c r="F785" s="276"/>
      <c r="G785" s="276"/>
      <c r="H785" s="277"/>
      <c r="I785" s="277"/>
      <c r="J785" s="238"/>
      <c r="K785" s="399">
        <v>0</v>
      </c>
      <c r="L785" s="399">
        <v>0</v>
      </c>
      <c r="M785" s="399">
        <v>0</v>
      </c>
      <c r="N785" s="401">
        <f t="shared" si="247"/>
        <v>0</v>
      </c>
      <c r="O785" s="335"/>
      <c r="P785" s="269"/>
      <c r="Q785" s="269"/>
      <c r="R785" s="270"/>
      <c r="S785" s="150"/>
      <c r="T785" s="781"/>
      <c r="U785" s="736"/>
      <c r="V785" s="773"/>
    </row>
    <row r="786" spans="1:22" ht="18" customHeight="1" x14ac:dyDescent="0.3">
      <c r="A786" s="15" t="s">
        <v>11</v>
      </c>
      <c r="B786" s="513"/>
      <c r="C786" s="513"/>
      <c r="D786" s="403"/>
      <c r="E786" s="403"/>
      <c r="F786" s="70"/>
      <c r="G786" s="70"/>
      <c r="H786" s="51"/>
      <c r="I786" s="51"/>
      <c r="J786" s="25"/>
      <c r="K786" s="53">
        <f>SUM(K779:K785)</f>
        <v>44.1</v>
      </c>
      <c r="L786" s="53">
        <f t="shared" ref="L786:M786" si="248">SUM(L779:L785)</f>
        <v>48.72</v>
      </c>
      <c r="M786" s="53">
        <f t="shared" si="248"/>
        <v>45.36</v>
      </c>
      <c r="N786" s="377">
        <f t="shared" si="247"/>
        <v>4.136460232807754</v>
      </c>
      <c r="O786" s="209"/>
      <c r="P786" s="16"/>
      <c r="Q786" s="16"/>
      <c r="R786" s="22"/>
      <c r="S786" s="23"/>
      <c r="T786" s="43"/>
      <c r="U786" s="736"/>
      <c r="V786" s="736"/>
    </row>
    <row r="787" spans="1:22" ht="18" customHeight="1" x14ac:dyDescent="0.3">
      <c r="A787" s="592"/>
      <c r="B787" s="603"/>
      <c r="C787" s="603"/>
      <c r="D787" s="644"/>
      <c r="E787" s="644"/>
      <c r="F787" s="810"/>
      <c r="G787" s="810"/>
      <c r="H787" s="698"/>
      <c r="I787" s="698"/>
      <c r="J787" s="608"/>
      <c r="K787" s="605">
        <f>220*K786*0.85/1000</f>
        <v>8.2466999999999988</v>
      </c>
      <c r="L787" s="605">
        <f>220*L786*0.85/1000</f>
        <v>9.1106400000000001</v>
      </c>
      <c r="M787" s="605">
        <f>220*M786*0.85/1000</f>
        <v>8.4823199999999996</v>
      </c>
      <c r="N787" s="606"/>
      <c r="O787" s="597">
        <f>SUM(K787:M787)</f>
        <v>25.839660000000002</v>
      </c>
      <c r="P787" s="635"/>
      <c r="Q787" s="635"/>
      <c r="R787" s="636"/>
      <c r="S787" s="637"/>
      <c r="T787" s="811"/>
      <c r="U787" s="765">
        <f>SUM(O787,T787)</f>
        <v>25.839660000000002</v>
      </c>
      <c r="V787" s="847"/>
    </row>
    <row r="788" spans="1:22" ht="18" customHeight="1" x14ac:dyDescent="0.3">
      <c r="A788" s="1" t="s">
        <v>270</v>
      </c>
      <c r="B788" s="508">
        <v>400</v>
      </c>
      <c r="C788" s="508">
        <v>578</v>
      </c>
      <c r="D788" s="167">
        <f>MAX(K796:L796:M796)/578*100</f>
        <v>6.9031141868512114</v>
      </c>
      <c r="E788" s="167"/>
      <c r="F788" s="60">
        <v>160</v>
      </c>
      <c r="G788" s="60">
        <v>231</v>
      </c>
      <c r="H788" s="171">
        <f>MAX(P796:Q796:R796)/231*100</f>
        <v>0</v>
      </c>
      <c r="I788" s="159"/>
      <c r="J788" s="409">
        <f>(K788+L788+M788)/3</f>
        <v>223.33333333333334</v>
      </c>
      <c r="K788" s="390">
        <v>226</v>
      </c>
      <c r="L788" s="390">
        <v>224</v>
      </c>
      <c r="M788" s="390">
        <v>220</v>
      </c>
      <c r="N788" s="391"/>
      <c r="O788" s="333"/>
      <c r="P788" s="142"/>
      <c r="Q788" s="142"/>
      <c r="R788" s="198"/>
      <c r="S788" s="197"/>
      <c r="T788" s="781"/>
      <c r="U788" s="736"/>
      <c r="V788" s="773"/>
    </row>
    <row r="789" spans="1:22" ht="18" customHeight="1" x14ac:dyDescent="0.25">
      <c r="A789" s="1044" t="s">
        <v>13</v>
      </c>
      <c r="B789" s="511"/>
      <c r="C789" s="511"/>
      <c r="D789" s="762"/>
      <c r="E789" s="762">
        <v>391</v>
      </c>
      <c r="F789" s="67"/>
      <c r="G789" s="275"/>
      <c r="H789" s="105"/>
      <c r="I789" s="105"/>
      <c r="J789" s="238"/>
      <c r="K789" s="399">
        <v>0</v>
      </c>
      <c r="L789" s="399">
        <v>0</v>
      </c>
      <c r="M789" s="399">
        <v>0</v>
      </c>
      <c r="N789" s="371">
        <f t="shared" si="247"/>
        <v>0</v>
      </c>
      <c r="O789" s="334"/>
      <c r="P789" s="190"/>
      <c r="Q789" s="142"/>
      <c r="R789" s="198"/>
      <c r="S789" s="197"/>
      <c r="T789" s="781"/>
      <c r="U789" s="736"/>
      <c r="V789" s="773"/>
    </row>
    <row r="790" spans="1:22" ht="18" customHeight="1" x14ac:dyDescent="0.25">
      <c r="A790" s="1052" t="s">
        <v>585</v>
      </c>
      <c r="B790" s="512"/>
      <c r="C790" s="512"/>
      <c r="D790" s="751"/>
      <c r="E790" s="751">
        <v>390</v>
      </c>
      <c r="F790" s="276"/>
      <c r="G790" s="276"/>
      <c r="H790" s="277"/>
      <c r="I790" s="277"/>
      <c r="J790" s="238"/>
      <c r="K790" s="399">
        <v>5.88</v>
      </c>
      <c r="L790" s="399">
        <v>5.46</v>
      </c>
      <c r="M790" s="399">
        <v>5.04</v>
      </c>
      <c r="N790" s="371">
        <f t="shared" si="247"/>
        <v>0.72745600444288061</v>
      </c>
      <c r="O790" s="334"/>
      <c r="P790" s="142"/>
      <c r="Q790" s="142"/>
      <c r="R790" s="191"/>
      <c r="S790" s="197"/>
      <c r="T790" s="781"/>
      <c r="U790" s="736"/>
      <c r="V790" s="773"/>
    </row>
    <row r="791" spans="1:22" ht="18" customHeight="1" x14ac:dyDescent="0.25">
      <c r="A791" s="1044" t="s">
        <v>586</v>
      </c>
      <c r="B791" s="512"/>
      <c r="C791" s="512"/>
      <c r="D791" s="751"/>
      <c r="E791" s="751">
        <v>388</v>
      </c>
      <c r="F791" s="276"/>
      <c r="G791" s="276"/>
      <c r="H791" s="277"/>
      <c r="I791" s="277"/>
      <c r="J791" s="238"/>
      <c r="K791" s="399">
        <v>15.959999999999999</v>
      </c>
      <c r="L791" s="399">
        <v>10.92</v>
      </c>
      <c r="M791" s="399">
        <v>13.02</v>
      </c>
      <c r="N791" s="371">
        <f t="shared" si="247"/>
        <v>4.3849066078994197</v>
      </c>
      <c r="O791" s="334"/>
      <c r="P791" s="142"/>
      <c r="Q791" s="142"/>
      <c r="R791" s="198"/>
      <c r="S791" s="197"/>
      <c r="T791" s="781"/>
      <c r="U791" s="736"/>
      <c r="V791" s="773"/>
    </row>
    <row r="792" spans="1:22" ht="18" customHeight="1" x14ac:dyDescent="0.25">
      <c r="A792" s="1044" t="s">
        <v>14</v>
      </c>
      <c r="B792" s="512"/>
      <c r="C792" s="512"/>
      <c r="D792" s="751"/>
      <c r="E792" s="751"/>
      <c r="F792" s="276"/>
      <c r="G792" s="276"/>
      <c r="H792" s="277"/>
      <c r="I792" s="277"/>
      <c r="J792" s="238"/>
      <c r="K792" s="399">
        <v>7.9799999999999995</v>
      </c>
      <c r="L792" s="399">
        <v>13.86</v>
      </c>
      <c r="M792" s="399">
        <v>9.24</v>
      </c>
      <c r="N792" s="371">
        <f t="shared" si="247"/>
        <v>5.3621134682511142</v>
      </c>
      <c r="O792" s="334"/>
      <c r="P792" s="142"/>
      <c r="Q792" s="142"/>
      <c r="R792" s="198"/>
      <c r="S792" s="197"/>
      <c r="T792" s="781"/>
      <c r="U792" s="736"/>
      <c r="V792" s="773"/>
    </row>
    <row r="793" spans="1:22" ht="18" customHeight="1" x14ac:dyDescent="0.3">
      <c r="A793" s="1044" t="s">
        <v>150</v>
      </c>
      <c r="B793" s="512"/>
      <c r="C793" s="512"/>
      <c r="D793" s="751"/>
      <c r="E793" s="751"/>
      <c r="F793" s="276"/>
      <c r="G793" s="276"/>
      <c r="H793" s="277"/>
      <c r="I793" s="277"/>
      <c r="J793" s="238"/>
      <c r="K793" s="399">
        <v>9.24</v>
      </c>
      <c r="L793" s="399">
        <v>9.66</v>
      </c>
      <c r="M793" s="399">
        <v>10.08</v>
      </c>
      <c r="N793" s="371">
        <f t="shared" si="247"/>
        <v>0.72745600444287972</v>
      </c>
      <c r="O793" s="334"/>
      <c r="P793" s="267"/>
      <c r="Q793" s="267"/>
      <c r="R793" s="268"/>
      <c r="S793" s="197"/>
      <c r="T793" s="781"/>
      <c r="U793" s="736"/>
      <c r="V793" s="773"/>
    </row>
    <row r="794" spans="1:22" ht="18" customHeight="1" x14ac:dyDescent="0.3">
      <c r="A794" s="1044"/>
      <c r="B794" s="512"/>
      <c r="C794" s="512"/>
      <c r="D794" s="751"/>
      <c r="E794" s="751"/>
      <c r="F794" s="276"/>
      <c r="G794" s="276"/>
      <c r="H794" s="277"/>
      <c r="I794" s="277"/>
      <c r="J794" s="238"/>
      <c r="K794" s="399">
        <v>0</v>
      </c>
      <c r="L794" s="399">
        <v>0</v>
      </c>
      <c r="M794" s="399">
        <v>0</v>
      </c>
      <c r="N794" s="401">
        <f t="shared" si="247"/>
        <v>0</v>
      </c>
      <c r="O794" s="334"/>
      <c r="P794" s="269"/>
      <c r="Q794" s="269"/>
      <c r="R794" s="270"/>
      <c r="S794" s="150"/>
      <c r="T794" s="781"/>
      <c r="U794" s="736"/>
      <c r="V794" s="773"/>
    </row>
    <row r="795" spans="1:22" ht="18" customHeight="1" x14ac:dyDescent="0.3">
      <c r="A795" s="1044" t="s">
        <v>116</v>
      </c>
      <c r="B795" s="512"/>
      <c r="C795" s="512"/>
      <c r="D795" s="751"/>
      <c r="E795" s="751"/>
      <c r="F795" s="276"/>
      <c r="G795" s="276"/>
      <c r="H795" s="277"/>
      <c r="I795" s="277"/>
      <c r="J795" s="238"/>
      <c r="K795" s="399">
        <v>0.84</v>
      </c>
      <c r="L795" s="399">
        <v>0</v>
      </c>
      <c r="M795" s="399">
        <v>0</v>
      </c>
      <c r="N795" s="401">
        <f t="shared" si="247"/>
        <v>0.84</v>
      </c>
      <c r="O795" s="335"/>
      <c r="P795" s="269"/>
      <c r="Q795" s="269"/>
      <c r="R795" s="270"/>
      <c r="S795" s="150"/>
      <c r="T795" s="781"/>
      <c r="U795" s="736"/>
      <c r="V795" s="773"/>
    </row>
    <row r="796" spans="1:22" ht="18" customHeight="1" x14ac:dyDescent="0.3">
      <c r="A796" s="15" t="s">
        <v>11</v>
      </c>
      <c r="B796" s="513"/>
      <c r="C796" s="513"/>
      <c r="D796" s="403"/>
      <c r="E796" s="403"/>
      <c r="F796" s="70"/>
      <c r="G796" s="70"/>
      <c r="H796" s="51"/>
      <c r="I796" s="51"/>
      <c r="J796" s="25"/>
      <c r="K796" s="53">
        <f>SUM(K789:K795)</f>
        <v>39.900000000000006</v>
      </c>
      <c r="L796" s="53">
        <f t="shared" ref="L796:M796" si="249">SUM(L789:L795)</f>
        <v>39.9</v>
      </c>
      <c r="M796" s="53">
        <f t="shared" si="249"/>
        <v>37.379999999999995</v>
      </c>
      <c r="N796" s="377">
        <f t="shared" si="247"/>
        <v>2.5199445593901486</v>
      </c>
      <c r="O796" s="209"/>
      <c r="P796" s="16"/>
      <c r="Q796" s="16"/>
      <c r="R796" s="22"/>
      <c r="S796" s="23"/>
      <c r="T796" s="43"/>
      <c r="U796" s="736"/>
      <c r="V796" s="736"/>
    </row>
    <row r="797" spans="1:22" ht="18" customHeight="1" x14ac:dyDescent="0.3">
      <c r="A797" s="592"/>
      <c r="B797" s="603"/>
      <c r="C797" s="603"/>
      <c r="D797" s="644"/>
      <c r="E797" s="644"/>
      <c r="F797" s="810"/>
      <c r="G797" s="810"/>
      <c r="H797" s="698"/>
      <c r="I797" s="698"/>
      <c r="J797" s="608"/>
      <c r="K797" s="605">
        <f>220*K796*0.85/1000</f>
        <v>7.4613000000000014</v>
      </c>
      <c r="L797" s="605">
        <f>220*L796*0.85/1000</f>
        <v>7.4613000000000005</v>
      </c>
      <c r="M797" s="605">
        <f>220*M796*0.85/1000</f>
        <v>6.9900599999999988</v>
      </c>
      <c r="N797" s="606"/>
      <c r="O797" s="597">
        <f>SUM(K797:M797)</f>
        <v>21.912660000000002</v>
      </c>
      <c r="P797" s="635"/>
      <c r="Q797" s="635"/>
      <c r="R797" s="636"/>
      <c r="S797" s="637"/>
      <c r="T797" s="811"/>
      <c r="U797" s="765"/>
      <c r="V797" s="796">
        <f>SUM(O797,T797)</f>
        <v>21.912660000000002</v>
      </c>
    </row>
    <row r="798" spans="1:22" ht="18" customHeight="1" x14ac:dyDescent="0.3">
      <c r="A798" s="95" t="s">
        <v>271</v>
      </c>
      <c r="B798" s="125">
        <v>160</v>
      </c>
      <c r="C798" s="125">
        <v>231</v>
      </c>
      <c r="D798" s="167">
        <f>MAX(K802:L802:M802)/231*100</f>
        <v>26</v>
      </c>
      <c r="E798" s="167"/>
      <c r="F798" s="26"/>
      <c r="G798" s="26"/>
      <c r="H798" s="13"/>
      <c r="I798" s="13"/>
      <c r="J798" s="409">
        <f>(K798+L798+M798)/3</f>
        <v>226.66666666666666</v>
      </c>
      <c r="K798" s="373">
        <v>235</v>
      </c>
      <c r="L798" s="373">
        <v>222</v>
      </c>
      <c r="M798" s="373">
        <v>223</v>
      </c>
      <c r="N798" s="374"/>
      <c r="O798" s="333"/>
      <c r="P798" s="137"/>
      <c r="Q798" s="137"/>
      <c r="R798" s="149"/>
      <c r="S798" s="150"/>
      <c r="T798" s="338"/>
      <c r="U798" s="736"/>
      <c r="V798" s="773"/>
    </row>
    <row r="799" spans="1:22" ht="18" customHeight="1" x14ac:dyDescent="0.25">
      <c r="A799" s="766" t="s">
        <v>272</v>
      </c>
      <c r="B799" s="532"/>
      <c r="C799" s="532"/>
      <c r="D799" s="761"/>
      <c r="E799" s="761">
        <v>395</v>
      </c>
      <c r="F799" s="367"/>
      <c r="G799" s="367"/>
      <c r="H799" s="347"/>
      <c r="I799" s="347"/>
      <c r="J799" s="238"/>
      <c r="K799" s="399">
        <v>12.18</v>
      </c>
      <c r="L799" s="399">
        <v>14.28</v>
      </c>
      <c r="M799" s="399">
        <v>32.76</v>
      </c>
      <c r="N799" s="394">
        <f t="shared" si="247"/>
        <v>19.614111591973774</v>
      </c>
      <c r="O799" s="334"/>
      <c r="P799" s="137"/>
      <c r="Q799" s="137"/>
      <c r="R799" s="149"/>
      <c r="S799" s="150"/>
      <c r="T799" s="338"/>
      <c r="U799" s="736"/>
      <c r="V799" s="773"/>
    </row>
    <row r="800" spans="1:22" ht="18" customHeight="1" x14ac:dyDescent="0.25">
      <c r="A800" s="766" t="s">
        <v>273</v>
      </c>
      <c r="B800" s="533"/>
      <c r="C800" s="533"/>
      <c r="D800" s="750"/>
      <c r="E800" s="750">
        <v>394</v>
      </c>
      <c r="F800" s="368"/>
      <c r="G800" s="368"/>
      <c r="H800" s="349"/>
      <c r="I800" s="349"/>
      <c r="J800" s="238"/>
      <c r="K800" s="399">
        <v>19.32</v>
      </c>
      <c r="L800" s="399">
        <v>26.459999999999997</v>
      </c>
      <c r="M800" s="399">
        <v>27.3</v>
      </c>
      <c r="N800" s="394">
        <f t="shared" si="247"/>
        <v>7.594917310517606</v>
      </c>
      <c r="O800" s="334"/>
      <c r="P800" s="142"/>
      <c r="Q800" s="142"/>
      <c r="R800" s="142"/>
      <c r="S800" s="138"/>
      <c r="T800" s="338"/>
      <c r="U800" s="736"/>
      <c r="V800" s="773"/>
    </row>
    <row r="801" spans="1:22" ht="18" customHeight="1" x14ac:dyDescent="0.25">
      <c r="A801" s="766"/>
      <c r="B801" s="533"/>
      <c r="C801" s="533"/>
      <c r="D801" s="750"/>
      <c r="E801" s="750">
        <v>390</v>
      </c>
      <c r="F801" s="368"/>
      <c r="G801" s="368"/>
      <c r="H801" s="349"/>
      <c r="I801" s="349"/>
      <c r="J801" s="238"/>
      <c r="K801" s="393"/>
      <c r="L801" s="393"/>
      <c r="M801" s="393"/>
      <c r="N801" s="394"/>
      <c r="O801" s="335"/>
      <c r="P801" s="142"/>
      <c r="Q801" s="142"/>
      <c r="R801" s="142"/>
      <c r="S801" s="138"/>
      <c r="T801" s="338"/>
      <c r="U801" s="736"/>
      <c r="V801" s="773"/>
    </row>
    <row r="802" spans="1:22" ht="18" customHeight="1" x14ac:dyDescent="0.3">
      <c r="A802" s="15" t="s">
        <v>11</v>
      </c>
      <c r="B802" s="128"/>
      <c r="C802" s="128"/>
      <c r="D802" s="756"/>
      <c r="E802" s="756"/>
      <c r="F802" s="738"/>
      <c r="G802" s="738"/>
      <c r="H802" s="739"/>
      <c r="I802" s="739"/>
      <c r="J802" s="25"/>
      <c r="K802" s="66">
        <f>SUM(K799:K801)</f>
        <v>31.5</v>
      </c>
      <c r="L802" s="66">
        <f t="shared" ref="L802:M802" si="250">SUM(L799:L801)</f>
        <v>40.739999999999995</v>
      </c>
      <c r="M802" s="66">
        <f t="shared" si="250"/>
        <v>60.06</v>
      </c>
      <c r="N802" s="389"/>
      <c r="O802" s="209"/>
      <c r="P802" s="47"/>
      <c r="Q802" s="40"/>
      <c r="R802" s="40"/>
      <c r="S802" s="32"/>
      <c r="T802" s="926"/>
      <c r="U802" s="736"/>
      <c r="V802" s="736"/>
    </row>
    <row r="803" spans="1:22" ht="18" customHeight="1" x14ac:dyDescent="0.3">
      <c r="A803" s="592"/>
      <c r="B803" s="611"/>
      <c r="C803" s="611"/>
      <c r="D803" s="759"/>
      <c r="E803" s="759"/>
      <c r="F803" s="741"/>
      <c r="G803" s="741"/>
      <c r="H803" s="742"/>
      <c r="I803" s="742"/>
      <c r="J803" s="608"/>
      <c r="K803" s="595">
        <f>220*K802*0.85/1000</f>
        <v>5.8905000000000003</v>
      </c>
      <c r="L803" s="595">
        <f>220*L802*0.85/1000</f>
        <v>7.6183799999999993</v>
      </c>
      <c r="M803" s="595">
        <f>220*M802*0.85/1000</f>
        <v>11.23122</v>
      </c>
      <c r="N803" s="596"/>
      <c r="O803" s="597">
        <f>SUM(K803:M803)</f>
        <v>24.740099999999998</v>
      </c>
      <c r="P803" s="617"/>
      <c r="Q803" s="634"/>
      <c r="R803" s="634"/>
      <c r="S803" s="599"/>
      <c r="T803" s="805"/>
      <c r="U803" s="765">
        <f>SUM(O803,T803)</f>
        <v>24.740099999999998</v>
      </c>
      <c r="V803" s="847"/>
    </row>
    <row r="804" spans="1:22" ht="18" customHeight="1" x14ac:dyDescent="0.3">
      <c r="A804" s="95" t="s">
        <v>274</v>
      </c>
      <c r="B804" s="940">
        <v>160</v>
      </c>
      <c r="C804" s="125">
        <v>231</v>
      </c>
      <c r="D804" s="167">
        <f>MAX(K808:L808:M808)/231*100</f>
        <v>18.363636363636367</v>
      </c>
      <c r="E804" s="167"/>
      <c r="F804" s="26"/>
      <c r="G804" s="26"/>
      <c r="H804" s="13"/>
      <c r="I804" s="13"/>
      <c r="J804" s="409">
        <f>(K804+L804+M804)/3</f>
        <v>229.33333333333334</v>
      </c>
      <c r="K804" s="373">
        <v>231</v>
      </c>
      <c r="L804" s="373">
        <v>223</v>
      </c>
      <c r="M804" s="373">
        <v>234</v>
      </c>
      <c r="N804" s="374"/>
      <c r="O804" s="333"/>
      <c r="P804" s="137"/>
      <c r="Q804" s="137"/>
      <c r="R804" s="149"/>
      <c r="S804" s="150"/>
      <c r="T804" s="338"/>
      <c r="U804" s="736"/>
      <c r="V804" s="773"/>
    </row>
    <row r="805" spans="1:22" ht="18" customHeight="1" x14ac:dyDescent="0.25">
      <c r="A805" s="766" t="s">
        <v>272</v>
      </c>
      <c r="B805" s="532"/>
      <c r="C805" s="532"/>
      <c r="D805" s="761"/>
      <c r="E805" s="761">
        <v>395</v>
      </c>
      <c r="F805" s="735"/>
      <c r="G805" s="367"/>
      <c r="H805" s="347"/>
      <c r="I805" s="347"/>
      <c r="J805" s="238"/>
      <c r="K805" s="399">
        <v>20.58</v>
      </c>
      <c r="L805" s="399">
        <v>18.48</v>
      </c>
      <c r="M805" s="399">
        <v>22.259999999999998</v>
      </c>
      <c r="N805" s="394">
        <f t="shared" ref="N805:N806" si="251">SQRT((0+L805*0.866-M805*0.866)*(0+L805*0.866-M805*0.866)+(K805-L805*0.5-M805*0.5)*(K805-L805*0.5-M805*0.5))</f>
        <v>3.2802090345586201</v>
      </c>
      <c r="O805" s="334"/>
      <c r="P805" s="137"/>
      <c r="Q805" s="137"/>
      <c r="R805" s="149"/>
      <c r="S805" s="150"/>
      <c r="T805" s="338"/>
      <c r="U805" s="736"/>
      <c r="V805" s="773"/>
    </row>
    <row r="806" spans="1:22" ht="18" customHeight="1" x14ac:dyDescent="0.25">
      <c r="A806" s="766" t="s">
        <v>273</v>
      </c>
      <c r="B806" s="533"/>
      <c r="C806" s="533"/>
      <c r="D806" s="750"/>
      <c r="E806" s="750">
        <v>397</v>
      </c>
      <c r="F806" s="735"/>
      <c r="G806" s="368"/>
      <c r="H806" s="349"/>
      <c r="I806" s="349"/>
      <c r="J806" s="238"/>
      <c r="K806" s="399">
        <v>10.5</v>
      </c>
      <c r="L806" s="399">
        <v>23.939999999999998</v>
      </c>
      <c r="M806" s="399">
        <v>17.64</v>
      </c>
      <c r="N806" s="394">
        <f t="shared" si="251"/>
        <v>11.646881713145367</v>
      </c>
      <c r="O806" s="334"/>
      <c r="P806" s="142"/>
      <c r="Q806" s="142"/>
      <c r="R806" s="142"/>
      <c r="S806" s="138"/>
      <c r="T806" s="338"/>
      <c r="U806" s="736"/>
      <c r="V806" s="773"/>
    </row>
    <row r="807" spans="1:22" ht="18" customHeight="1" x14ac:dyDescent="0.25">
      <c r="A807" s="766"/>
      <c r="B807" s="534"/>
      <c r="C807" s="534"/>
      <c r="D807" s="941"/>
      <c r="E807" s="941">
        <v>403</v>
      </c>
      <c r="F807" s="245"/>
      <c r="G807" s="368"/>
      <c r="H807" s="349"/>
      <c r="I807" s="349"/>
      <c r="J807" s="238"/>
      <c r="K807" s="393"/>
      <c r="L807" s="393"/>
      <c r="M807" s="393"/>
      <c r="N807" s="394"/>
      <c r="O807" s="335"/>
      <c r="P807" s="142"/>
      <c r="Q807" s="142"/>
      <c r="R807" s="142"/>
      <c r="S807" s="138"/>
      <c r="T807" s="338"/>
      <c r="U807" s="736"/>
      <c r="V807" s="773"/>
    </row>
    <row r="808" spans="1:22" ht="18" customHeight="1" x14ac:dyDescent="0.3">
      <c r="A808" s="15" t="s">
        <v>11</v>
      </c>
      <c r="B808" s="128"/>
      <c r="C808" s="128"/>
      <c r="D808" s="756"/>
      <c r="E808" s="756"/>
      <c r="F808" s="738"/>
      <c r="G808" s="738"/>
      <c r="H808" s="739"/>
      <c r="I808" s="739"/>
      <c r="J808" s="25"/>
      <c r="K808" s="66">
        <f>SUM(K805:K807)</f>
        <v>31.08</v>
      </c>
      <c r="L808" s="66">
        <f t="shared" ref="L808:M808" si="252">SUM(L805:L807)</f>
        <v>42.42</v>
      </c>
      <c r="M808" s="66">
        <f t="shared" si="252"/>
        <v>39.9</v>
      </c>
      <c r="N808" s="389"/>
      <c r="O808" s="209"/>
      <c r="P808" s="47"/>
      <c r="Q808" s="40"/>
      <c r="R808" s="40"/>
      <c r="S808" s="32"/>
      <c r="T808" s="926"/>
      <c r="U808" s="736"/>
      <c r="V808" s="736"/>
    </row>
    <row r="809" spans="1:22" ht="18" customHeight="1" x14ac:dyDescent="0.3">
      <c r="A809" s="592"/>
      <c r="B809" s="611"/>
      <c r="C809" s="611"/>
      <c r="D809" s="759"/>
      <c r="E809" s="759"/>
      <c r="F809" s="741"/>
      <c r="G809" s="741"/>
      <c r="H809" s="742"/>
      <c r="I809" s="742"/>
      <c r="J809" s="608"/>
      <c r="K809" s="595">
        <f>220*K808*0.85/1000</f>
        <v>5.8119599999999991</v>
      </c>
      <c r="L809" s="595">
        <f>220*L808*0.85/1000</f>
        <v>7.9325399999999995</v>
      </c>
      <c r="M809" s="595">
        <f>220*M808*0.85/1000</f>
        <v>7.4613000000000005</v>
      </c>
      <c r="N809" s="596"/>
      <c r="O809" s="597">
        <f>SUM(K809:M809)</f>
        <v>21.2058</v>
      </c>
      <c r="P809" s="617"/>
      <c r="Q809" s="634"/>
      <c r="R809" s="634"/>
      <c r="S809" s="599"/>
      <c r="T809" s="805"/>
      <c r="U809" s="717"/>
      <c r="V809" s="796">
        <f>SUM(O809,T809)</f>
        <v>21.2058</v>
      </c>
    </row>
    <row r="810" spans="1:22" ht="18" customHeight="1" x14ac:dyDescent="0.3">
      <c r="A810" s="95" t="s">
        <v>275</v>
      </c>
      <c r="B810" s="125">
        <v>250</v>
      </c>
      <c r="C810" s="125">
        <v>361</v>
      </c>
      <c r="D810" s="167">
        <f>MAX(K814:L814:M814)/361*100</f>
        <v>21.058171745152354</v>
      </c>
      <c r="E810" s="167"/>
      <c r="F810" s="26"/>
      <c r="G810" s="26"/>
      <c r="H810" s="13"/>
      <c r="I810" s="13"/>
      <c r="J810" s="409">
        <f>(K810+L810+M810)/3</f>
        <v>221.66666666666666</v>
      </c>
      <c r="K810" s="373">
        <v>220</v>
      </c>
      <c r="L810" s="373">
        <v>219</v>
      </c>
      <c r="M810" s="373">
        <v>226</v>
      </c>
      <c r="N810" s="374"/>
      <c r="O810" s="333"/>
      <c r="P810" s="137"/>
      <c r="Q810" s="137"/>
      <c r="R810" s="149"/>
      <c r="S810" s="150"/>
      <c r="T810" s="338"/>
      <c r="U810" s="736"/>
      <c r="V810" s="773"/>
    </row>
    <row r="811" spans="1:22" ht="18" customHeight="1" x14ac:dyDescent="0.25">
      <c r="A811" s="766" t="s">
        <v>107</v>
      </c>
      <c r="B811" s="532"/>
      <c r="C811" s="532"/>
      <c r="D811" s="761"/>
      <c r="E811" s="761">
        <v>380</v>
      </c>
      <c r="F811" s="367"/>
      <c r="G811" s="367"/>
      <c r="H811" s="347"/>
      <c r="I811" s="347"/>
      <c r="J811" s="238"/>
      <c r="K811" s="399">
        <v>2.1</v>
      </c>
      <c r="L811" s="399">
        <v>11.76</v>
      </c>
      <c r="M811" s="399">
        <v>14.7</v>
      </c>
      <c r="N811" s="394">
        <f t="shared" ref="N811:N813" si="253">SQRT((0+L811*0.866-M811*0.866)*(0+L811*0.866-M811*0.866)+(K811-L811*0.5-M811*0.5)*(K811-L811*0.5-M811*0.5))</f>
        <v>11.4174962089593</v>
      </c>
      <c r="O811" s="334"/>
      <c r="P811" s="137"/>
      <c r="Q811" s="137"/>
      <c r="R811" s="149" t="s">
        <v>167</v>
      </c>
      <c r="S811" s="150"/>
      <c r="T811" s="338"/>
      <c r="U811" s="736"/>
      <c r="V811" s="773"/>
    </row>
    <row r="812" spans="1:22" ht="18" customHeight="1" x14ac:dyDescent="0.25">
      <c r="A812" s="766" t="s">
        <v>108</v>
      </c>
      <c r="B812" s="533"/>
      <c r="C812" s="533"/>
      <c r="D812" s="750"/>
      <c r="E812" s="750">
        <v>384</v>
      </c>
      <c r="F812" s="368"/>
      <c r="G812" s="368"/>
      <c r="H812" s="349"/>
      <c r="I812" s="349"/>
      <c r="J812" s="238"/>
      <c r="K812" s="399">
        <v>52.5</v>
      </c>
      <c r="L812" s="399">
        <v>60.059999999999995</v>
      </c>
      <c r="M812" s="399">
        <v>37.379999999999995</v>
      </c>
      <c r="N812" s="394">
        <f t="shared" si="253"/>
        <v>20.001314136186149</v>
      </c>
      <c r="O812" s="334"/>
      <c r="P812" s="142"/>
      <c r="Q812" s="142"/>
      <c r="R812" s="142"/>
      <c r="S812" s="138"/>
      <c r="T812" s="338"/>
      <c r="U812" s="736"/>
      <c r="V812" s="773"/>
    </row>
    <row r="813" spans="1:22" ht="18" customHeight="1" x14ac:dyDescent="0.25">
      <c r="A813" s="766" t="s">
        <v>480</v>
      </c>
      <c r="B813" s="533"/>
      <c r="C813" s="533"/>
      <c r="D813" s="750"/>
      <c r="E813" s="750">
        <v>393</v>
      </c>
      <c r="F813" s="368"/>
      <c r="G813" s="368"/>
      <c r="H813" s="349"/>
      <c r="I813" s="349"/>
      <c r="J813" s="238"/>
      <c r="K813" s="399">
        <v>2.52</v>
      </c>
      <c r="L813" s="399">
        <v>4.2</v>
      </c>
      <c r="M813" s="399">
        <v>4.2</v>
      </c>
      <c r="N813" s="394">
        <f t="shared" si="253"/>
        <v>1.6800000000000002</v>
      </c>
      <c r="O813" s="335"/>
      <c r="P813" s="142"/>
      <c r="Q813" s="142"/>
      <c r="R813" s="142"/>
      <c r="S813" s="138"/>
      <c r="T813" s="338"/>
      <c r="U813" s="736"/>
      <c r="V813" s="773"/>
    </row>
    <row r="814" spans="1:22" ht="18" customHeight="1" x14ac:dyDescent="0.3">
      <c r="A814" s="15" t="s">
        <v>11</v>
      </c>
      <c r="B814" s="128"/>
      <c r="C814" s="535"/>
      <c r="D814" s="756"/>
      <c r="E814" s="756"/>
      <c r="F814" s="738"/>
      <c r="G814" s="738"/>
      <c r="H814" s="739"/>
      <c r="I814" s="739"/>
      <c r="J814" s="25"/>
      <c r="K814" s="66">
        <f>SUM(K811:K813)</f>
        <v>57.120000000000005</v>
      </c>
      <c r="L814" s="66">
        <f t="shared" ref="L814:M814" si="254">SUM(L811:L813)</f>
        <v>76.02</v>
      </c>
      <c r="M814" s="66">
        <f t="shared" si="254"/>
        <v>56.28</v>
      </c>
      <c r="N814" s="389"/>
      <c r="O814" s="209"/>
      <c r="P814" s="47"/>
      <c r="Q814" s="40"/>
      <c r="R814" s="40"/>
      <c r="S814" s="32"/>
      <c r="T814" s="926"/>
      <c r="U814" s="736"/>
      <c r="V814" s="736"/>
    </row>
    <row r="815" spans="1:22" ht="18" customHeight="1" x14ac:dyDescent="0.3">
      <c r="A815" s="592"/>
      <c r="B815" s="611"/>
      <c r="C815" s="641"/>
      <c r="D815" s="759"/>
      <c r="E815" s="759"/>
      <c r="F815" s="741"/>
      <c r="G815" s="741"/>
      <c r="H815" s="742"/>
      <c r="I815" s="742"/>
      <c r="J815" s="608"/>
      <c r="K815" s="595">
        <f>220*K814*0.85/1000</f>
        <v>10.68144</v>
      </c>
      <c r="L815" s="595">
        <f>220*L814*0.85/1000</f>
        <v>14.215739999999998</v>
      </c>
      <c r="M815" s="595">
        <f>220*M814*0.85/1000</f>
        <v>10.52436</v>
      </c>
      <c r="N815" s="596"/>
      <c r="O815" s="597">
        <f>SUM(K815:M815)</f>
        <v>35.42154</v>
      </c>
      <c r="P815" s="617"/>
      <c r="Q815" s="634"/>
      <c r="R815" s="634"/>
      <c r="S815" s="599"/>
      <c r="T815" s="805"/>
      <c r="U815" s="765">
        <f>SUM(O815,T815)</f>
        <v>35.42154</v>
      </c>
      <c r="V815" s="847"/>
    </row>
    <row r="816" spans="1:22" ht="18" customHeight="1" x14ac:dyDescent="0.3">
      <c r="A816" s="95" t="s">
        <v>276</v>
      </c>
      <c r="B816" s="125">
        <v>250</v>
      </c>
      <c r="C816" s="125">
        <v>361</v>
      </c>
      <c r="D816" s="167">
        <f>MAX(K820:L820:M820)/361*100</f>
        <v>17.56786703601108</v>
      </c>
      <c r="E816" s="167"/>
      <c r="F816" s="26"/>
      <c r="G816" s="26"/>
      <c r="H816" s="13"/>
      <c r="I816" s="13"/>
      <c r="J816" s="409">
        <f>(K816+L816+M816)/3</f>
        <v>228</v>
      </c>
      <c r="K816" s="373">
        <v>226</v>
      </c>
      <c r="L816" s="373">
        <v>222</v>
      </c>
      <c r="M816" s="373">
        <v>236</v>
      </c>
      <c r="N816" s="374"/>
      <c r="O816" s="333"/>
      <c r="P816" s="137"/>
      <c r="Q816" s="137"/>
      <c r="R816" s="149"/>
      <c r="S816" s="150"/>
      <c r="T816" s="338"/>
      <c r="U816" s="736"/>
      <c r="V816" s="773"/>
    </row>
    <row r="817" spans="1:22" ht="18" customHeight="1" x14ac:dyDescent="0.25">
      <c r="A817" s="766" t="s">
        <v>107</v>
      </c>
      <c r="B817" s="532"/>
      <c r="C817" s="532"/>
      <c r="D817" s="761"/>
      <c r="E817" s="761">
        <v>391</v>
      </c>
      <c r="F817" s="367"/>
      <c r="G817" s="367"/>
      <c r="H817" s="347"/>
      <c r="I817" s="347"/>
      <c r="J817" s="238"/>
      <c r="K817" s="399">
        <v>8.4</v>
      </c>
      <c r="L817" s="399">
        <v>4.62</v>
      </c>
      <c r="M817" s="399">
        <v>11.76</v>
      </c>
      <c r="N817" s="394">
        <f t="shared" ref="N817:N820" si="255">SQRT((0+L817*0.866-M817*0.866)*(0+L817*0.866-M817*0.866)+(K817-L817*0.5-M817*0.5)*(K817-L817*0.5-M817*0.5))</f>
        <v>6.1868050638112084</v>
      </c>
      <c r="O817" s="334"/>
      <c r="P817" s="137"/>
      <c r="Q817" s="137"/>
      <c r="R817" s="149" t="s">
        <v>167</v>
      </c>
      <c r="S817" s="150"/>
      <c r="T817" s="338"/>
      <c r="U817" s="736"/>
      <c r="V817" s="773"/>
    </row>
    <row r="818" spans="1:22" ht="18" customHeight="1" x14ac:dyDescent="0.25">
      <c r="A818" s="766" t="s">
        <v>108</v>
      </c>
      <c r="B818" s="533"/>
      <c r="C818" s="533"/>
      <c r="D818" s="750"/>
      <c r="E818" s="750">
        <v>395</v>
      </c>
      <c r="F818" s="368"/>
      <c r="G818" s="368"/>
      <c r="H818" s="349"/>
      <c r="I818" s="349"/>
      <c r="J818" s="238"/>
      <c r="K818" s="399">
        <v>26.88</v>
      </c>
      <c r="L818" s="399">
        <v>54.6</v>
      </c>
      <c r="M818" s="399">
        <v>35.699999999999996</v>
      </c>
      <c r="N818" s="394">
        <f t="shared" si="255"/>
        <v>24.529261765491437</v>
      </c>
      <c r="O818" s="334"/>
      <c r="P818" s="142"/>
      <c r="Q818" s="142"/>
      <c r="R818" s="142"/>
      <c r="S818" s="138"/>
      <c r="T818" s="338"/>
      <c r="U818" s="736"/>
      <c r="V818" s="773"/>
    </row>
    <row r="819" spans="1:22" ht="18" customHeight="1" x14ac:dyDescent="0.25">
      <c r="A819" s="766" t="s">
        <v>480</v>
      </c>
      <c r="B819" s="533"/>
      <c r="C819" s="533"/>
      <c r="D819" s="750"/>
      <c r="E819" s="750">
        <v>401</v>
      </c>
      <c r="F819" s="368"/>
      <c r="G819" s="368"/>
      <c r="H819" s="349"/>
      <c r="I819" s="349"/>
      <c r="J819" s="238"/>
      <c r="K819" s="399">
        <v>3.36</v>
      </c>
      <c r="L819" s="399">
        <v>4.2</v>
      </c>
      <c r="M819" s="399">
        <v>1.26</v>
      </c>
      <c r="N819" s="394">
        <f t="shared" si="255"/>
        <v>2.6228266587024009</v>
      </c>
      <c r="O819" s="335"/>
      <c r="P819" s="142"/>
      <c r="Q819" s="142"/>
      <c r="R819" s="142"/>
      <c r="S819" s="138"/>
      <c r="T819" s="338"/>
      <c r="U819" s="736"/>
      <c r="V819" s="773"/>
    </row>
    <row r="820" spans="1:22" ht="18" customHeight="1" x14ac:dyDescent="0.3">
      <c r="A820" s="15" t="s">
        <v>11</v>
      </c>
      <c r="B820" s="128"/>
      <c r="C820" s="535"/>
      <c r="D820" s="756"/>
      <c r="E820" s="756"/>
      <c r="F820" s="738"/>
      <c r="G820" s="738"/>
      <c r="H820" s="739"/>
      <c r="I820" s="739"/>
      <c r="J820" s="25"/>
      <c r="K820" s="942">
        <f>SUM(K817:K819)</f>
        <v>38.64</v>
      </c>
      <c r="L820" s="942">
        <f t="shared" ref="L820:M820" si="256">SUM(L817:L819)</f>
        <v>63.42</v>
      </c>
      <c r="M820" s="942">
        <f t="shared" si="256"/>
        <v>48.719999999999992</v>
      </c>
      <c r="N820" s="389">
        <f t="shared" si="255"/>
        <v>21.583857209498031</v>
      </c>
      <c r="O820" s="209"/>
      <c r="P820" s="47"/>
      <c r="Q820" s="40"/>
      <c r="R820" s="40"/>
      <c r="S820" s="32"/>
      <c r="T820" s="926"/>
      <c r="U820" s="736"/>
      <c r="V820" s="736"/>
    </row>
    <row r="821" spans="1:22" ht="18" customHeight="1" x14ac:dyDescent="0.3">
      <c r="A821" s="592"/>
      <c r="B821" s="611"/>
      <c r="C821" s="641"/>
      <c r="D821" s="759"/>
      <c r="E821" s="759"/>
      <c r="F821" s="741"/>
      <c r="G821" s="741"/>
      <c r="H821" s="742"/>
      <c r="I821" s="742"/>
      <c r="J821" s="608"/>
      <c r="K821" s="943">
        <f>220*K820*0.85/1000</f>
        <v>7.2256799999999997</v>
      </c>
      <c r="L821" s="595">
        <f>220*L820*0.85/1000</f>
        <v>11.859539999999999</v>
      </c>
      <c r="M821" s="595">
        <f>220*M820*0.85/1000</f>
        <v>9.1106399999999983</v>
      </c>
      <c r="N821" s="596"/>
      <c r="O821" s="597">
        <f>SUM(K821:M821)</f>
        <v>28.195859999999996</v>
      </c>
      <c r="P821" s="617"/>
      <c r="Q821" s="634"/>
      <c r="R821" s="634"/>
      <c r="S821" s="599"/>
      <c r="T821" s="805"/>
      <c r="U821" s="717"/>
      <c r="V821" s="796">
        <f>SUM(O821,T821)</f>
        <v>28.195859999999996</v>
      </c>
    </row>
    <row r="822" spans="1:22" ht="18" customHeight="1" x14ac:dyDescent="0.3">
      <c r="A822" s="95" t="s">
        <v>277</v>
      </c>
      <c r="B822" s="508">
        <v>250</v>
      </c>
      <c r="C822" s="508">
        <v>361</v>
      </c>
      <c r="D822" s="167">
        <f>MAX(K826:L826:M826)/361*100</f>
        <v>4.4210526315789469</v>
      </c>
      <c r="E822" s="167"/>
      <c r="F822" s="62"/>
      <c r="G822" s="62"/>
      <c r="H822" s="46"/>
      <c r="I822" s="46"/>
      <c r="J822" s="409">
        <f>(K822+L822+M822)/3</f>
        <v>226.66666666666666</v>
      </c>
      <c r="K822" s="373">
        <v>226</v>
      </c>
      <c r="L822" s="390">
        <v>225</v>
      </c>
      <c r="M822" s="390">
        <v>229</v>
      </c>
      <c r="N822" s="391"/>
      <c r="O822" s="333"/>
      <c r="P822" s="142"/>
      <c r="Q822" s="142"/>
      <c r="R822" s="142"/>
      <c r="S822" s="138"/>
      <c r="T822" s="781"/>
      <c r="U822" s="736"/>
      <c r="V822" s="773"/>
    </row>
    <row r="823" spans="1:22" ht="18" customHeight="1" x14ac:dyDescent="0.25">
      <c r="A823" s="766" t="s">
        <v>60</v>
      </c>
      <c r="B823" s="511"/>
      <c r="C823" s="511"/>
      <c r="D823" s="273"/>
      <c r="E823" s="762">
        <v>395</v>
      </c>
      <c r="F823" s="275"/>
      <c r="G823" s="275"/>
      <c r="H823" s="105"/>
      <c r="I823" s="105"/>
      <c r="J823" s="239"/>
      <c r="K823" s="399">
        <v>7.9799999999999995</v>
      </c>
      <c r="L823" s="399">
        <v>2.52</v>
      </c>
      <c r="M823" s="399">
        <v>2.1</v>
      </c>
      <c r="N823" s="371">
        <f t="shared" ref="N823:N824" si="257">SQRT((0+L823*0.866-M823*0.866)*(0+L823*0.866-M823*0.866)+(K823-L823*0.5-M823*0.5)*(K823-L823*0.5-M823*0.5))</f>
        <v>5.6816540055163509</v>
      </c>
      <c r="O823" s="334"/>
      <c r="P823" s="142"/>
      <c r="Q823" s="142"/>
      <c r="R823" s="142"/>
      <c r="S823" s="138"/>
      <c r="T823" s="781"/>
      <c r="U823" s="736"/>
      <c r="V823" s="773"/>
    </row>
    <row r="824" spans="1:22" ht="18" customHeight="1" x14ac:dyDescent="0.25">
      <c r="A824" s="766" t="s">
        <v>111</v>
      </c>
      <c r="B824" s="512"/>
      <c r="C824" s="512"/>
      <c r="D824" s="944"/>
      <c r="E824" s="750">
        <v>398</v>
      </c>
      <c r="F824" s="276"/>
      <c r="G824" s="276"/>
      <c r="H824" s="277"/>
      <c r="I824" s="277"/>
      <c r="J824" s="239"/>
      <c r="K824" s="399">
        <v>7.9799999999999995</v>
      </c>
      <c r="L824" s="399">
        <v>0</v>
      </c>
      <c r="M824" s="399">
        <v>0</v>
      </c>
      <c r="N824" s="371">
        <f t="shared" si="257"/>
        <v>7.9799999999999995</v>
      </c>
      <c r="O824" s="334"/>
      <c r="P824" s="142"/>
      <c r="Q824" s="142"/>
      <c r="R824" s="142"/>
      <c r="S824" s="138"/>
      <c r="T824" s="781"/>
      <c r="U824" s="736"/>
      <c r="V824" s="773"/>
    </row>
    <row r="825" spans="1:22" ht="18" customHeight="1" x14ac:dyDescent="0.25">
      <c r="A825" s="766"/>
      <c r="B825" s="512"/>
      <c r="C825" s="512"/>
      <c r="D825" s="945"/>
      <c r="E825" s="750">
        <v>399</v>
      </c>
      <c r="F825" s="276"/>
      <c r="G825" s="276"/>
      <c r="H825" s="277"/>
      <c r="I825" s="277"/>
      <c r="J825" s="239"/>
      <c r="K825" s="181"/>
      <c r="L825" s="181"/>
      <c r="M825" s="181"/>
      <c r="N825" s="371"/>
      <c r="O825" s="335"/>
      <c r="P825" s="142"/>
      <c r="Q825" s="142"/>
      <c r="R825" s="142"/>
      <c r="S825" s="138"/>
      <c r="T825" s="781"/>
      <c r="U825" s="736"/>
      <c r="V825" s="736"/>
    </row>
    <row r="826" spans="1:22" ht="18" customHeight="1" x14ac:dyDescent="0.25">
      <c r="A826" s="15" t="s">
        <v>11</v>
      </c>
      <c r="B826" s="513"/>
      <c r="C826" s="513"/>
      <c r="D826" s="71"/>
      <c r="E826" s="71"/>
      <c r="F826" s="70"/>
      <c r="G826" s="70"/>
      <c r="H826" s="51"/>
      <c r="I826" s="51"/>
      <c r="J826" s="47"/>
      <c r="K826" s="47">
        <f>SUM(K823:K825)</f>
        <v>15.959999999999999</v>
      </c>
      <c r="L826" s="47">
        <f t="shared" ref="L826:M826" si="258">SUM(L823:L825)</f>
        <v>2.52</v>
      </c>
      <c r="M826" s="47">
        <f t="shared" si="258"/>
        <v>2.1</v>
      </c>
      <c r="N826" s="43">
        <f t="shared" ref="N826:N830" si="259">SQRT((0+L826*0.866-M826*0.866)*(0+L826*0.866-M826*0.866)+(K826-L826*0.5-M826*0.5)*(K826-L826*0.5-M826*0.5))</f>
        <v>13.654845009680628</v>
      </c>
      <c r="O826" s="209"/>
      <c r="P826" s="40"/>
      <c r="Q826" s="40"/>
      <c r="R826" s="40"/>
      <c r="S826" s="32"/>
      <c r="T826" s="43"/>
      <c r="U826" s="736"/>
      <c r="V826" s="736"/>
    </row>
    <row r="827" spans="1:22" ht="18" customHeight="1" x14ac:dyDescent="0.25">
      <c r="A827" s="592"/>
      <c r="B827" s="603"/>
      <c r="C827" s="603"/>
      <c r="D827" s="626"/>
      <c r="E827" s="626"/>
      <c r="F827" s="810"/>
      <c r="G827" s="810"/>
      <c r="H827" s="698"/>
      <c r="I827" s="698"/>
      <c r="J827" s="617"/>
      <c r="K827" s="617">
        <f>220*K826*0.85/1000</f>
        <v>2.9845199999999998</v>
      </c>
      <c r="L827" s="617">
        <f>220*L826*0.85/1000</f>
        <v>0.47123999999999994</v>
      </c>
      <c r="M827" s="617">
        <f>220*M826*0.85/1000</f>
        <v>0.39269999999999999</v>
      </c>
      <c r="N827" s="638"/>
      <c r="O827" s="597">
        <f>SUM(K827:M827)</f>
        <v>3.8484599999999998</v>
      </c>
      <c r="P827" s="634"/>
      <c r="Q827" s="634"/>
      <c r="R827" s="634"/>
      <c r="S827" s="599"/>
      <c r="T827" s="811"/>
      <c r="U827" s="765">
        <f>SUM(O827,T827)</f>
        <v>3.8484599999999998</v>
      </c>
      <c r="V827" s="847"/>
    </row>
    <row r="828" spans="1:22" ht="18" customHeight="1" x14ac:dyDescent="0.3">
      <c r="A828" s="95" t="s">
        <v>278</v>
      </c>
      <c r="B828" s="508">
        <v>100</v>
      </c>
      <c r="C828" s="508">
        <v>144</v>
      </c>
      <c r="D828" s="167">
        <f>MAX(K833:L833:M833)/144*100</f>
        <v>14.291666666666666</v>
      </c>
      <c r="E828" s="167"/>
      <c r="F828" s="49">
        <v>100</v>
      </c>
      <c r="G828" s="49">
        <v>144</v>
      </c>
      <c r="H828" s="171">
        <f>MAX(O833:P833:Q833)/144*100</f>
        <v>5.5555555555555554</v>
      </c>
      <c r="I828" s="171"/>
      <c r="J828" s="409">
        <f>(K828+L828+M828)/3</f>
        <v>227</v>
      </c>
      <c r="K828" s="566">
        <v>240</v>
      </c>
      <c r="L828" s="566">
        <v>225</v>
      </c>
      <c r="M828" s="566">
        <v>216</v>
      </c>
      <c r="N828" s="391"/>
      <c r="O828" s="333"/>
      <c r="P828" s="143">
        <v>232</v>
      </c>
      <c r="Q828" s="143">
        <v>234</v>
      </c>
      <c r="R828" s="266">
        <v>233</v>
      </c>
      <c r="S828" s="197"/>
      <c r="T828" s="781"/>
      <c r="U828" s="736"/>
      <c r="V828" s="773"/>
    </row>
    <row r="829" spans="1:22" ht="18" customHeight="1" x14ac:dyDescent="0.25">
      <c r="A829" s="766" t="s">
        <v>536</v>
      </c>
      <c r="B829" s="536"/>
      <c r="C829" s="511"/>
      <c r="D829" s="856"/>
      <c r="E829" s="273">
        <v>395</v>
      </c>
      <c r="F829" s="275"/>
      <c r="G829" s="275"/>
      <c r="H829" s="105"/>
      <c r="I829" s="275">
        <v>408</v>
      </c>
      <c r="J829" s="238"/>
      <c r="K829" s="399">
        <v>4.2</v>
      </c>
      <c r="L829" s="399">
        <v>3.36</v>
      </c>
      <c r="M829" s="399">
        <v>3.78</v>
      </c>
      <c r="N829" s="371">
        <f t="shared" si="259"/>
        <v>0.72745600444288072</v>
      </c>
      <c r="O829" s="334"/>
      <c r="P829" s="191"/>
      <c r="Q829" s="142"/>
      <c r="R829" s="142"/>
      <c r="S829" s="383"/>
      <c r="T829" s="781"/>
      <c r="U829" s="736"/>
      <c r="V829" s="773"/>
    </row>
    <row r="830" spans="1:22" ht="18" customHeight="1" x14ac:dyDescent="0.25">
      <c r="A830" s="766" t="s">
        <v>151</v>
      </c>
      <c r="B830" s="537"/>
      <c r="C830" s="512"/>
      <c r="D830" s="857"/>
      <c r="E830" s="274">
        <v>395</v>
      </c>
      <c r="F830" s="276"/>
      <c r="G830" s="276"/>
      <c r="H830" s="277"/>
      <c r="I830" s="276">
        <v>406</v>
      </c>
      <c r="J830" s="238"/>
      <c r="K830" s="399">
        <v>1.68</v>
      </c>
      <c r="L830" s="399">
        <v>17.22</v>
      </c>
      <c r="M830" s="399">
        <v>9.66</v>
      </c>
      <c r="N830" s="371">
        <f t="shared" si="259"/>
        <v>13.459579682947012</v>
      </c>
      <c r="O830" s="334"/>
      <c r="P830" s="191"/>
      <c r="Q830" s="142"/>
      <c r="R830" s="142"/>
      <c r="S830" s="383"/>
      <c r="T830" s="781"/>
      <c r="U830" s="736"/>
      <c r="V830" s="773"/>
    </row>
    <row r="831" spans="1:22" ht="18" customHeight="1" x14ac:dyDescent="0.25">
      <c r="A831" s="766" t="s">
        <v>481</v>
      </c>
      <c r="B831" s="537"/>
      <c r="C831" s="512"/>
      <c r="D831" s="857"/>
      <c r="E831" s="274">
        <v>394</v>
      </c>
      <c r="F831" s="276"/>
      <c r="G831" s="276"/>
      <c r="H831" s="277"/>
      <c r="I831" s="276">
        <v>405</v>
      </c>
      <c r="J831" s="238"/>
      <c r="K831" s="402"/>
      <c r="L831" s="402"/>
      <c r="M831" s="387"/>
      <c r="N831" s="388"/>
      <c r="O831" s="334"/>
      <c r="P831" s="1053">
        <v>3.36</v>
      </c>
      <c r="Q831" s="1053">
        <v>0</v>
      </c>
      <c r="R831" s="1053">
        <v>0</v>
      </c>
      <c r="S831" s="1032">
        <f t="shared" ref="S831:S833" si="260">SQRT((0+Q831*0.866-R831*0.866)*(0+Q831*0.866-R831*0.866)+(P831-Q831*0.5-R831*0.5)*(P831-Q831*0.5-R831*0.5))</f>
        <v>3.36</v>
      </c>
      <c r="T831" s="946"/>
      <c r="U831" s="736"/>
      <c r="V831" s="773"/>
    </row>
    <row r="832" spans="1:22" ht="18" customHeight="1" x14ac:dyDescent="0.25">
      <c r="A832" s="766" t="s">
        <v>152</v>
      </c>
      <c r="B832" s="537"/>
      <c r="C832" s="512"/>
      <c r="D832" s="274"/>
      <c r="E832" s="274"/>
      <c r="F832" s="276"/>
      <c r="G832" s="276"/>
      <c r="H832" s="277"/>
      <c r="I832" s="277"/>
      <c r="J832" s="238"/>
      <c r="K832" s="402"/>
      <c r="L832" s="402"/>
      <c r="M832" s="387"/>
      <c r="N832" s="388"/>
      <c r="O832" s="335"/>
      <c r="P832" s="1053">
        <v>1.26</v>
      </c>
      <c r="Q832" s="1053">
        <v>2.52</v>
      </c>
      <c r="R832" s="1053">
        <v>3.78</v>
      </c>
      <c r="S832" s="1033">
        <f t="shared" si="260"/>
        <v>2.1823680133286407</v>
      </c>
      <c r="T832" s="781"/>
      <c r="U832" s="736"/>
      <c r="V832" s="773"/>
    </row>
    <row r="833" spans="1:22" ht="18" customHeight="1" x14ac:dyDescent="0.3">
      <c r="A833" s="15" t="s">
        <v>11</v>
      </c>
      <c r="B833" s="538"/>
      <c r="C833" s="528"/>
      <c r="D833" s="901"/>
      <c r="E833" s="901"/>
      <c r="F833" s="902"/>
      <c r="G833" s="902"/>
      <c r="H833" s="903"/>
      <c r="I833" s="903"/>
      <c r="J833" s="413"/>
      <c r="K833" s="50">
        <f>SUM(K829:K832)</f>
        <v>5.88</v>
      </c>
      <c r="L833" s="50">
        <f t="shared" ref="L833:M833" si="261">SUM(L829:L832)</f>
        <v>20.58</v>
      </c>
      <c r="M833" s="50">
        <f t="shared" si="261"/>
        <v>13.44</v>
      </c>
      <c r="N833" s="404">
        <f t="shared" ref="N833" si="262">SQRT((0+L833*0.866-M833*0.866)*(0+L833*0.866-M833*0.866)+(K833-L833*0.5-M833*0.5)*(K833-L833*0.5-M833*0.5))</f>
        <v>12.732217281275087</v>
      </c>
      <c r="O833" s="209"/>
      <c r="P833" s="50">
        <f>SUM(P829:P832)</f>
        <v>4.62</v>
      </c>
      <c r="Q833" s="50">
        <v>8</v>
      </c>
      <c r="R833" s="50">
        <f t="shared" ref="R833" si="263">SUM(R829:R832)</f>
        <v>3.78</v>
      </c>
      <c r="S833" s="1034">
        <f t="shared" si="260"/>
        <v>3.8689037763170075</v>
      </c>
      <c r="T833" s="175">
        <f t="shared" ref="T833" si="264">AVERAGE(P833:R833)</f>
        <v>5.4666666666666677</v>
      </c>
      <c r="U833" s="736"/>
      <c r="V833" s="947"/>
    </row>
    <row r="834" spans="1:22" ht="18" customHeight="1" x14ac:dyDescent="0.3">
      <c r="A834" s="592"/>
      <c r="B834" s="642"/>
      <c r="C834" s="630"/>
      <c r="D834" s="904"/>
      <c r="E834" s="904"/>
      <c r="F834" s="905"/>
      <c r="G834" s="905"/>
      <c r="H834" s="906"/>
      <c r="I834" s="906"/>
      <c r="J834" s="643"/>
      <c r="K834" s="594">
        <f t="shared" ref="K834" si="265">220*K833*0.85/1000</f>
        <v>1.0995599999999999</v>
      </c>
      <c r="L834" s="594">
        <f>220*L833*0.85/1000</f>
        <v>3.8484599999999998</v>
      </c>
      <c r="M834" s="594">
        <f>220*M833*0.85/1000</f>
        <v>2.51328</v>
      </c>
      <c r="N834" s="645"/>
      <c r="O834" s="597">
        <f>SUM(K834:M834)</f>
        <v>7.4612999999999996</v>
      </c>
      <c r="P834" s="646">
        <f>220*P833*0.85/1000</f>
        <v>0.86393999999999993</v>
      </c>
      <c r="Q834" s="646">
        <f>220*Q833*0.85/1000</f>
        <v>1.496</v>
      </c>
      <c r="R834" s="646">
        <f>220*R833*0.85/1000</f>
        <v>0.70685999999999993</v>
      </c>
      <c r="S834" s="647"/>
      <c r="T834" s="907">
        <f>SUM(P834:R834)</f>
        <v>3.0667999999999997</v>
      </c>
      <c r="U834" s="765">
        <f>SUM(O834,T834)</f>
        <v>10.528099999999998</v>
      </c>
      <c r="V834" s="847"/>
    </row>
    <row r="835" spans="1:22" ht="18" customHeight="1" x14ac:dyDescent="0.3">
      <c r="A835" s="95" t="s">
        <v>279</v>
      </c>
      <c r="B835" s="508">
        <v>100</v>
      </c>
      <c r="C835" s="508">
        <v>144</v>
      </c>
      <c r="D835" s="167">
        <f>MAX(K840:L840:M840)/144*100</f>
        <v>22.458333333333329</v>
      </c>
      <c r="E835" s="167"/>
      <c r="F835" s="49">
        <v>100</v>
      </c>
      <c r="G835" s="49">
        <v>144</v>
      </c>
      <c r="H835" s="171">
        <f>MAX(O840:P840:Q840)/144*100</f>
        <v>0.87500000000000011</v>
      </c>
      <c r="I835" s="171"/>
      <c r="J835" s="409">
        <f>(K835+L835+M835)/3</f>
        <v>230</v>
      </c>
      <c r="K835" s="566">
        <v>247</v>
      </c>
      <c r="L835" s="566">
        <v>209</v>
      </c>
      <c r="M835" s="566">
        <v>234</v>
      </c>
      <c r="N835" s="391"/>
      <c r="O835" s="333"/>
      <c r="P835" s="143">
        <v>232</v>
      </c>
      <c r="Q835" s="143">
        <v>230</v>
      </c>
      <c r="R835" s="266">
        <v>219</v>
      </c>
      <c r="S835" s="197"/>
      <c r="T835" s="781"/>
      <c r="U835" s="736"/>
      <c r="V835" s="773"/>
    </row>
    <row r="836" spans="1:22" ht="18" customHeight="1" x14ac:dyDescent="0.25">
      <c r="A836" s="766" t="s">
        <v>168</v>
      </c>
      <c r="B836" s="536"/>
      <c r="C836" s="511"/>
      <c r="D836" s="856"/>
      <c r="E836" s="273">
        <v>396</v>
      </c>
      <c r="F836" s="275"/>
      <c r="G836" s="275"/>
      <c r="H836" s="105"/>
      <c r="I836" s="275">
        <v>413</v>
      </c>
      <c r="J836" s="238"/>
      <c r="K836" s="399">
        <v>16.38</v>
      </c>
      <c r="L836" s="399">
        <v>20.58</v>
      </c>
      <c r="M836" s="399">
        <v>4.2</v>
      </c>
      <c r="N836" s="414">
        <f t="shared" ref="N836:N837" si="266">SQRT((0+L836*0.866-M836*0.866)*(0+L836*0.866-M836*0.866)+(K836-L836*0.5-M836*0.5)*(K836-L836*0.5-M836*0.5))</f>
        <v>14.735555456323999</v>
      </c>
      <c r="O836" s="334"/>
      <c r="P836" s="191"/>
      <c r="Q836" s="142"/>
      <c r="R836" s="142"/>
      <c r="S836" s="197"/>
      <c r="T836" s="781"/>
      <c r="U836" s="736"/>
      <c r="V836" s="773"/>
    </row>
    <row r="837" spans="1:22" ht="18" customHeight="1" x14ac:dyDescent="0.25">
      <c r="A837" s="766" t="s">
        <v>151</v>
      </c>
      <c r="B837" s="537"/>
      <c r="C837" s="512"/>
      <c r="D837" s="857"/>
      <c r="E837" s="274">
        <v>402</v>
      </c>
      <c r="F837" s="276"/>
      <c r="G837" s="276"/>
      <c r="H837" s="277"/>
      <c r="I837" s="276">
        <v>413</v>
      </c>
      <c r="J837" s="238"/>
      <c r="K837" s="399">
        <v>1.26</v>
      </c>
      <c r="L837" s="399">
        <v>11.76</v>
      </c>
      <c r="M837" s="399">
        <v>9.24</v>
      </c>
      <c r="N837" s="414">
        <f t="shared" si="266"/>
        <v>9.4942151114454951</v>
      </c>
      <c r="O837" s="334"/>
      <c r="P837" s="191"/>
      <c r="Q837" s="142"/>
      <c r="R837" s="142"/>
      <c r="S837" s="197"/>
      <c r="T837" s="781"/>
      <c r="U837" s="736"/>
      <c r="V837" s="773"/>
    </row>
    <row r="838" spans="1:22" ht="18" customHeight="1" x14ac:dyDescent="0.25">
      <c r="A838" s="766" t="s">
        <v>334</v>
      </c>
      <c r="B838" s="537"/>
      <c r="C838" s="512"/>
      <c r="D838" s="857"/>
      <c r="E838" s="274">
        <v>396</v>
      </c>
      <c r="F838" s="276"/>
      <c r="G838" s="276"/>
      <c r="H838" s="277"/>
      <c r="I838" s="276">
        <v>407</v>
      </c>
      <c r="J838" s="238"/>
      <c r="K838" s="402"/>
      <c r="L838" s="402"/>
      <c r="M838" s="387"/>
      <c r="N838" s="388"/>
      <c r="O838" s="334"/>
      <c r="P838" s="1053">
        <v>0.84</v>
      </c>
      <c r="Q838" s="1053">
        <v>0</v>
      </c>
      <c r="R838" s="1053">
        <v>0</v>
      </c>
      <c r="S838" s="424">
        <f t="shared" ref="S838:S839" si="267">SQRT((0+Q838*0.866-R838*0.866)*(0+Q838*0.866-R838*0.866)+(P838-Q838*0.5-R838*0.5)*(P838-Q838*0.5-R838*0.5))</f>
        <v>0.84</v>
      </c>
      <c r="T838" s="946"/>
      <c r="U838" s="736"/>
      <c r="V838" s="773"/>
    </row>
    <row r="839" spans="1:22" ht="18" customHeight="1" x14ac:dyDescent="0.25">
      <c r="A839" s="766" t="s">
        <v>152</v>
      </c>
      <c r="B839" s="537"/>
      <c r="C839" s="512"/>
      <c r="D839" s="274"/>
      <c r="E839" s="274"/>
      <c r="F839" s="276"/>
      <c r="G839" s="276"/>
      <c r="H839" s="277"/>
      <c r="I839" s="277"/>
      <c r="J839" s="238"/>
      <c r="K839" s="402"/>
      <c r="L839" s="402"/>
      <c r="M839" s="387"/>
      <c r="N839" s="388"/>
      <c r="O839" s="335"/>
      <c r="P839" s="1053">
        <v>0.42</v>
      </c>
      <c r="Q839" s="1053">
        <v>1.26</v>
      </c>
      <c r="R839" s="1053">
        <v>5.04</v>
      </c>
      <c r="S839" s="423">
        <f t="shared" si="267"/>
        <v>4.2624607107162875</v>
      </c>
      <c r="T839" s="781"/>
      <c r="U839" s="736"/>
      <c r="V839" s="773"/>
    </row>
    <row r="840" spans="1:22" ht="18" customHeight="1" x14ac:dyDescent="0.3">
      <c r="A840" s="15" t="s">
        <v>11</v>
      </c>
      <c r="B840" s="538"/>
      <c r="C840" s="528"/>
      <c r="D840" s="901"/>
      <c r="E840" s="901"/>
      <c r="F840" s="902"/>
      <c r="G840" s="902"/>
      <c r="H840" s="903"/>
      <c r="I840" s="903"/>
      <c r="J840" s="413"/>
      <c r="K840" s="50">
        <f>SUM(K836:K839)</f>
        <v>17.64</v>
      </c>
      <c r="L840" s="50">
        <f t="shared" ref="L840:M840" si="268">SUM(L836:L839)</f>
        <v>32.339999999999996</v>
      </c>
      <c r="M840" s="50">
        <f t="shared" si="268"/>
        <v>13.440000000000001</v>
      </c>
      <c r="N840" s="404"/>
      <c r="O840" s="209"/>
      <c r="P840" s="258">
        <f>SUM(P836:P839)</f>
        <v>1.26</v>
      </c>
      <c r="Q840" s="258">
        <f t="shared" ref="Q840" si="269">SUM(Q836:Q839)</f>
        <v>1.26</v>
      </c>
      <c r="R840" s="258">
        <v>13</v>
      </c>
      <c r="S840" s="257"/>
      <c r="T840" s="408">
        <f t="shared" ref="T840" si="270">AVERAGE(P840:R840)</f>
        <v>5.1733333333333329</v>
      </c>
      <c r="U840" s="736"/>
      <c r="V840" s="773"/>
    </row>
    <row r="841" spans="1:22" ht="18" customHeight="1" x14ac:dyDescent="0.3">
      <c r="A841" s="592"/>
      <c r="B841" s="642"/>
      <c r="C841" s="630"/>
      <c r="D841" s="904"/>
      <c r="E841" s="904"/>
      <c r="F841" s="905"/>
      <c r="G841" s="905"/>
      <c r="H841" s="906"/>
      <c r="I841" s="906"/>
      <c r="J841" s="643"/>
      <c r="K841" s="594">
        <f>220*K840*0.85/1000</f>
        <v>3.2986800000000005</v>
      </c>
      <c r="L841" s="594">
        <f>220*L840*0.85/1000</f>
        <v>6.0475799999999991</v>
      </c>
      <c r="M841" s="594">
        <f>220*M840*0.85/1000</f>
        <v>2.5132800000000004</v>
      </c>
      <c r="N841" s="645"/>
      <c r="O841" s="597">
        <f>SUM(K841:M841)</f>
        <v>11.859539999999999</v>
      </c>
      <c r="P841" s="646">
        <f>220*P840*0.85/1000</f>
        <v>0.23561999999999997</v>
      </c>
      <c r="Q841" s="646">
        <f>220*Q840*0.85/1000</f>
        <v>0.23561999999999997</v>
      </c>
      <c r="R841" s="646">
        <f>220*R840*0.85/1000</f>
        <v>2.431</v>
      </c>
      <c r="S841" s="648"/>
      <c r="T841" s="907">
        <f>SUM(P841:R841)</f>
        <v>2.9022399999999999</v>
      </c>
      <c r="U841" s="717"/>
      <c r="V841" s="796">
        <f>SUM(O841,T841)</f>
        <v>14.761779999999998</v>
      </c>
    </row>
    <row r="842" spans="1:22" ht="18" customHeight="1" x14ac:dyDescent="0.3">
      <c r="A842" s="95" t="s">
        <v>280</v>
      </c>
      <c r="B842" s="125">
        <v>250</v>
      </c>
      <c r="C842" s="125">
        <v>361</v>
      </c>
      <c r="D842" s="167">
        <f>MAX(K851:L851:M851)/361*100</f>
        <v>12.801274238227148</v>
      </c>
      <c r="E842" s="167"/>
      <c r="F842" s="20">
        <v>250</v>
      </c>
      <c r="G842" s="20">
        <v>361</v>
      </c>
      <c r="H842" s="171">
        <f>MAX(O851:P851:Q851)/361*100</f>
        <v>5.1191135734072022</v>
      </c>
      <c r="I842" s="159"/>
      <c r="J842" s="409">
        <f>(K842+L842+M842)/3</f>
        <v>229.33333333333334</v>
      </c>
      <c r="K842" s="373">
        <v>225</v>
      </c>
      <c r="L842" s="373">
        <v>231</v>
      </c>
      <c r="M842" s="373">
        <v>232</v>
      </c>
      <c r="N842" s="374"/>
      <c r="O842" s="333"/>
      <c r="P842" s="264">
        <v>227</v>
      </c>
      <c r="Q842" s="140">
        <v>226</v>
      </c>
      <c r="R842" s="140">
        <v>229</v>
      </c>
      <c r="S842" s="150"/>
      <c r="T842" s="338"/>
      <c r="U842" s="736"/>
      <c r="V842" s="773"/>
    </row>
    <row r="843" spans="1:22" ht="18" customHeight="1" x14ac:dyDescent="0.25">
      <c r="A843" s="766" t="s">
        <v>172</v>
      </c>
      <c r="B843" s="126"/>
      <c r="C843" s="126"/>
      <c r="D843" s="897"/>
      <c r="E843" s="273">
        <v>397</v>
      </c>
      <c r="F843" s="367"/>
      <c r="G843" s="367"/>
      <c r="H843" s="347"/>
      <c r="I843" s="275">
        <v>400</v>
      </c>
      <c r="J843" s="238"/>
      <c r="K843" s="393"/>
      <c r="L843" s="393"/>
      <c r="M843" s="393"/>
      <c r="N843" s="394"/>
      <c r="O843" s="334"/>
      <c r="P843" s="1053">
        <v>7.14</v>
      </c>
      <c r="Q843" s="1053">
        <v>7.9799999999999995</v>
      </c>
      <c r="R843" s="1053">
        <v>18.059999999999999</v>
      </c>
      <c r="S843" s="423">
        <f t="shared" ref="S843:S850" si="271">SQRT((0+Q843*0.866-R843*0.866)*(0+Q843*0.866-R843*0.866)+(P843-Q843*0.5-R843*0.5)*(P843-Q843*0.5-R843*0.5))</f>
        <v>10.524957449719214</v>
      </c>
      <c r="T843" s="338"/>
      <c r="U843" s="736"/>
      <c r="V843" s="773"/>
    </row>
    <row r="844" spans="1:22" ht="18" customHeight="1" x14ac:dyDescent="0.25">
      <c r="A844" s="766" t="s">
        <v>67</v>
      </c>
      <c r="B844" s="127"/>
      <c r="C844" s="127"/>
      <c r="D844" s="798"/>
      <c r="E844" s="274">
        <v>400</v>
      </c>
      <c r="F844" s="368"/>
      <c r="G844" s="368"/>
      <c r="H844" s="349"/>
      <c r="I844" s="276">
        <v>402</v>
      </c>
      <c r="J844" s="238"/>
      <c r="K844" s="393"/>
      <c r="L844" s="393"/>
      <c r="M844" s="393"/>
      <c r="N844" s="394"/>
      <c r="O844" s="334"/>
      <c r="P844" s="1053">
        <v>3.78</v>
      </c>
      <c r="Q844" s="1053">
        <v>10.5</v>
      </c>
      <c r="R844" s="1053">
        <v>7.14</v>
      </c>
      <c r="S844" s="423">
        <f t="shared" si="271"/>
        <v>5.8196480355430431</v>
      </c>
      <c r="T844" s="338"/>
      <c r="U844" s="736"/>
      <c r="V844" s="773"/>
    </row>
    <row r="845" spans="1:22" ht="18" customHeight="1" x14ac:dyDescent="0.25">
      <c r="A845" s="777" t="s">
        <v>537</v>
      </c>
      <c r="B845" s="127"/>
      <c r="C845" s="127"/>
      <c r="D845" s="798"/>
      <c r="E845" s="274">
        <v>398</v>
      </c>
      <c r="F845" s="368"/>
      <c r="G845" s="368"/>
      <c r="H845" s="349"/>
      <c r="I845" s="276">
        <v>399</v>
      </c>
      <c r="J845" s="238"/>
      <c r="K845" s="399">
        <v>2.5199999999999997E-2</v>
      </c>
      <c r="L845" s="399">
        <v>8.3999999999999995E-3</v>
      </c>
      <c r="M845" s="399">
        <v>1.2599999999999998E-2</v>
      </c>
      <c r="N845" s="394">
        <f t="shared" ref="N845:N851" si="272">SQRT((0+L845*0.866-M845*0.866)*(0+L845*0.866-M845*0.866)+(K845-L845*0.5-M845*0.5)*(K845-L845*0.5-M845*0.5))</f>
        <v>1.5143289729778003E-2</v>
      </c>
      <c r="O845" s="334"/>
      <c r="P845" s="141"/>
      <c r="Q845" s="141"/>
      <c r="R845" s="260"/>
      <c r="S845" s="423"/>
      <c r="T845" s="338"/>
      <c r="U845" s="736"/>
      <c r="V845" s="773"/>
    </row>
    <row r="846" spans="1:22" ht="18" customHeight="1" x14ac:dyDescent="0.25">
      <c r="A846" s="766" t="s">
        <v>538</v>
      </c>
      <c r="B846" s="127"/>
      <c r="C846" s="127"/>
      <c r="D846" s="798"/>
      <c r="E846" s="798"/>
      <c r="F846" s="368"/>
      <c r="G846" s="368"/>
      <c r="H846" s="349"/>
      <c r="I846" s="349"/>
      <c r="J846" s="238"/>
      <c r="K846" s="399">
        <v>13.44</v>
      </c>
      <c r="L846" s="399">
        <v>0.84</v>
      </c>
      <c r="M846" s="399">
        <v>4.62</v>
      </c>
      <c r="N846" s="406">
        <f t="shared" si="272"/>
        <v>11.199096897089515</v>
      </c>
      <c r="O846" s="334"/>
      <c r="P846" s="141"/>
      <c r="Q846" s="141"/>
      <c r="R846" s="260"/>
      <c r="S846" s="423"/>
      <c r="T846" s="338"/>
      <c r="U846" s="736"/>
      <c r="V846" s="773"/>
    </row>
    <row r="847" spans="1:22" ht="18" customHeight="1" x14ac:dyDescent="0.25">
      <c r="A847" s="766" t="s">
        <v>539</v>
      </c>
      <c r="B847" s="127"/>
      <c r="C847" s="127"/>
      <c r="D847" s="750"/>
      <c r="E847" s="750"/>
      <c r="F847" s="368"/>
      <c r="G847" s="368"/>
      <c r="H847" s="349"/>
      <c r="I847" s="349"/>
      <c r="J847" s="238"/>
      <c r="K847" s="399">
        <v>1.68</v>
      </c>
      <c r="L847" s="399">
        <v>10.5</v>
      </c>
      <c r="M847" s="399">
        <v>26.04</v>
      </c>
      <c r="N847" s="406">
        <f t="shared" si="272"/>
        <v>21.362026457468868</v>
      </c>
      <c r="O847" s="334"/>
      <c r="P847" s="141"/>
      <c r="Q847" s="141"/>
      <c r="R847" s="260"/>
      <c r="S847" s="423"/>
      <c r="T847" s="338"/>
      <c r="U847" s="736"/>
      <c r="V847" s="773"/>
    </row>
    <row r="848" spans="1:22" ht="18" customHeight="1" x14ac:dyDescent="0.25">
      <c r="A848" s="766" t="s">
        <v>68</v>
      </c>
      <c r="B848" s="127"/>
      <c r="C848" s="127"/>
      <c r="D848" s="750"/>
      <c r="E848" s="750"/>
      <c r="F848" s="368"/>
      <c r="G848" s="368"/>
      <c r="H848" s="349"/>
      <c r="I848" s="349"/>
      <c r="J848" s="238"/>
      <c r="K848" s="399">
        <v>9.24</v>
      </c>
      <c r="L848" s="399">
        <v>7.9799999999999995</v>
      </c>
      <c r="M848" s="399">
        <v>6.3</v>
      </c>
      <c r="N848" s="406">
        <f t="shared" si="272"/>
        <v>2.5547359578633557</v>
      </c>
      <c r="O848" s="334"/>
      <c r="P848" s="265"/>
      <c r="Q848" s="265"/>
      <c r="R848" s="265"/>
      <c r="S848" s="423"/>
      <c r="T848" s="338"/>
      <c r="U848" s="736"/>
      <c r="V848" s="773"/>
    </row>
    <row r="849" spans="1:22" ht="18" customHeight="1" x14ac:dyDescent="0.25">
      <c r="A849" s="766" t="s">
        <v>540</v>
      </c>
      <c r="B849" s="127"/>
      <c r="C849" s="127"/>
      <c r="D849" s="750"/>
      <c r="E849" s="750"/>
      <c r="F849" s="368"/>
      <c r="G849" s="368"/>
      <c r="H849" s="349"/>
      <c r="I849" s="349"/>
      <c r="J849" s="238"/>
      <c r="K849" s="399">
        <v>21</v>
      </c>
      <c r="L849" s="399">
        <v>12.6</v>
      </c>
      <c r="M849" s="399">
        <v>9.24</v>
      </c>
      <c r="N849" s="406">
        <f t="shared" si="272"/>
        <v>10.49157296393634</v>
      </c>
      <c r="O849" s="334"/>
      <c r="P849" s="141"/>
      <c r="Q849" s="141"/>
      <c r="R849" s="141"/>
      <c r="S849" s="423"/>
      <c r="T849" s="338"/>
      <c r="U849" s="736"/>
      <c r="V849" s="773"/>
    </row>
    <row r="850" spans="1:22" ht="18" customHeight="1" x14ac:dyDescent="0.25">
      <c r="A850" s="766" t="s">
        <v>110</v>
      </c>
      <c r="B850" s="127"/>
      <c r="C850" s="127"/>
      <c r="D850" s="750"/>
      <c r="E850" s="750"/>
      <c r="F850" s="368"/>
      <c r="G850" s="368"/>
      <c r="H850" s="349"/>
      <c r="I850" s="349"/>
      <c r="J850" s="238"/>
      <c r="K850" s="405"/>
      <c r="L850" s="405"/>
      <c r="M850" s="405"/>
      <c r="N850" s="406">
        <f t="shared" si="272"/>
        <v>0</v>
      </c>
      <c r="O850" s="335"/>
      <c r="P850" s="141">
        <v>0</v>
      </c>
      <c r="Q850" s="141">
        <v>0</v>
      </c>
      <c r="R850" s="141">
        <v>0</v>
      </c>
      <c r="S850" s="423">
        <f t="shared" si="271"/>
        <v>0</v>
      </c>
      <c r="T850" s="338"/>
      <c r="U850" s="736"/>
      <c r="V850" s="773"/>
    </row>
    <row r="851" spans="1:22" ht="18" customHeight="1" x14ac:dyDescent="0.3">
      <c r="A851" s="208" t="s">
        <v>11</v>
      </c>
      <c r="B851" s="519"/>
      <c r="C851" s="519"/>
      <c r="D851" s="792"/>
      <c r="E851" s="792"/>
      <c r="F851" s="858"/>
      <c r="G851" s="858"/>
      <c r="H851" s="845"/>
      <c r="I851" s="845"/>
      <c r="J851" s="227"/>
      <c r="K851" s="395">
        <f>SUM(K843:K850)</f>
        <v>45.385199999999998</v>
      </c>
      <c r="L851" s="395">
        <f t="shared" ref="L851:M851" si="273">SUM(L843:L850)</f>
        <v>31.928399999999996</v>
      </c>
      <c r="M851" s="395">
        <f t="shared" si="273"/>
        <v>46.212600000000002</v>
      </c>
      <c r="N851" s="396">
        <f t="shared" si="272"/>
        <v>13.88867292550789</v>
      </c>
      <c r="O851" s="209"/>
      <c r="P851" s="258">
        <f>SUM(P843:P850)</f>
        <v>10.92</v>
      </c>
      <c r="Q851" s="258">
        <f t="shared" ref="Q851" si="274">SUM(Q843:Q850)</f>
        <v>18.48</v>
      </c>
      <c r="R851" s="258">
        <f t="shared" ref="R851" si="275">SUM(R843:R850)</f>
        <v>25.2</v>
      </c>
      <c r="S851" s="467"/>
      <c r="T851" s="925">
        <f>AVERAGE(P851:R851)</f>
        <v>18.2</v>
      </c>
      <c r="U851" s="736"/>
      <c r="V851" s="773"/>
    </row>
    <row r="852" spans="1:22" ht="18" customHeight="1" x14ac:dyDescent="0.3">
      <c r="A852" s="592"/>
      <c r="B852" s="611"/>
      <c r="C852" s="611"/>
      <c r="D852" s="759"/>
      <c r="E852" s="759"/>
      <c r="F852" s="741"/>
      <c r="G852" s="741"/>
      <c r="H852" s="742"/>
      <c r="I852" s="742"/>
      <c r="J852" s="608"/>
      <c r="K852" s="595">
        <f>220*K851*0.85/1000</f>
        <v>8.4870323999999986</v>
      </c>
      <c r="L852" s="595">
        <f>220*L851*0.85/1000</f>
        <v>5.9706107999999993</v>
      </c>
      <c r="M852" s="595">
        <f>220*M851*0.85/1000</f>
        <v>8.6417561999999997</v>
      </c>
      <c r="N852" s="596"/>
      <c r="O852" s="597">
        <f>SUM(K852:M852)</f>
        <v>23.099399399999996</v>
      </c>
      <c r="P852" s="594">
        <f>220*P851*0.85/1000</f>
        <v>2.0420400000000001</v>
      </c>
      <c r="Q852" s="594">
        <f>220*Q851*0.85/1000</f>
        <v>3.4557599999999997</v>
      </c>
      <c r="R852" s="594">
        <f>220*R851*0.85/1000</f>
        <v>4.7123999999999997</v>
      </c>
      <c r="S852" s="613"/>
      <c r="T852" s="805">
        <f>SUM(P852:R852)</f>
        <v>10.2102</v>
      </c>
      <c r="U852" s="765">
        <f>SUM(O852,T852)</f>
        <v>33.309599399999996</v>
      </c>
      <c r="V852" s="847"/>
    </row>
    <row r="853" spans="1:22" ht="18" customHeight="1" x14ac:dyDescent="0.3">
      <c r="A853" s="95" t="s">
        <v>281</v>
      </c>
      <c r="B853" s="125">
        <v>250</v>
      </c>
      <c r="C853" s="125">
        <v>361</v>
      </c>
      <c r="D853" s="167">
        <f>MAX(K862:L862:M862)/361*100</f>
        <v>20.709141274238224</v>
      </c>
      <c r="E853" s="167"/>
      <c r="F853" s="20">
        <v>250</v>
      </c>
      <c r="G853" s="20">
        <v>361</v>
      </c>
      <c r="H853" s="171">
        <f>MAX(O862:P862:Q862)/361*100</f>
        <v>2.7922437673130194</v>
      </c>
      <c r="I853" s="159"/>
      <c r="J853" s="409">
        <f>(K853+L853+M853)/3</f>
        <v>231</v>
      </c>
      <c r="K853" s="373">
        <v>222</v>
      </c>
      <c r="L853" s="373">
        <v>233</v>
      </c>
      <c r="M853" s="373">
        <v>238</v>
      </c>
      <c r="N853" s="374"/>
      <c r="O853" s="333"/>
      <c r="P853" s="264">
        <v>228</v>
      </c>
      <c r="Q853" s="140">
        <v>227</v>
      </c>
      <c r="R853" s="140">
        <v>230</v>
      </c>
      <c r="S853" s="948"/>
      <c r="T853" s="338"/>
      <c r="U853" s="736"/>
      <c r="V853" s="773"/>
    </row>
    <row r="854" spans="1:22" ht="18" customHeight="1" x14ac:dyDescent="0.25">
      <c r="A854" s="766" t="s">
        <v>172</v>
      </c>
      <c r="B854" s="126"/>
      <c r="C854" s="126"/>
      <c r="D854" s="897"/>
      <c r="E854" s="273">
        <v>397</v>
      </c>
      <c r="F854" s="367"/>
      <c r="G854" s="367"/>
      <c r="H854" s="347"/>
      <c r="I854" s="275">
        <v>397</v>
      </c>
      <c r="J854" s="238"/>
      <c r="K854" s="393"/>
      <c r="L854" s="393"/>
      <c r="M854" s="393"/>
      <c r="N854" s="394"/>
      <c r="O854" s="334"/>
      <c r="P854" s="1053">
        <v>6.3</v>
      </c>
      <c r="Q854" s="1053">
        <v>8.82</v>
      </c>
      <c r="R854" s="1053">
        <v>12.6</v>
      </c>
      <c r="S854" s="423">
        <f t="shared" ref="S854:S861" si="276">SQRT((0+Q854*0.866-R854*0.866)*(0+Q854*0.866-R854*0.866)+(P854-Q854*0.5-R854*0.5)*(P854-Q854*0.5-R854*0.5))</f>
        <v>5.4921554339257375</v>
      </c>
      <c r="T854" s="338"/>
      <c r="U854" s="736"/>
      <c r="V854" s="773"/>
    </row>
    <row r="855" spans="1:22" ht="18" customHeight="1" x14ac:dyDescent="0.25">
      <c r="A855" s="766" t="s">
        <v>67</v>
      </c>
      <c r="B855" s="127"/>
      <c r="C855" s="127"/>
      <c r="D855" s="798"/>
      <c r="E855" s="274">
        <v>399</v>
      </c>
      <c r="F855" s="368"/>
      <c r="G855" s="368"/>
      <c r="H855" s="349"/>
      <c r="I855" s="276">
        <v>399</v>
      </c>
      <c r="J855" s="238"/>
      <c r="K855" s="393"/>
      <c r="L855" s="393"/>
      <c r="M855" s="393"/>
      <c r="N855" s="394"/>
      <c r="O855" s="334"/>
      <c r="P855" s="1053">
        <v>0</v>
      </c>
      <c r="Q855" s="1053">
        <v>1.26</v>
      </c>
      <c r="R855" s="1053">
        <v>0.84</v>
      </c>
      <c r="S855" s="423">
        <f t="shared" si="276"/>
        <v>1.1112120582499094</v>
      </c>
      <c r="T855" s="338"/>
      <c r="U855" s="736"/>
      <c r="V855" s="773"/>
    </row>
    <row r="856" spans="1:22" ht="18" customHeight="1" x14ac:dyDescent="0.25">
      <c r="A856" s="777" t="s">
        <v>537</v>
      </c>
      <c r="B856" s="127"/>
      <c r="C856" s="127"/>
      <c r="D856" s="798"/>
      <c r="E856" s="274">
        <v>402</v>
      </c>
      <c r="F856" s="368"/>
      <c r="G856" s="368"/>
      <c r="H856" s="349"/>
      <c r="I856" s="276">
        <v>403</v>
      </c>
      <c r="J856" s="238"/>
      <c r="K856" s="399">
        <v>0</v>
      </c>
      <c r="L856" s="399">
        <v>0</v>
      </c>
      <c r="M856" s="399">
        <v>0</v>
      </c>
      <c r="N856" s="394">
        <f t="shared" ref="N856:N890" si="277">SQRT((0+L856*0.866-M856*0.866)*(0+L856*0.866-M856*0.866)+(K856-L856*0.5-M856*0.5)*(K856-L856*0.5-M856*0.5))</f>
        <v>0</v>
      </c>
      <c r="O856" s="334"/>
      <c r="P856" s="141"/>
      <c r="Q856" s="141"/>
      <c r="R856" s="260"/>
      <c r="S856" s="423"/>
      <c r="T856" s="338"/>
      <c r="U856" s="736"/>
      <c r="V856" s="773"/>
    </row>
    <row r="857" spans="1:22" ht="18" customHeight="1" x14ac:dyDescent="0.25">
      <c r="A857" s="766" t="s">
        <v>538</v>
      </c>
      <c r="B857" s="127"/>
      <c r="C857" s="127"/>
      <c r="D857" s="798"/>
      <c r="E857" s="798"/>
      <c r="F857" s="368"/>
      <c r="G857" s="368"/>
      <c r="H857" s="349"/>
      <c r="I857" s="349"/>
      <c r="J857" s="238"/>
      <c r="K857" s="399">
        <v>21</v>
      </c>
      <c r="L857" s="399">
        <v>7.9799999999999995</v>
      </c>
      <c r="M857" s="399">
        <v>18.059999999999999</v>
      </c>
      <c r="N857" s="406">
        <f t="shared" si="277"/>
        <v>11.827118386082049</v>
      </c>
      <c r="O857" s="334"/>
      <c r="P857" s="141"/>
      <c r="Q857" s="141"/>
      <c r="R857" s="260"/>
      <c r="S857" s="423"/>
      <c r="T857" s="338"/>
      <c r="U857" s="736"/>
      <c r="V857" s="773"/>
    </row>
    <row r="858" spans="1:22" ht="18" customHeight="1" x14ac:dyDescent="0.25">
      <c r="A858" s="766" t="s">
        <v>539</v>
      </c>
      <c r="B858" s="127"/>
      <c r="C858" s="127"/>
      <c r="D858" s="750"/>
      <c r="E858" s="750"/>
      <c r="F858" s="368"/>
      <c r="G858" s="368"/>
      <c r="H858" s="349"/>
      <c r="I858" s="349"/>
      <c r="J858" s="238"/>
      <c r="K858" s="399">
        <v>14.7</v>
      </c>
      <c r="L858" s="399">
        <v>9.24</v>
      </c>
      <c r="M858" s="399">
        <v>18.059999999999999</v>
      </c>
      <c r="N858" s="406">
        <f t="shared" si="277"/>
        <v>7.7099531214139025</v>
      </c>
      <c r="O858" s="334"/>
      <c r="P858" s="141"/>
      <c r="Q858" s="141"/>
      <c r="R858" s="260"/>
      <c r="S858" s="423"/>
      <c r="T858" s="338"/>
      <c r="U858" s="736"/>
      <c r="V858" s="773"/>
    </row>
    <row r="859" spans="1:22" ht="18" customHeight="1" x14ac:dyDescent="0.25">
      <c r="A859" s="766" t="s">
        <v>68</v>
      </c>
      <c r="B859" s="127"/>
      <c r="C859" s="127"/>
      <c r="D859" s="750"/>
      <c r="E859" s="750"/>
      <c r="F859" s="368"/>
      <c r="G859" s="368"/>
      <c r="H859" s="349"/>
      <c r="I859" s="349"/>
      <c r="J859" s="238"/>
      <c r="K859" s="399">
        <v>7.56</v>
      </c>
      <c r="L859" s="399">
        <v>7.9799999999999995</v>
      </c>
      <c r="M859" s="399">
        <v>10.5</v>
      </c>
      <c r="N859" s="406">
        <f t="shared" si="277"/>
        <v>2.7540734526152355</v>
      </c>
      <c r="O859" s="334"/>
      <c r="P859" s="265"/>
      <c r="Q859" s="265"/>
      <c r="R859" s="265"/>
      <c r="S859" s="423"/>
      <c r="T859" s="338"/>
      <c r="U859" s="736"/>
      <c r="V859" s="773"/>
    </row>
    <row r="860" spans="1:22" ht="18" customHeight="1" x14ac:dyDescent="0.25">
      <c r="A860" s="766" t="s">
        <v>540</v>
      </c>
      <c r="B860" s="127"/>
      <c r="C860" s="127"/>
      <c r="D860" s="750"/>
      <c r="E860" s="750"/>
      <c r="F860" s="368"/>
      <c r="G860" s="368"/>
      <c r="H860" s="349"/>
      <c r="I860" s="349"/>
      <c r="J860" s="238"/>
      <c r="K860" s="399">
        <v>21.84</v>
      </c>
      <c r="L860" s="399">
        <v>7.56</v>
      </c>
      <c r="M860" s="399">
        <v>28.14</v>
      </c>
      <c r="N860" s="406">
        <f t="shared" si="277"/>
        <v>18.263454339155011</v>
      </c>
      <c r="O860" s="334"/>
      <c r="P860" s="141"/>
      <c r="Q860" s="141"/>
      <c r="R860" s="141"/>
      <c r="S860" s="423"/>
      <c r="T860" s="338"/>
      <c r="U860" s="736"/>
      <c r="V860" s="773"/>
    </row>
    <row r="861" spans="1:22" ht="18" customHeight="1" x14ac:dyDescent="0.25">
      <c r="A861" s="766" t="s">
        <v>110</v>
      </c>
      <c r="B861" s="127"/>
      <c r="C861" s="127"/>
      <c r="D861" s="750"/>
      <c r="E861" s="750"/>
      <c r="F861" s="368"/>
      <c r="G861" s="368"/>
      <c r="H861" s="349"/>
      <c r="I861" s="349"/>
      <c r="J861" s="238"/>
      <c r="K861" s="407"/>
      <c r="L861" s="407"/>
      <c r="M861" s="407"/>
      <c r="N861" s="394">
        <f t="shared" si="277"/>
        <v>0</v>
      </c>
      <c r="O861" s="335"/>
      <c r="P861" s="141">
        <v>0</v>
      </c>
      <c r="Q861" s="141">
        <v>0</v>
      </c>
      <c r="R861" s="141">
        <v>0</v>
      </c>
      <c r="S861" s="423">
        <f t="shared" si="276"/>
        <v>0</v>
      </c>
      <c r="T861" s="338"/>
      <c r="U861" s="736"/>
      <c r="V861" s="773"/>
    </row>
    <row r="862" spans="1:22" ht="18" customHeight="1" x14ac:dyDescent="0.3">
      <c r="A862" s="208" t="s">
        <v>11</v>
      </c>
      <c r="B862" s="519"/>
      <c r="C862" s="519"/>
      <c r="D862" s="792"/>
      <c r="E862" s="792"/>
      <c r="F862" s="858"/>
      <c r="G862" s="858"/>
      <c r="H862" s="845"/>
      <c r="I862" s="845"/>
      <c r="J862" s="227"/>
      <c r="K862" s="395">
        <f>SUM(K854:K861)</f>
        <v>65.100000000000009</v>
      </c>
      <c r="L862" s="395">
        <f t="shared" ref="L862:M862" si="278">SUM(L854:L861)</f>
        <v>32.76</v>
      </c>
      <c r="M862" s="395">
        <f t="shared" si="278"/>
        <v>74.759999999999991</v>
      </c>
      <c r="N862" s="396">
        <f t="shared" si="277"/>
        <v>38.098792421807808</v>
      </c>
      <c r="O862" s="209"/>
      <c r="P862" s="258">
        <f>SUM(P854:P861)</f>
        <v>6.3</v>
      </c>
      <c r="Q862" s="258">
        <f t="shared" ref="Q862:R862" si="279">SUM(Q854:Q861)</f>
        <v>10.08</v>
      </c>
      <c r="R862" s="258">
        <f t="shared" si="279"/>
        <v>13.44</v>
      </c>
      <c r="S862" s="467"/>
      <c r="T862" s="925">
        <f>AVERAGE(P862:R862)</f>
        <v>9.94</v>
      </c>
      <c r="U862" s="736"/>
      <c r="V862" s="773"/>
    </row>
    <row r="863" spans="1:22" ht="18" customHeight="1" x14ac:dyDescent="0.3">
      <c r="A863" s="592"/>
      <c r="B863" s="611"/>
      <c r="C863" s="611"/>
      <c r="D863" s="759"/>
      <c r="E863" s="759"/>
      <c r="F863" s="741"/>
      <c r="G863" s="741"/>
      <c r="H863" s="742"/>
      <c r="I863" s="742"/>
      <c r="J863" s="608"/>
      <c r="K863" s="595">
        <f>220*K862*0.85/1000</f>
        <v>12.1737</v>
      </c>
      <c r="L863" s="595">
        <f>220*L862*0.85/1000</f>
        <v>6.1261200000000002</v>
      </c>
      <c r="M863" s="595">
        <f>220*M862*0.85/1000</f>
        <v>13.980119999999998</v>
      </c>
      <c r="N863" s="596"/>
      <c r="O863" s="597">
        <f>SUM(K863:M863)</f>
        <v>32.279939999999996</v>
      </c>
      <c r="P863" s="594">
        <f>220*P862*0.85/1000</f>
        <v>1.1780999999999999</v>
      </c>
      <c r="Q863" s="594">
        <f>220*Q862*0.85/1000</f>
        <v>1.8849599999999997</v>
      </c>
      <c r="R863" s="594">
        <f>220*R862*0.85/1000</f>
        <v>2.51328</v>
      </c>
      <c r="S863" s="613"/>
      <c r="T863" s="805">
        <f>SUM(P863:R863)</f>
        <v>5.5763400000000001</v>
      </c>
      <c r="U863" s="717"/>
      <c r="V863" s="796">
        <f>SUM(O863,T863)</f>
        <v>37.856279999999998</v>
      </c>
    </row>
    <row r="864" spans="1:22" ht="18" customHeight="1" x14ac:dyDescent="0.3">
      <c r="A864" s="95" t="s">
        <v>282</v>
      </c>
      <c r="B864" s="125">
        <v>400</v>
      </c>
      <c r="C864" s="125">
        <v>578</v>
      </c>
      <c r="D864" s="167">
        <f>MAX(K870:L870:M870)/578*100</f>
        <v>15.332179930795848</v>
      </c>
      <c r="E864" s="167"/>
      <c r="F864" s="26"/>
      <c r="G864" s="26"/>
      <c r="H864" s="13"/>
      <c r="I864" s="13"/>
      <c r="J864" s="409">
        <f>(K864+L864+M864)/3</f>
        <v>227.66666666666666</v>
      </c>
      <c r="K864" s="373">
        <v>222</v>
      </c>
      <c r="L864" s="373">
        <v>227</v>
      </c>
      <c r="M864" s="373">
        <v>234</v>
      </c>
      <c r="N864" s="374"/>
      <c r="O864" s="333"/>
      <c r="P864" s="137"/>
      <c r="Q864" s="137"/>
      <c r="R864" s="137"/>
      <c r="S864" s="139"/>
      <c r="T864" s="338"/>
      <c r="U864" s="736"/>
      <c r="V864" s="773"/>
    </row>
    <row r="865" spans="1:22" ht="18" customHeight="1" x14ac:dyDescent="0.25">
      <c r="A865" s="766" t="s">
        <v>153</v>
      </c>
      <c r="B865" s="126"/>
      <c r="C865" s="126"/>
      <c r="D865" s="762"/>
      <c r="E865" s="762">
        <v>392</v>
      </c>
      <c r="F865" s="68"/>
      <c r="G865" s="367"/>
      <c r="H865" s="347"/>
      <c r="I865" s="347"/>
      <c r="J865" s="238"/>
      <c r="K865" s="399">
        <v>25.2</v>
      </c>
      <c r="L865" s="399">
        <v>29.4</v>
      </c>
      <c r="M865" s="399">
        <v>11.76</v>
      </c>
      <c r="N865" s="394">
        <f t="shared" si="277"/>
        <v>15.959571063709701</v>
      </c>
      <c r="O865" s="334"/>
      <c r="P865" s="137"/>
      <c r="Q865" s="137"/>
      <c r="R865" s="137"/>
      <c r="S865" s="139"/>
      <c r="T865" s="338"/>
      <c r="U865" s="736"/>
      <c r="V865" s="773"/>
    </row>
    <row r="866" spans="1:22" ht="18" customHeight="1" x14ac:dyDescent="0.25">
      <c r="A866" s="766" t="s">
        <v>154</v>
      </c>
      <c r="B866" s="127"/>
      <c r="C866" s="127"/>
      <c r="D866" s="751"/>
      <c r="E866" s="751">
        <v>394</v>
      </c>
      <c r="F866" s="69"/>
      <c r="G866" s="368"/>
      <c r="H866" s="349"/>
      <c r="I866" s="349"/>
      <c r="J866" s="238"/>
      <c r="K866" s="399">
        <v>20.16</v>
      </c>
      <c r="L866" s="399">
        <v>30.66</v>
      </c>
      <c r="M866" s="399">
        <v>19.739999999999998</v>
      </c>
      <c r="N866" s="394">
        <f t="shared" si="277"/>
        <v>10.715929878381997</v>
      </c>
      <c r="O866" s="334"/>
      <c r="P866" s="137"/>
      <c r="Q866" s="137"/>
      <c r="R866" s="137"/>
      <c r="S866" s="139"/>
      <c r="T866" s="338"/>
      <c r="U866" s="736"/>
      <c r="V866" s="773"/>
    </row>
    <row r="867" spans="1:22" ht="18" customHeight="1" x14ac:dyDescent="0.25">
      <c r="A867" s="766" t="s">
        <v>178</v>
      </c>
      <c r="B867" s="127"/>
      <c r="C867" s="127"/>
      <c r="D867" s="751"/>
      <c r="E867" s="751">
        <v>401</v>
      </c>
      <c r="F867" s="69"/>
      <c r="G867" s="368"/>
      <c r="H867" s="349"/>
      <c r="I867" s="349"/>
      <c r="J867" s="238"/>
      <c r="K867" s="399">
        <v>0</v>
      </c>
      <c r="L867" s="399">
        <v>0</v>
      </c>
      <c r="M867" s="399">
        <v>0</v>
      </c>
      <c r="N867" s="394">
        <f t="shared" si="277"/>
        <v>0</v>
      </c>
      <c r="O867" s="334"/>
      <c r="P867" s="137"/>
      <c r="Q867" s="137"/>
      <c r="R867" s="137"/>
      <c r="S867" s="139"/>
      <c r="T867" s="338"/>
      <c r="U867" s="736"/>
      <c r="V867" s="773"/>
    </row>
    <row r="868" spans="1:22" ht="18" customHeight="1" x14ac:dyDescent="0.25">
      <c r="A868" s="766" t="s">
        <v>155</v>
      </c>
      <c r="B868" s="127"/>
      <c r="C868" s="127"/>
      <c r="D868" s="751"/>
      <c r="E868" s="751"/>
      <c r="F868" s="69"/>
      <c r="G868" s="368"/>
      <c r="H868" s="349"/>
      <c r="I868" s="349"/>
      <c r="J868" s="238"/>
      <c r="K868" s="399">
        <v>24.779999999999998</v>
      </c>
      <c r="L868" s="399">
        <v>23.52</v>
      </c>
      <c r="M868" s="399">
        <v>25.2</v>
      </c>
      <c r="N868" s="394">
        <f t="shared" si="277"/>
        <v>1.5142905317012307</v>
      </c>
      <c r="O868" s="334"/>
      <c r="P868" s="137"/>
      <c r="Q868" s="137"/>
      <c r="R868" s="149"/>
      <c r="S868" s="150"/>
      <c r="T868" s="338"/>
      <c r="U868" s="736"/>
      <c r="V868" s="773"/>
    </row>
    <row r="869" spans="1:22" ht="18" customHeight="1" x14ac:dyDescent="0.25">
      <c r="A869" s="766" t="s">
        <v>156</v>
      </c>
      <c r="B869" s="127"/>
      <c r="C869" s="127"/>
      <c r="D869" s="751"/>
      <c r="E869" s="751"/>
      <c r="F869" s="69"/>
      <c r="G869" s="368"/>
      <c r="H869" s="349"/>
      <c r="I869" s="349"/>
      <c r="J869" s="238"/>
      <c r="K869" s="399">
        <v>18.48</v>
      </c>
      <c r="L869" s="399">
        <v>1.26</v>
      </c>
      <c r="M869" s="399">
        <v>5.88</v>
      </c>
      <c r="N869" s="394">
        <f t="shared" si="277"/>
        <v>15.437469379610119</v>
      </c>
      <c r="O869" s="335"/>
      <c r="P869" s="137"/>
      <c r="Q869" s="137"/>
      <c r="R869" s="149"/>
      <c r="S869" s="150"/>
      <c r="T869" s="338"/>
      <c r="U869" s="736"/>
      <c r="V869" s="773"/>
    </row>
    <row r="870" spans="1:22" ht="18" customHeight="1" x14ac:dyDescent="0.25">
      <c r="A870" s="208" t="s">
        <v>11</v>
      </c>
      <c r="B870" s="523"/>
      <c r="C870" s="523"/>
      <c r="D870" s="949"/>
      <c r="E870" s="949"/>
      <c r="F870" s="254"/>
      <c r="G870" s="950"/>
      <c r="H870" s="951"/>
      <c r="I870" s="951"/>
      <c r="J870" s="227"/>
      <c r="K870" s="258">
        <f>SUM(K865:K869)</f>
        <v>88.62</v>
      </c>
      <c r="L870" s="258">
        <f t="shared" ref="L870:M870" si="280">SUM(L865:L869)</f>
        <v>84.84</v>
      </c>
      <c r="M870" s="258">
        <f t="shared" si="280"/>
        <v>62.580000000000005</v>
      </c>
      <c r="N870" s="408">
        <f t="shared" si="277"/>
        <v>24.370412340902231</v>
      </c>
      <c r="O870" s="209"/>
      <c r="P870" s="255"/>
      <c r="Q870" s="255"/>
      <c r="R870" s="256"/>
      <c r="S870" s="257"/>
      <c r="T870" s="925"/>
      <c r="U870" s="736"/>
      <c r="V870" s="773"/>
    </row>
    <row r="871" spans="1:22" ht="18" customHeight="1" x14ac:dyDescent="0.25">
      <c r="A871" s="592"/>
      <c r="B871" s="649"/>
      <c r="C871" s="649"/>
      <c r="D871" s="909"/>
      <c r="E871" s="909"/>
      <c r="F871" s="650"/>
      <c r="G871" s="952"/>
      <c r="H871" s="953"/>
      <c r="I871" s="953"/>
      <c r="J871" s="608"/>
      <c r="K871" s="594">
        <f>220*K870*0.85/1000</f>
        <v>16.571940000000001</v>
      </c>
      <c r="L871" s="594">
        <f>220*L870*0.85/1000</f>
        <v>15.865079999999999</v>
      </c>
      <c r="M871" s="594">
        <f>220*M870*0.85/1000</f>
        <v>11.702459999999999</v>
      </c>
      <c r="N871" s="619"/>
      <c r="O871" s="597">
        <f>SUM(K871:M871)</f>
        <v>44.139480000000006</v>
      </c>
      <c r="P871" s="651"/>
      <c r="Q871" s="651"/>
      <c r="R871" s="652"/>
      <c r="S871" s="648"/>
      <c r="T871" s="805"/>
      <c r="U871" s="765">
        <f>SUM(O871,T871)</f>
        <v>44.139480000000006</v>
      </c>
      <c r="V871" s="847"/>
    </row>
    <row r="872" spans="1:22" ht="18" customHeight="1" x14ac:dyDescent="0.3">
      <c r="A872" s="95" t="s">
        <v>283</v>
      </c>
      <c r="B872" s="125">
        <v>400</v>
      </c>
      <c r="C872" s="125">
        <v>578</v>
      </c>
      <c r="D872" s="167">
        <f>MAX(K878:L878:M878)/578*100</f>
        <v>16.858131487889271</v>
      </c>
      <c r="E872" s="167"/>
      <c r="F872" s="26"/>
      <c r="G872" s="26"/>
      <c r="H872" s="13"/>
      <c r="I872" s="13"/>
      <c r="J872" s="409">
        <f>(K872+L872+M872)/3</f>
        <v>228.66666666666666</v>
      </c>
      <c r="K872" s="373">
        <v>222</v>
      </c>
      <c r="L872" s="373">
        <v>230</v>
      </c>
      <c r="M872" s="373">
        <v>234</v>
      </c>
      <c r="N872" s="374"/>
      <c r="O872" s="326"/>
      <c r="P872" s="137"/>
      <c r="Q872" s="137"/>
      <c r="R872" s="137"/>
      <c r="S872" s="139"/>
      <c r="T872" s="338"/>
      <c r="U872" s="736"/>
      <c r="V872" s="773"/>
    </row>
    <row r="873" spans="1:22" ht="18" customHeight="1" x14ac:dyDescent="0.25">
      <c r="A873" s="766" t="s">
        <v>153</v>
      </c>
      <c r="B873" s="126"/>
      <c r="C873" s="126"/>
      <c r="D873" s="762"/>
      <c r="E873" s="762">
        <v>394</v>
      </c>
      <c r="F873" s="68"/>
      <c r="G873" s="367"/>
      <c r="H873" s="347"/>
      <c r="I873" s="347"/>
      <c r="J873" s="238"/>
      <c r="K873" s="399">
        <v>18.059999999999999</v>
      </c>
      <c r="L873" s="399">
        <v>48.3</v>
      </c>
      <c r="M873" s="399">
        <v>15.12</v>
      </c>
      <c r="N873" s="394">
        <f t="shared" si="277"/>
        <v>31.811292961060229</v>
      </c>
      <c r="O873" s="307"/>
      <c r="P873" s="137"/>
      <c r="Q873" s="137"/>
      <c r="R873" s="137"/>
      <c r="S873" s="139"/>
      <c r="T873" s="338"/>
      <c r="U873" s="736"/>
      <c r="V873" s="773"/>
    </row>
    <row r="874" spans="1:22" ht="18" customHeight="1" x14ac:dyDescent="0.25">
      <c r="A874" s="766" t="s">
        <v>154</v>
      </c>
      <c r="B874" s="127"/>
      <c r="C874" s="127"/>
      <c r="D874" s="751"/>
      <c r="E874" s="751">
        <v>395</v>
      </c>
      <c r="F874" s="69"/>
      <c r="G874" s="368"/>
      <c r="H874" s="349"/>
      <c r="I874" s="349"/>
      <c r="J874" s="238"/>
      <c r="K874" s="399">
        <v>23.099999999999998</v>
      </c>
      <c r="L874" s="399">
        <v>11.34</v>
      </c>
      <c r="M874" s="399">
        <v>28.56</v>
      </c>
      <c r="N874" s="394">
        <f t="shared" si="277"/>
        <v>15.241579732770484</v>
      </c>
      <c r="O874" s="307"/>
      <c r="P874" s="137"/>
      <c r="Q874" s="137"/>
      <c r="R874" s="137"/>
      <c r="S874" s="139"/>
      <c r="T874" s="338"/>
      <c r="U874" s="736"/>
      <c r="V874" s="773"/>
    </row>
    <row r="875" spans="1:22" ht="18" customHeight="1" x14ac:dyDescent="0.25">
      <c r="A875" s="766" t="s">
        <v>178</v>
      </c>
      <c r="B875" s="127"/>
      <c r="C875" s="127"/>
      <c r="D875" s="751"/>
      <c r="E875" s="751">
        <v>398</v>
      </c>
      <c r="F875" s="69"/>
      <c r="G875" s="368"/>
      <c r="H875" s="349"/>
      <c r="I875" s="349"/>
      <c r="J875" s="238"/>
      <c r="K875" s="399">
        <v>0</v>
      </c>
      <c r="L875" s="399">
        <v>0</v>
      </c>
      <c r="M875" s="399">
        <v>0</v>
      </c>
      <c r="N875" s="394">
        <f t="shared" si="277"/>
        <v>0</v>
      </c>
      <c r="O875" s="310"/>
      <c r="P875" s="137"/>
      <c r="Q875" s="137"/>
      <c r="R875" s="137"/>
      <c r="S875" s="139"/>
      <c r="T875" s="338"/>
      <c r="U875" s="736"/>
      <c r="V875" s="773"/>
    </row>
    <row r="876" spans="1:22" ht="18" customHeight="1" x14ac:dyDescent="0.25">
      <c r="A876" s="766" t="s">
        <v>155</v>
      </c>
      <c r="B876" s="127"/>
      <c r="C876" s="127"/>
      <c r="D876" s="751"/>
      <c r="E876" s="751"/>
      <c r="F876" s="69"/>
      <c r="G876" s="368"/>
      <c r="H876" s="349"/>
      <c r="I876" s="349"/>
      <c r="J876" s="238"/>
      <c r="K876" s="399">
        <v>27.72</v>
      </c>
      <c r="L876" s="399">
        <v>31.5</v>
      </c>
      <c r="M876" s="399">
        <v>19.32</v>
      </c>
      <c r="N876" s="394">
        <f t="shared" si="277"/>
        <v>10.797864256157325</v>
      </c>
      <c r="O876" s="304"/>
      <c r="P876" s="137"/>
      <c r="Q876" s="137"/>
      <c r="R876" s="149"/>
      <c r="S876" s="150"/>
      <c r="T876" s="338"/>
      <c r="U876" s="736"/>
      <c r="V876" s="773"/>
    </row>
    <row r="877" spans="1:22" ht="18" customHeight="1" x14ac:dyDescent="0.25">
      <c r="A877" s="766" t="s">
        <v>156</v>
      </c>
      <c r="B877" s="127"/>
      <c r="C877" s="127"/>
      <c r="D877" s="751"/>
      <c r="E877" s="751"/>
      <c r="F877" s="69"/>
      <c r="G877" s="368"/>
      <c r="H877" s="349"/>
      <c r="I877" s="349"/>
      <c r="J877" s="238"/>
      <c r="K877" s="399">
        <v>10.08</v>
      </c>
      <c r="L877" s="399">
        <v>6.3</v>
      </c>
      <c r="M877" s="399">
        <v>5.88</v>
      </c>
      <c r="N877" s="394">
        <f t="shared" si="277"/>
        <v>4.0065436773358654</v>
      </c>
      <c r="O877" s="305"/>
      <c r="P877" s="137"/>
      <c r="Q877" s="137"/>
      <c r="R877" s="149"/>
      <c r="S877" s="150"/>
      <c r="T877" s="338"/>
      <c r="U877" s="736"/>
      <c r="V877" s="773"/>
    </row>
    <row r="878" spans="1:22" ht="18" customHeight="1" x14ac:dyDescent="0.25">
      <c r="A878" s="208" t="s">
        <v>11</v>
      </c>
      <c r="B878" s="523"/>
      <c r="C878" s="523"/>
      <c r="D878" s="949"/>
      <c r="E878" s="949"/>
      <c r="F878" s="254"/>
      <c r="G878" s="950"/>
      <c r="H878" s="951"/>
      <c r="I878" s="951"/>
      <c r="J878" s="227"/>
      <c r="K878" s="258">
        <f>SUM(K873:K877)</f>
        <v>78.959999999999994</v>
      </c>
      <c r="L878" s="258">
        <f t="shared" ref="L878:M878" si="281">SUM(L873:L877)</f>
        <v>97.44</v>
      </c>
      <c r="M878" s="258">
        <f t="shared" si="281"/>
        <v>68.88</v>
      </c>
      <c r="N878" s="408">
        <f t="shared" si="277"/>
        <v>25.087034706429531</v>
      </c>
      <c r="O878" s="209"/>
      <c r="P878" s="255"/>
      <c r="Q878" s="255"/>
      <c r="R878" s="256"/>
      <c r="S878" s="257"/>
      <c r="T878" s="925"/>
      <c r="U878" s="736"/>
      <c r="V878" s="773"/>
    </row>
    <row r="879" spans="1:22" ht="18" customHeight="1" x14ac:dyDescent="0.25">
      <c r="A879" s="592"/>
      <c r="B879" s="649"/>
      <c r="C879" s="649"/>
      <c r="D879" s="909"/>
      <c r="E879" s="909"/>
      <c r="F879" s="650"/>
      <c r="G879" s="952"/>
      <c r="H879" s="953"/>
      <c r="I879" s="953"/>
      <c r="J879" s="608"/>
      <c r="K879" s="594">
        <f>220*K878*0.85/1000</f>
        <v>14.765519999999997</v>
      </c>
      <c r="L879" s="594">
        <f>220*L878*0.85/1000</f>
        <v>18.22128</v>
      </c>
      <c r="M879" s="594">
        <f>220*M878*0.85/1000</f>
        <v>12.880559999999997</v>
      </c>
      <c r="N879" s="619"/>
      <c r="O879" s="597">
        <f>SUM(K879:M879)</f>
        <v>45.867359999999991</v>
      </c>
      <c r="P879" s="651"/>
      <c r="Q879" s="651"/>
      <c r="R879" s="652"/>
      <c r="S879" s="648"/>
      <c r="T879" s="805"/>
      <c r="U879" s="717"/>
      <c r="V879" s="796">
        <f>SUM(O879,T879)</f>
        <v>45.867359999999991</v>
      </c>
    </row>
    <row r="880" spans="1:22" ht="18" customHeight="1" x14ac:dyDescent="0.3">
      <c r="A880" s="95" t="s">
        <v>284</v>
      </c>
      <c r="B880" s="125">
        <v>400</v>
      </c>
      <c r="C880" s="125">
        <v>578</v>
      </c>
      <c r="D880" s="167">
        <f>MAX(K884:L884:M884)/578*100</f>
        <v>16.131487889273355</v>
      </c>
      <c r="E880" s="167"/>
      <c r="F880" s="26"/>
      <c r="G880" s="26"/>
      <c r="H880" s="13"/>
      <c r="I880" s="13"/>
      <c r="J880" s="409">
        <f>(K880+L880+M880)/3</f>
        <v>227.66666666666666</v>
      </c>
      <c r="K880" s="373">
        <v>225</v>
      </c>
      <c r="L880" s="373">
        <v>234</v>
      </c>
      <c r="M880" s="373">
        <v>224</v>
      </c>
      <c r="N880" s="374"/>
      <c r="O880" s="306"/>
      <c r="P880" s="137"/>
      <c r="Q880" s="137"/>
      <c r="R880" s="149"/>
      <c r="S880" s="150"/>
      <c r="T880" s="338"/>
      <c r="U880" s="736"/>
      <c r="V880" s="773"/>
    </row>
    <row r="881" spans="1:22" ht="18" customHeight="1" x14ac:dyDescent="0.25">
      <c r="A881" s="766" t="s">
        <v>157</v>
      </c>
      <c r="B881" s="126"/>
      <c r="C881" s="126"/>
      <c r="D881" s="762"/>
      <c r="E881" s="762">
        <v>394</v>
      </c>
      <c r="F881" s="367"/>
      <c r="G881" s="367"/>
      <c r="H881" s="347"/>
      <c r="I881" s="347"/>
      <c r="J881" s="238"/>
      <c r="K881" s="399">
        <v>32.339999999999996</v>
      </c>
      <c r="L881" s="399">
        <v>17.64</v>
      </c>
      <c r="M881" s="399">
        <v>19.32</v>
      </c>
      <c r="N881" s="394">
        <f t="shared" si="277"/>
        <v>13.93614996383147</v>
      </c>
      <c r="O881" s="304"/>
      <c r="P881" s="137"/>
      <c r="Q881" s="137"/>
      <c r="R881" s="149"/>
      <c r="S881" s="150"/>
      <c r="T881" s="338"/>
      <c r="U881" s="736"/>
      <c r="V881" s="773"/>
    </row>
    <row r="882" spans="1:22" ht="18" customHeight="1" x14ac:dyDescent="0.25">
      <c r="A882" s="766" t="s">
        <v>541</v>
      </c>
      <c r="B882" s="127"/>
      <c r="C882" s="127"/>
      <c r="D882" s="751"/>
      <c r="E882" s="751">
        <v>392</v>
      </c>
      <c r="F882" s="368"/>
      <c r="G882" s="368"/>
      <c r="H882" s="349"/>
      <c r="I882" s="349"/>
      <c r="J882" s="238"/>
      <c r="K882" s="399">
        <v>46.62</v>
      </c>
      <c r="L882" s="399">
        <v>39.479999999999997</v>
      </c>
      <c r="M882" s="399">
        <v>41.58</v>
      </c>
      <c r="N882" s="394">
        <f t="shared" si="277"/>
        <v>6.355738034249053</v>
      </c>
      <c r="O882" s="316"/>
      <c r="P882" s="142"/>
      <c r="Q882" s="142"/>
      <c r="R882" s="142"/>
      <c r="S882" s="138"/>
      <c r="T882" s="338"/>
      <c r="U882" s="736"/>
      <c r="V882" s="773"/>
    </row>
    <row r="883" spans="1:22" ht="18" customHeight="1" x14ac:dyDescent="0.25">
      <c r="A883" s="766" t="s">
        <v>542</v>
      </c>
      <c r="B883" s="127"/>
      <c r="C883" s="127"/>
      <c r="D883" s="751"/>
      <c r="E883" s="751">
        <v>392</v>
      </c>
      <c r="F883" s="368"/>
      <c r="G883" s="368"/>
      <c r="H883" s="349"/>
      <c r="I883" s="349"/>
      <c r="J883" s="238"/>
      <c r="K883" s="399">
        <v>14.28</v>
      </c>
      <c r="L883" s="399">
        <v>15.959999999999999</v>
      </c>
      <c r="M883" s="399">
        <v>14.7</v>
      </c>
      <c r="N883" s="394">
        <f t="shared" si="277"/>
        <v>1.5143084710850681</v>
      </c>
      <c r="O883" s="317"/>
      <c r="P883" s="142"/>
      <c r="Q883" s="142"/>
      <c r="R883" s="142"/>
      <c r="S883" s="138"/>
      <c r="T883" s="338"/>
      <c r="U883" s="736"/>
      <c r="V883" s="773"/>
    </row>
    <row r="884" spans="1:22" ht="18" customHeight="1" x14ac:dyDescent="0.3">
      <c r="A884" s="208" t="s">
        <v>11</v>
      </c>
      <c r="B884" s="519"/>
      <c r="C884" s="519"/>
      <c r="D884" s="793"/>
      <c r="E884" s="793"/>
      <c r="F884" s="858"/>
      <c r="G884" s="858"/>
      <c r="H884" s="845"/>
      <c r="I884" s="845"/>
      <c r="J884" s="227"/>
      <c r="K884" s="395">
        <f>SUM(K881:K883)</f>
        <v>93.24</v>
      </c>
      <c r="L884" s="395">
        <f t="shared" ref="L884:M884" si="282">SUM(L881:L883)</f>
        <v>73.08</v>
      </c>
      <c r="M884" s="395">
        <f t="shared" si="282"/>
        <v>75.599999999999994</v>
      </c>
      <c r="N884" s="396">
        <f t="shared" si="277"/>
        <v>19.025575433673485</v>
      </c>
      <c r="O884" s="215"/>
      <c r="P884" s="250"/>
      <c r="Q884" s="213"/>
      <c r="R884" s="213"/>
      <c r="S884" s="211"/>
      <c r="T884" s="925"/>
      <c r="U884" s="736"/>
      <c r="V884" s="773"/>
    </row>
    <row r="885" spans="1:22" ht="18" customHeight="1" x14ac:dyDescent="0.3">
      <c r="A885" s="592"/>
      <c r="B885" s="611"/>
      <c r="C885" s="611"/>
      <c r="D885" s="644"/>
      <c r="E885" s="644"/>
      <c r="F885" s="741"/>
      <c r="G885" s="741"/>
      <c r="H885" s="742"/>
      <c r="I885" s="742"/>
      <c r="J885" s="608"/>
      <c r="K885" s="595">
        <f>220*K884*0.85/1000</f>
        <v>17.435879999999997</v>
      </c>
      <c r="L885" s="595">
        <f>220*L884*0.85/1000</f>
        <v>13.665959999999998</v>
      </c>
      <c r="M885" s="595">
        <f>220*M884*0.85/1000</f>
        <v>14.137199999999998</v>
      </c>
      <c r="N885" s="596"/>
      <c r="O885" s="624">
        <f>SUM(K885:M885)</f>
        <v>45.239039999999996</v>
      </c>
      <c r="P885" s="617"/>
      <c r="Q885" s="634"/>
      <c r="R885" s="634"/>
      <c r="S885" s="599"/>
      <c r="T885" s="805"/>
      <c r="U885" s="765">
        <f>SUM(O885,T885)</f>
        <v>45.239039999999996</v>
      </c>
      <c r="V885" s="847"/>
    </row>
    <row r="886" spans="1:22" ht="18" customHeight="1" x14ac:dyDescent="0.3">
      <c r="A886" s="95" t="s">
        <v>285</v>
      </c>
      <c r="B886" s="125">
        <v>400</v>
      </c>
      <c r="C886" s="125">
        <v>578</v>
      </c>
      <c r="D886" s="167">
        <f>MAX(K890:L890:M890)/578*100</f>
        <v>10.681660899653979</v>
      </c>
      <c r="E886" s="167"/>
      <c r="F886" s="26"/>
      <c r="G886" s="26"/>
      <c r="H886" s="13"/>
      <c r="I886" s="13"/>
      <c r="J886" s="409">
        <f>(K886+L886+M886)/3</f>
        <v>228.66666666666666</v>
      </c>
      <c r="K886" s="373">
        <v>230</v>
      </c>
      <c r="L886" s="373">
        <v>230</v>
      </c>
      <c r="M886" s="373">
        <v>226</v>
      </c>
      <c r="N886" s="374"/>
      <c r="O886" s="306"/>
      <c r="P886" s="137"/>
      <c r="Q886" s="137"/>
      <c r="R886" s="149"/>
      <c r="S886" s="150"/>
      <c r="T886" s="338"/>
      <c r="U886" s="736"/>
      <c r="V886" s="773"/>
    </row>
    <row r="887" spans="1:22" ht="18" customHeight="1" x14ac:dyDescent="0.25">
      <c r="A887" s="766" t="s">
        <v>157</v>
      </c>
      <c r="B887" s="776"/>
      <c r="C887" s="776"/>
      <c r="D887" s="762"/>
      <c r="E887" s="762">
        <v>402</v>
      </c>
      <c r="F887" s="367"/>
      <c r="G887" s="367"/>
      <c r="H887" s="347"/>
      <c r="I887" s="347"/>
      <c r="J887" s="238"/>
      <c r="K887" s="399">
        <v>23.099999999999998</v>
      </c>
      <c r="L887" s="399">
        <v>12.18</v>
      </c>
      <c r="M887" s="399">
        <v>23.099999999999998</v>
      </c>
      <c r="N887" s="394">
        <f t="shared" si="277"/>
        <v>10.919759757357298</v>
      </c>
      <c r="O887" s="304"/>
      <c r="P887" s="137"/>
      <c r="Q887" s="137"/>
      <c r="R887" s="149"/>
      <c r="S887" s="150"/>
      <c r="T887" s="338"/>
      <c r="U887" s="736"/>
      <c r="V887" s="773"/>
    </row>
    <row r="888" spans="1:22" ht="18" customHeight="1" x14ac:dyDescent="0.25">
      <c r="A888" s="766" t="s">
        <v>541</v>
      </c>
      <c r="B888" s="954"/>
      <c r="C888" s="954"/>
      <c r="D888" s="751"/>
      <c r="E888" s="751">
        <v>393</v>
      </c>
      <c r="F888" s="368"/>
      <c r="G888" s="368"/>
      <c r="H888" s="349"/>
      <c r="I888" s="349"/>
      <c r="J888" s="238"/>
      <c r="K888" s="399">
        <v>21.84</v>
      </c>
      <c r="L888" s="399">
        <v>29.82</v>
      </c>
      <c r="M888" s="399">
        <v>24.779999999999998</v>
      </c>
      <c r="N888" s="394">
        <f t="shared" si="277"/>
        <v>6.9901131843196929</v>
      </c>
      <c r="O888" s="310"/>
      <c r="P888" s="142"/>
      <c r="Q888" s="142"/>
      <c r="R888" s="142"/>
      <c r="S888" s="138"/>
      <c r="T888" s="338"/>
      <c r="U888" s="736"/>
      <c r="V888" s="773"/>
    </row>
    <row r="889" spans="1:22" ht="18" customHeight="1" x14ac:dyDescent="0.25">
      <c r="A889" s="766" t="s">
        <v>542</v>
      </c>
      <c r="B889" s="954"/>
      <c r="C889" s="954"/>
      <c r="D889" s="751"/>
      <c r="E889" s="751">
        <v>398</v>
      </c>
      <c r="F889" s="368"/>
      <c r="G889" s="368"/>
      <c r="H889" s="349"/>
      <c r="I889" s="349"/>
      <c r="J889" s="238"/>
      <c r="K889" s="399">
        <v>16.8</v>
      </c>
      <c r="L889" s="399">
        <v>12.18</v>
      </c>
      <c r="M889" s="399">
        <v>13.86</v>
      </c>
      <c r="N889" s="394">
        <f t="shared" si="277"/>
        <v>4.0503179892941752</v>
      </c>
      <c r="O889" s="317"/>
      <c r="P889" s="142"/>
      <c r="Q889" s="142"/>
      <c r="R889" s="142"/>
      <c r="S889" s="138"/>
      <c r="T889" s="338"/>
      <c r="U889" s="736"/>
      <c r="V889" s="773"/>
    </row>
    <row r="890" spans="1:22" ht="18" customHeight="1" x14ac:dyDescent="0.3">
      <c r="A890" s="208" t="s">
        <v>11</v>
      </c>
      <c r="B890" s="858"/>
      <c r="C890" s="858"/>
      <c r="D890" s="793"/>
      <c r="E890" s="793"/>
      <c r="F890" s="858"/>
      <c r="G890" s="858"/>
      <c r="H890" s="845"/>
      <c r="I890" s="845"/>
      <c r="J890" s="227"/>
      <c r="K890" s="395">
        <f>SUM(K887:K889)</f>
        <v>61.739999999999995</v>
      </c>
      <c r="L890" s="395">
        <f t="shared" ref="L890:M890" si="283">SUM(L887:L889)</f>
        <v>54.18</v>
      </c>
      <c r="M890" s="395">
        <f t="shared" si="283"/>
        <v>61.739999999999995</v>
      </c>
      <c r="N890" s="396">
        <f t="shared" si="277"/>
        <v>7.5598336781704356</v>
      </c>
      <c r="O890" s="215"/>
      <c r="P890" s="250"/>
      <c r="Q890" s="213"/>
      <c r="R890" s="213"/>
      <c r="S890" s="211"/>
      <c r="T890" s="925"/>
      <c r="U890" s="736"/>
      <c r="V890" s="773"/>
    </row>
    <row r="891" spans="1:22" ht="18" customHeight="1" x14ac:dyDescent="0.3">
      <c r="A891" s="592"/>
      <c r="B891" s="741"/>
      <c r="C891" s="741"/>
      <c r="D891" s="644"/>
      <c r="E891" s="644"/>
      <c r="F891" s="741"/>
      <c r="G891" s="741"/>
      <c r="H891" s="742"/>
      <c r="I891" s="742"/>
      <c r="J891" s="595"/>
      <c r="K891" s="595">
        <f>220*K890*0.85/1000</f>
        <v>11.54538</v>
      </c>
      <c r="L891" s="595">
        <f>220*L890*0.85/1000</f>
        <v>10.13166</v>
      </c>
      <c r="M891" s="596">
        <f>220*M890*0.85/1000</f>
        <v>11.54538</v>
      </c>
      <c r="N891" s="99"/>
      <c r="O891" s="627">
        <f>SUM(K891:M891)</f>
        <v>33.22242</v>
      </c>
      <c r="P891" s="617"/>
      <c r="Q891" s="634"/>
      <c r="R891" s="634"/>
      <c r="S891" s="599"/>
      <c r="T891" s="805"/>
      <c r="U891" s="717"/>
      <c r="V891" s="796">
        <f>SUM(O891,T891)</f>
        <v>33.22242</v>
      </c>
    </row>
    <row r="892" spans="1:22" ht="18" customHeight="1" x14ac:dyDescent="0.3">
      <c r="A892" s="777" t="s">
        <v>17</v>
      </c>
      <c r="B892" s="37">
        <f>SUM(B622,B638,B654,B660,B678,B698,B710,B726,B764,B778,B798,B810,B822,B828,B842,B864,B880)</f>
        <v>4695</v>
      </c>
      <c r="C892" s="37"/>
      <c r="D892" s="56"/>
      <c r="E892" s="56"/>
      <c r="F892" s="189">
        <f>SUM(F622,F638,F654,F660,F678,F698,F710,F726,F764,F778,F798,F810,F822,F828,F842,F864,F880)</f>
        <v>1310</v>
      </c>
      <c r="G892" s="189"/>
      <c r="H892" s="46"/>
      <c r="I892" s="46"/>
      <c r="J892" s="239"/>
      <c r="K892" s="181"/>
      <c r="L892" s="181"/>
      <c r="M892" s="181"/>
      <c r="N892" s="371"/>
      <c r="O892" s="182"/>
      <c r="P892" s="191"/>
      <c r="Q892" s="191"/>
      <c r="R892" s="191"/>
      <c r="S892" s="197"/>
      <c r="T892" s="955"/>
      <c r="U892" s="808">
        <f>SUM(U629,U637,U645,U653,U659,U668,U677,U687,U687,U687,U697,U703,U709,U717,U725,U744,U763,U770,U777,U787,U797,U803,U809,U815,U821,U827,U834,U841,U852,U863,U871,U879,U885,U891)</f>
        <v>636.63405740000007</v>
      </c>
      <c r="V892" s="809">
        <f>SUM(V637,V653,V677,V697,V709,V725,V744,V763,V777,V797,V809,V821,V841,V863,V879,V891)</f>
        <v>476.73405999999994</v>
      </c>
    </row>
    <row r="893" spans="1:22" ht="36" customHeight="1" x14ac:dyDescent="0.25">
      <c r="A893" s="1074" t="s">
        <v>69</v>
      </c>
      <c r="B893" s="1074"/>
      <c r="C893" s="1074"/>
      <c r="D893" s="1074"/>
      <c r="E893" s="1074"/>
      <c r="F893" s="1074"/>
      <c r="G893" s="1074"/>
      <c r="H893" s="1074"/>
      <c r="I893" s="1074"/>
      <c r="J893" s="1074"/>
      <c r="K893" s="1074"/>
      <c r="L893" s="1074"/>
      <c r="M893" s="1074"/>
      <c r="N893" s="1074"/>
      <c r="O893" s="1075"/>
      <c r="P893" s="107"/>
      <c r="Q893" s="107"/>
      <c r="R893" s="108"/>
      <c r="S893" s="109"/>
      <c r="T893" s="956"/>
      <c r="U893" s="718"/>
      <c r="V893" s="841"/>
    </row>
    <row r="894" spans="1:22" ht="18" customHeight="1" x14ac:dyDescent="0.3">
      <c r="A894" s="95" t="s">
        <v>286</v>
      </c>
      <c r="B894" s="125">
        <v>250</v>
      </c>
      <c r="C894" s="508">
        <v>361</v>
      </c>
      <c r="D894" s="167">
        <f>MAX(K898:L898:M898)/C894*100</f>
        <v>21.606648199445981</v>
      </c>
      <c r="E894" s="167"/>
      <c r="F894" s="26"/>
      <c r="G894" s="26"/>
      <c r="H894" s="13"/>
      <c r="I894" s="13"/>
      <c r="J894" s="409">
        <f>(K894+L894+M894)/3</f>
        <v>229</v>
      </c>
      <c r="K894" s="373">
        <v>226</v>
      </c>
      <c r="L894" s="373">
        <v>227</v>
      </c>
      <c r="M894" s="373">
        <v>234</v>
      </c>
      <c r="N894" s="373"/>
      <c r="O894" s="293"/>
      <c r="P894" s="137"/>
      <c r="Q894" s="137"/>
      <c r="R894" s="149"/>
      <c r="S894" s="263"/>
      <c r="T894" s="957"/>
      <c r="U894" s="736"/>
      <c r="V894" s="773"/>
    </row>
    <row r="895" spans="1:22" ht="18" customHeight="1" x14ac:dyDescent="0.25">
      <c r="A895" s="958" t="s">
        <v>482</v>
      </c>
      <c r="B895" s="126"/>
      <c r="C895" s="126"/>
      <c r="D895" s="747"/>
      <c r="E895" s="747">
        <v>390</v>
      </c>
      <c r="F895" s="367"/>
      <c r="G895" s="367"/>
      <c r="H895" s="347"/>
      <c r="I895" s="347"/>
      <c r="J895" s="238"/>
      <c r="K895" s="393">
        <v>39</v>
      </c>
      <c r="L895" s="393">
        <v>51</v>
      </c>
      <c r="M895" s="393">
        <v>15</v>
      </c>
      <c r="N895" s="393">
        <f t="shared" ref="N895:N896" si="284">SQRT((0+L895*0.866-M895*0.866)*(0+L895*0.866-M895*0.866)+(K895-L895*0.5-M895*0.5)*(K895-L895*0.5-M895*0.5))</f>
        <v>31.748117676485951</v>
      </c>
      <c r="O895" s="293"/>
      <c r="P895" s="137"/>
      <c r="Q895" s="137"/>
      <c r="R895" s="149"/>
      <c r="S895" s="151"/>
      <c r="T895" s="959"/>
      <c r="U895" s="736"/>
      <c r="V895" s="773"/>
    </row>
    <row r="896" spans="1:22" ht="18" customHeight="1" x14ac:dyDescent="0.25">
      <c r="A896" s="958" t="s">
        <v>70</v>
      </c>
      <c r="B896" s="127"/>
      <c r="C896" s="127"/>
      <c r="D896" s="960"/>
      <c r="E896" s="960">
        <v>400</v>
      </c>
      <c r="F896" s="368"/>
      <c r="G896" s="368"/>
      <c r="H896" s="349"/>
      <c r="I896" s="349"/>
      <c r="J896" s="238"/>
      <c r="K896" s="393">
        <v>28</v>
      </c>
      <c r="L896" s="393">
        <v>33</v>
      </c>
      <c r="M896" s="393">
        <v>31</v>
      </c>
      <c r="N896" s="393">
        <f t="shared" si="284"/>
        <v>4.3588787549093402</v>
      </c>
      <c r="O896" s="293"/>
      <c r="P896" s="137"/>
      <c r="Q896" s="137"/>
      <c r="R896" s="149"/>
      <c r="S896" s="151"/>
      <c r="T896" s="338"/>
      <c r="U896" s="736"/>
      <c r="V896" s="773"/>
    </row>
    <row r="897" spans="1:22" ht="18" customHeight="1" x14ac:dyDescent="0.25">
      <c r="A897" s="958"/>
      <c r="B897" s="127"/>
      <c r="C897" s="127"/>
      <c r="D897" s="960"/>
      <c r="E897" s="960">
        <v>403</v>
      </c>
      <c r="F897" s="368"/>
      <c r="G897" s="368"/>
      <c r="H897" s="349"/>
      <c r="I897" s="349"/>
      <c r="J897" s="238"/>
      <c r="K897" s="393"/>
      <c r="L897" s="393"/>
      <c r="M897" s="393"/>
      <c r="N897" s="393"/>
      <c r="O897" s="293"/>
      <c r="P897" s="137"/>
      <c r="Q897" s="137"/>
      <c r="R897" s="149"/>
      <c r="S897" s="151"/>
      <c r="T897" s="338"/>
      <c r="U897" s="736"/>
      <c r="V897" s="773"/>
    </row>
    <row r="898" spans="1:22" ht="18" customHeight="1" x14ac:dyDescent="0.3">
      <c r="A898" s="208" t="s">
        <v>11</v>
      </c>
      <c r="B898" s="519"/>
      <c r="C898" s="519"/>
      <c r="D898" s="792"/>
      <c r="E898" s="792"/>
      <c r="F898" s="858"/>
      <c r="G898" s="858"/>
      <c r="H898" s="845"/>
      <c r="I898" s="845"/>
      <c r="J898" s="227"/>
      <c r="K898" s="395">
        <f>SUM(K895:K897)</f>
        <v>67</v>
      </c>
      <c r="L898" s="395">
        <v>76</v>
      </c>
      <c r="M898" s="395">
        <v>78</v>
      </c>
      <c r="N898" s="395">
        <f t="shared" ref="N898" si="285">SQRT((0+L898*0.866-M898*0.866)*(0+L898*0.866-M898*0.866)+(K898-L898*0.5-M898*0.5)*(K898-L898*0.5-M898*0.5))</f>
        <v>10.148882894190868</v>
      </c>
      <c r="O898" s="292"/>
      <c r="P898" s="217"/>
      <c r="Q898" s="217"/>
      <c r="R898" s="261"/>
      <c r="S898" s="289"/>
      <c r="T898" s="925"/>
      <c r="U898" s="736"/>
      <c r="V898" s="773"/>
    </row>
    <row r="899" spans="1:22" ht="18" customHeight="1" x14ac:dyDescent="0.3">
      <c r="A899" s="592"/>
      <c r="B899" s="611"/>
      <c r="C899" s="611"/>
      <c r="D899" s="759"/>
      <c r="E899" s="759"/>
      <c r="F899" s="741"/>
      <c r="G899" s="741"/>
      <c r="H899" s="742"/>
      <c r="I899" s="742"/>
      <c r="J899" s="608"/>
      <c r="K899" s="595">
        <f>220*K898*0.85/1000</f>
        <v>12.529</v>
      </c>
      <c r="L899" s="595">
        <f>220*L898*0.85/1000</f>
        <v>14.212</v>
      </c>
      <c r="M899" s="595">
        <f>220*M898*0.85/1000</f>
        <v>14.586</v>
      </c>
      <c r="N899" s="595"/>
      <c r="O899" s="653">
        <f>SUM(K899:M899)</f>
        <v>41.326999999999998</v>
      </c>
      <c r="P899" s="635"/>
      <c r="Q899" s="635"/>
      <c r="R899" s="636"/>
      <c r="S899" s="654"/>
      <c r="T899" s="961"/>
      <c r="U899" s="765">
        <f>SUM(O899,T899)</f>
        <v>41.326999999999998</v>
      </c>
      <c r="V899" s="847"/>
    </row>
    <row r="900" spans="1:22" ht="18" customHeight="1" x14ac:dyDescent="0.3">
      <c r="A900" s="95" t="s">
        <v>287</v>
      </c>
      <c r="B900" s="125">
        <v>250</v>
      </c>
      <c r="C900" s="508">
        <v>361</v>
      </c>
      <c r="D900" s="167">
        <f>MAX(K904:L904:M904)/C900*100</f>
        <v>29.916897506925206</v>
      </c>
      <c r="E900" s="167"/>
      <c r="F900" s="26"/>
      <c r="G900" s="26"/>
      <c r="H900" s="13"/>
      <c r="I900" s="13"/>
      <c r="J900" s="409">
        <f>(K900+L900+M900)/3</f>
        <v>230.33333333333334</v>
      </c>
      <c r="K900" s="373">
        <v>228</v>
      </c>
      <c r="L900" s="373">
        <v>228</v>
      </c>
      <c r="M900" s="373">
        <v>235</v>
      </c>
      <c r="N900" s="373"/>
      <c r="O900" s="297"/>
      <c r="P900" s="137"/>
      <c r="Q900" s="137"/>
      <c r="R900" s="149"/>
      <c r="S900" s="263"/>
      <c r="T900" s="957"/>
      <c r="U900" s="736"/>
      <c r="V900" s="773"/>
    </row>
    <row r="901" spans="1:22" ht="18" customHeight="1" x14ac:dyDescent="0.25">
      <c r="A901" s="958" t="s">
        <v>482</v>
      </c>
      <c r="B901" s="126"/>
      <c r="C901" s="126"/>
      <c r="D901" s="761"/>
      <c r="E901" s="761">
        <v>398</v>
      </c>
      <c r="F901" s="367"/>
      <c r="G901" s="367"/>
      <c r="H901" s="347"/>
      <c r="I901" s="347"/>
      <c r="J901" s="238"/>
      <c r="K901" s="393">
        <v>46</v>
      </c>
      <c r="L901" s="393">
        <v>57</v>
      </c>
      <c r="M901" s="393">
        <v>16</v>
      </c>
      <c r="N901" s="393">
        <f t="shared" ref="N901:N902" si="286">SQRT((0+L901*0.866-M901*0.866)*(0+L901*0.866-M901*0.866)+(K901-L901*0.5-M901*0.5)*(K901-L901*0.5-M901*0.5))</f>
        <v>36.754945735234053</v>
      </c>
      <c r="O901" s="297"/>
      <c r="P901" s="137"/>
      <c r="Q901" s="137"/>
      <c r="R901" s="149"/>
      <c r="S901" s="151"/>
      <c r="T901" s="959"/>
      <c r="U901" s="736"/>
      <c r="V901" s="773"/>
    </row>
    <row r="902" spans="1:22" ht="18" customHeight="1" x14ac:dyDescent="0.25">
      <c r="A902" s="958" t="s">
        <v>70</v>
      </c>
      <c r="B902" s="127"/>
      <c r="C902" s="127"/>
      <c r="D902" s="750"/>
      <c r="E902" s="750">
        <v>403</v>
      </c>
      <c r="F902" s="368"/>
      <c r="G902" s="368"/>
      <c r="H902" s="349"/>
      <c r="I902" s="349"/>
      <c r="J902" s="238"/>
      <c r="K902" s="393">
        <v>11</v>
      </c>
      <c r="L902" s="393">
        <v>51</v>
      </c>
      <c r="M902" s="393">
        <v>52</v>
      </c>
      <c r="N902" s="393">
        <f t="shared" si="286"/>
        <v>40.509257657972455</v>
      </c>
      <c r="O902" s="297"/>
      <c r="P902" s="137"/>
      <c r="Q902" s="137"/>
      <c r="R902" s="149"/>
      <c r="S902" s="151"/>
      <c r="T902" s="338"/>
      <c r="U902" s="736"/>
      <c r="V902" s="773"/>
    </row>
    <row r="903" spans="1:22" ht="18" customHeight="1" x14ac:dyDescent="0.25">
      <c r="A903" s="958"/>
      <c r="B903" s="127"/>
      <c r="C903" s="127"/>
      <c r="D903" s="750"/>
      <c r="E903" s="750">
        <v>403</v>
      </c>
      <c r="F903" s="368"/>
      <c r="G903" s="368"/>
      <c r="H903" s="349"/>
      <c r="I903" s="349"/>
      <c r="J903" s="238"/>
      <c r="K903" s="393"/>
      <c r="L903" s="393"/>
      <c r="M903" s="393"/>
      <c r="N903" s="393"/>
      <c r="O903" s="297"/>
      <c r="P903" s="137"/>
      <c r="Q903" s="137"/>
      <c r="R903" s="149"/>
      <c r="S903" s="151"/>
      <c r="T903" s="338"/>
      <c r="U903" s="736"/>
      <c r="V903" s="773"/>
    </row>
    <row r="904" spans="1:22" ht="18" customHeight="1" x14ac:dyDescent="0.3">
      <c r="A904" s="208" t="s">
        <v>11</v>
      </c>
      <c r="B904" s="519"/>
      <c r="C904" s="519"/>
      <c r="D904" s="792"/>
      <c r="E904" s="792"/>
      <c r="F904" s="858"/>
      <c r="G904" s="858"/>
      <c r="H904" s="845"/>
      <c r="I904" s="845"/>
      <c r="J904" s="227"/>
      <c r="K904" s="395">
        <f>SUM(K901:K903)</f>
        <v>57</v>
      </c>
      <c r="L904" s="395">
        <f t="shared" ref="L904:M904" si="287">SUM(L901:L903)</f>
        <v>108</v>
      </c>
      <c r="M904" s="395">
        <f t="shared" si="287"/>
        <v>68</v>
      </c>
      <c r="N904" s="395">
        <f t="shared" ref="N904" si="288">SQRT((0+L904*0.866-M904*0.866)*(0+L904*0.866-M904*0.866)+(K904-L904*0.5-M904*0.5)*(K904-L904*0.5-M904*0.5))</f>
        <v>46.485799982360206</v>
      </c>
      <c r="O904" s="292"/>
      <c r="P904" s="217"/>
      <c r="Q904" s="217"/>
      <c r="R904" s="261"/>
      <c r="S904" s="289"/>
      <c r="T904" s="925"/>
      <c r="U904" s="736"/>
      <c r="V904" s="773"/>
    </row>
    <row r="905" spans="1:22" ht="18" customHeight="1" x14ac:dyDescent="0.3">
      <c r="A905" s="592"/>
      <c r="B905" s="611"/>
      <c r="C905" s="611"/>
      <c r="D905" s="759"/>
      <c r="E905" s="759"/>
      <c r="F905" s="741"/>
      <c r="G905" s="741"/>
      <c r="H905" s="742"/>
      <c r="I905" s="742"/>
      <c r="J905" s="608"/>
      <c r="K905" s="595">
        <f>220*K904*0.85/1000</f>
        <v>10.659000000000001</v>
      </c>
      <c r="L905" s="595">
        <f>220*L904*0.85/1000</f>
        <v>20.196000000000002</v>
      </c>
      <c r="M905" s="595">
        <f>220*M904*0.85/1000</f>
        <v>12.715999999999999</v>
      </c>
      <c r="N905" s="595"/>
      <c r="O905" s="653">
        <f>SUM(K905:M905)</f>
        <v>43.571000000000005</v>
      </c>
      <c r="P905" s="635"/>
      <c r="Q905" s="635"/>
      <c r="R905" s="636"/>
      <c r="S905" s="654"/>
      <c r="T905" s="805"/>
      <c r="U905" s="717"/>
      <c r="V905" s="796">
        <f>SUM(O905,T905)</f>
        <v>43.571000000000005</v>
      </c>
    </row>
    <row r="906" spans="1:22" ht="18" customHeight="1" x14ac:dyDescent="0.3">
      <c r="A906" s="95" t="s">
        <v>288</v>
      </c>
      <c r="B906" s="508">
        <v>400</v>
      </c>
      <c r="C906" s="508">
        <v>578</v>
      </c>
      <c r="D906" s="167">
        <f>MAX(K914:M914)/C906*100</f>
        <v>51.730103806228378</v>
      </c>
      <c r="E906" s="167"/>
      <c r="F906" s="62"/>
      <c r="G906" s="62"/>
      <c r="H906" s="46"/>
      <c r="I906" s="46"/>
      <c r="J906" s="409">
        <f>(K906+L906+M906)/3</f>
        <v>230.33333333333334</v>
      </c>
      <c r="K906" s="390">
        <v>230</v>
      </c>
      <c r="L906" s="390">
        <v>231</v>
      </c>
      <c r="M906" s="390">
        <v>230</v>
      </c>
      <c r="N906" s="390"/>
      <c r="O906" s="297"/>
      <c r="P906" s="142"/>
      <c r="Q906" s="142"/>
      <c r="R906" s="198"/>
      <c r="S906" s="197"/>
      <c r="T906" s="338"/>
      <c r="U906" s="736"/>
      <c r="V906" s="773"/>
    </row>
    <row r="907" spans="1:22" ht="18" customHeight="1" x14ac:dyDescent="0.25">
      <c r="A907" s="766" t="s">
        <v>158</v>
      </c>
      <c r="B907" s="511"/>
      <c r="C907" s="511"/>
      <c r="D907" s="273"/>
      <c r="E907" s="273">
        <v>402</v>
      </c>
      <c r="F907" s="275"/>
      <c r="G907" s="275"/>
      <c r="H907" s="105"/>
      <c r="I907" s="105"/>
      <c r="J907" s="239"/>
      <c r="K907" s="181">
        <v>25</v>
      </c>
      <c r="L907" s="181">
        <v>43</v>
      </c>
      <c r="M907" s="181">
        <v>34</v>
      </c>
      <c r="N907" s="181">
        <f t="shared" ref="N907:N914" si="289">SQRT((0+L907*0.866-M907*0.866)*(0+L907*0.866-M907*0.866)+(K907-L907*0.5-M907*0.5)*(K907-L907*0.5-M907*0.5))</f>
        <v>15.588342952347437</v>
      </c>
      <c r="O907" s="297"/>
      <c r="P907" s="142"/>
      <c r="Q907" s="142"/>
      <c r="R907" s="198"/>
      <c r="S907" s="301"/>
      <c r="T907" s="962"/>
      <c r="U907" s="736"/>
      <c r="V907" s="773"/>
    </row>
    <row r="908" spans="1:22" ht="18" customHeight="1" x14ac:dyDescent="0.25">
      <c r="A908" s="766" t="s">
        <v>159</v>
      </c>
      <c r="B908" s="512"/>
      <c r="C908" s="512"/>
      <c r="D908" s="274"/>
      <c r="E908" s="274">
        <v>393</v>
      </c>
      <c r="F908" s="276"/>
      <c r="G908" s="276"/>
      <c r="H908" s="277"/>
      <c r="I908" s="277"/>
      <c r="J908" s="239"/>
      <c r="K908" s="181">
        <v>50</v>
      </c>
      <c r="L908" s="181">
        <v>36</v>
      </c>
      <c r="M908" s="181">
        <v>28</v>
      </c>
      <c r="N908" s="181">
        <f t="shared" si="289"/>
        <v>19.287228520448444</v>
      </c>
      <c r="O908" s="297"/>
      <c r="P908" s="142"/>
      <c r="Q908" s="142"/>
      <c r="R908" s="198"/>
      <c r="S908" s="197"/>
      <c r="T908" s="781"/>
      <c r="U908" s="736"/>
      <c r="V908" s="773"/>
    </row>
    <row r="909" spans="1:22" ht="18" customHeight="1" x14ac:dyDescent="0.25">
      <c r="A909" s="766" t="s">
        <v>543</v>
      </c>
      <c r="B909" s="512"/>
      <c r="C909" s="512"/>
      <c r="D909" s="274"/>
      <c r="E909" s="274">
        <v>402</v>
      </c>
      <c r="F909" s="276"/>
      <c r="G909" s="276"/>
      <c r="H909" s="277"/>
      <c r="I909" s="277"/>
      <c r="J909" s="239"/>
      <c r="K909" s="181">
        <v>66</v>
      </c>
      <c r="L909" s="181">
        <v>80</v>
      </c>
      <c r="M909" s="181">
        <v>40</v>
      </c>
      <c r="N909" s="181">
        <f t="shared" si="289"/>
        <v>35.155790419218285</v>
      </c>
      <c r="O909" s="297"/>
      <c r="P909" s="142"/>
      <c r="Q909" s="142"/>
      <c r="R909" s="198"/>
      <c r="S909" s="197"/>
      <c r="T909" s="781"/>
      <c r="U909" s="736"/>
      <c r="V909" s="773"/>
    </row>
    <row r="910" spans="1:22" ht="18" customHeight="1" x14ac:dyDescent="0.25">
      <c r="A910" s="766" t="s">
        <v>71</v>
      </c>
      <c r="B910" s="512"/>
      <c r="C910" s="512"/>
      <c r="D910" s="274"/>
      <c r="E910" s="274"/>
      <c r="F910" s="276"/>
      <c r="G910" s="276"/>
      <c r="H910" s="277"/>
      <c r="I910" s="277"/>
      <c r="J910" s="239"/>
      <c r="K910" s="181">
        <v>0</v>
      </c>
      <c r="L910" s="181">
        <v>1</v>
      </c>
      <c r="M910" s="181">
        <v>33</v>
      </c>
      <c r="N910" s="181">
        <f t="shared" si="289"/>
        <v>32.510843483367211</v>
      </c>
      <c r="O910" s="297"/>
      <c r="P910" s="142"/>
      <c r="Q910" s="142"/>
      <c r="R910" s="198"/>
      <c r="S910" s="197"/>
      <c r="T910" s="781"/>
      <c r="U910" s="736"/>
      <c r="V910" s="773"/>
    </row>
    <row r="911" spans="1:22" ht="18" customHeight="1" x14ac:dyDescent="0.25">
      <c r="A911" s="766" t="s">
        <v>72</v>
      </c>
      <c r="B911" s="512"/>
      <c r="C911" s="512"/>
      <c r="D911" s="274"/>
      <c r="E911" s="274"/>
      <c r="F911" s="276"/>
      <c r="G911" s="276"/>
      <c r="H911" s="277"/>
      <c r="I911" s="277"/>
      <c r="J911" s="239"/>
      <c r="K911" s="181">
        <v>77</v>
      </c>
      <c r="L911" s="181">
        <v>56</v>
      </c>
      <c r="M911" s="181">
        <v>45</v>
      </c>
      <c r="N911" s="181">
        <f t="shared" si="289"/>
        <v>28.160161150107079</v>
      </c>
      <c r="O911" s="297"/>
      <c r="P911" s="142"/>
      <c r="Q911" s="142"/>
      <c r="R911" s="198"/>
      <c r="S911" s="197"/>
      <c r="T911" s="781"/>
      <c r="U911" s="736"/>
      <c r="V911" s="773"/>
    </row>
    <row r="912" spans="1:22" ht="18" customHeight="1" x14ac:dyDescent="0.25">
      <c r="A912" s="766" t="s">
        <v>105</v>
      </c>
      <c r="B912" s="512"/>
      <c r="C912" s="512"/>
      <c r="D912" s="274"/>
      <c r="E912" s="274"/>
      <c r="F912" s="276"/>
      <c r="G912" s="276"/>
      <c r="H912" s="277"/>
      <c r="I912" s="277"/>
      <c r="J912" s="239"/>
      <c r="K912" s="181">
        <v>53</v>
      </c>
      <c r="L912" s="181">
        <v>48</v>
      </c>
      <c r="M912" s="181">
        <v>44</v>
      </c>
      <c r="N912" s="181">
        <f t="shared" si="289"/>
        <v>7.8102046067948816</v>
      </c>
      <c r="O912" s="297"/>
      <c r="P912" s="142"/>
      <c r="Q912" s="142"/>
      <c r="R912" s="198"/>
      <c r="S912" s="197"/>
      <c r="T912" s="781"/>
      <c r="U912" s="736"/>
      <c r="V912" s="773"/>
    </row>
    <row r="913" spans="1:22" ht="18" customHeight="1" x14ac:dyDescent="0.25">
      <c r="A913" s="766" t="s">
        <v>349</v>
      </c>
      <c r="B913" s="512"/>
      <c r="C913" s="512"/>
      <c r="D913" s="274"/>
      <c r="E913" s="274"/>
      <c r="F913" s="276"/>
      <c r="G913" s="276"/>
      <c r="H913" s="277"/>
      <c r="I913" s="277"/>
      <c r="J913" s="239"/>
      <c r="K913" s="181">
        <v>28</v>
      </c>
      <c r="L913" s="181">
        <v>0</v>
      </c>
      <c r="M913" s="181">
        <v>0</v>
      </c>
      <c r="N913" s="181">
        <f t="shared" si="289"/>
        <v>28</v>
      </c>
      <c r="O913" s="297"/>
      <c r="P913" s="142"/>
      <c r="Q913" s="142"/>
      <c r="R913" s="198"/>
      <c r="S913" s="197"/>
      <c r="T913" s="781"/>
      <c r="U913" s="736"/>
      <c r="V913" s="773"/>
    </row>
    <row r="914" spans="1:22" ht="18" customHeight="1" x14ac:dyDescent="0.3">
      <c r="A914" s="208" t="s">
        <v>11</v>
      </c>
      <c r="B914" s="520"/>
      <c r="C914" s="520"/>
      <c r="D914" s="476"/>
      <c r="E914" s="476"/>
      <c r="F914" s="852"/>
      <c r="G914" s="852"/>
      <c r="H914" s="853"/>
      <c r="I914" s="853"/>
      <c r="J914" s="250"/>
      <c r="K914" s="212">
        <f>SUM(K907:K913)</f>
        <v>299</v>
      </c>
      <c r="L914" s="212">
        <f t="shared" ref="L914:M914" si="290">SUM(L907:L913)</f>
        <v>264</v>
      </c>
      <c r="M914" s="212">
        <f t="shared" si="290"/>
        <v>224</v>
      </c>
      <c r="N914" s="212">
        <f t="shared" si="289"/>
        <v>64.999458459282565</v>
      </c>
      <c r="O914" s="292"/>
      <c r="P914" s="213"/>
      <c r="Q914" s="213"/>
      <c r="R914" s="290"/>
      <c r="S914" s="206"/>
      <c r="T914" s="925"/>
      <c r="U914" s="736"/>
      <c r="V914" s="773"/>
    </row>
    <row r="915" spans="1:22" ht="18" customHeight="1" x14ac:dyDescent="0.3">
      <c r="A915" s="592"/>
      <c r="B915" s="603"/>
      <c r="C915" s="603"/>
      <c r="D915" s="626"/>
      <c r="E915" s="626"/>
      <c r="F915" s="810"/>
      <c r="G915" s="810"/>
      <c r="H915" s="698"/>
      <c r="I915" s="698"/>
      <c r="J915" s="617"/>
      <c r="K915" s="605">
        <f>220*K914*0.85/1000</f>
        <v>55.912999999999997</v>
      </c>
      <c r="L915" s="605">
        <f>220*L914*0.85/1000</f>
        <v>49.368000000000002</v>
      </c>
      <c r="M915" s="605">
        <f>220*M914*0.85/1000</f>
        <v>41.887999999999998</v>
      </c>
      <c r="N915" s="605"/>
      <c r="O915" s="653">
        <f>SUM(K915:M915)</f>
        <v>147.16900000000001</v>
      </c>
      <c r="P915" s="634"/>
      <c r="Q915" s="634"/>
      <c r="R915" s="639"/>
      <c r="S915" s="640"/>
      <c r="T915" s="805"/>
      <c r="U915" s="765">
        <f>SUM(O915,T915)</f>
        <v>147.16900000000001</v>
      </c>
      <c r="V915" s="847"/>
    </row>
    <row r="916" spans="1:22" ht="18" customHeight="1" x14ac:dyDescent="0.3">
      <c r="A916" s="95" t="s">
        <v>289</v>
      </c>
      <c r="B916" s="508">
        <v>400</v>
      </c>
      <c r="C916" s="508">
        <v>578</v>
      </c>
      <c r="D916" s="167">
        <f>MAX(K924:M924)/C916*100</f>
        <v>47.750865051903112</v>
      </c>
      <c r="E916" s="167"/>
      <c r="F916" s="62"/>
      <c r="G916" s="62"/>
      <c r="H916" s="46"/>
      <c r="I916" s="46"/>
      <c r="J916" s="409">
        <f>(K916+L916+M916)/3</f>
        <v>229.66666666666666</v>
      </c>
      <c r="K916" s="390">
        <v>234</v>
      </c>
      <c r="L916" s="390">
        <v>222</v>
      </c>
      <c r="M916" s="390">
        <v>233</v>
      </c>
      <c r="N916" s="390"/>
      <c r="O916" s="297"/>
      <c r="P916" s="142"/>
      <c r="Q916" s="142"/>
      <c r="R916" s="198"/>
      <c r="S916" s="197"/>
      <c r="T916" s="338"/>
      <c r="U916" s="736"/>
      <c r="V916" s="773"/>
    </row>
    <row r="917" spans="1:22" ht="18" customHeight="1" x14ac:dyDescent="0.25">
      <c r="A917" s="766" t="s">
        <v>158</v>
      </c>
      <c r="B917" s="511"/>
      <c r="C917" s="511"/>
      <c r="D917" s="273"/>
      <c r="E917" s="273">
        <v>405</v>
      </c>
      <c r="F917" s="275"/>
      <c r="G917" s="275"/>
      <c r="H917" s="105"/>
      <c r="I917" s="105"/>
      <c r="J917" s="239"/>
      <c r="K917" s="181">
        <v>15</v>
      </c>
      <c r="L917" s="181">
        <v>49</v>
      </c>
      <c r="M917" s="181">
        <v>21</v>
      </c>
      <c r="N917" s="181">
        <f t="shared" ref="N917:N924" si="291">SQRT((0+L917*0.866-M917*0.866)*(0+L917*0.866-M917*0.866)+(K917-L917*0.5-M917*0.5)*(K917-L917*0.5-M917*0.5))</f>
        <v>31.431918554234006</v>
      </c>
      <c r="O917" s="297"/>
      <c r="P917" s="142"/>
      <c r="Q917" s="142"/>
      <c r="R917" s="198"/>
      <c r="S917" s="301"/>
      <c r="T917" s="962"/>
      <c r="U917" s="736"/>
      <c r="V917" s="773"/>
    </row>
    <row r="918" spans="1:22" ht="18" customHeight="1" x14ac:dyDescent="0.25">
      <c r="A918" s="766" t="s">
        <v>159</v>
      </c>
      <c r="B918" s="512"/>
      <c r="C918" s="512"/>
      <c r="D918" s="274"/>
      <c r="E918" s="274">
        <v>390</v>
      </c>
      <c r="F918" s="276"/>
      <c r="G918" s="276"/>
      <c r="H918" s="277"/>
      <c r="I918" s="277"/>
      <c r="J918" s="239"/>
      <c r="K918" s="181">
        <v>30</v>
      </c>
      <c r="L918" s="181">
        <v>38</v>
      </c>
      <c r="M918" s="181">
        <v>25</v>
      </c>
      <c r="N918" s="181">
        <f t="shared" si="291"/>
        <v>11.357489335236027</v>
      </c>
      <c r="O918" s="297"/>
      <c r="P918" s="142"/>
      <c r="Q918" s="142"/>
      <c r="R918" s="198"/>
      <c r="S918" s="197"/>
      <c r="T918" s="781"/>
      <c r="U918" s="736"/>
      <c r="V918" s="773"/>
    </row>
    <row r="919" spans="1:22" ht="18" customHeight="1" x14ac:dyDescent="0.25">
      <c r="A919" s="766" t="s">
        <v>543</v>
      </c>
      <c r="B919" s="512"/>
      <c r="C919" s="512"/>
      <c r="D919" s="274"/>
      <c r="E919" s="274">
        <v>402</v>
      </c>
      <c r="F919" s="276"/>
      <c r="G919" s="276"/>
      <c r="H919" s="277"/>
      <c r="I919" s="277"/>
      <c r="J919" s="239"/>
      <c r="K919" s="181">
        <v>57</v>
      </c>
      <c r="L919" s="181">
        <v>71</v>
      </c>
      <c r="M919" s="181">
        <v>37</v>
      </c>
      <c r="N919" s="181">
        <f t="shared" si="291"/>
        <v>29.596437893773633</v>
      </c>
      <c r="O919" s="297"/>
      <c r="P919" s="142"/>
      <c r="Q919" s="142"/>
      <c r="R919" s="198"/>
      <c r="S919" s="197"/>
      <c r="T919" s="781"/>
      <c r="U919" s="736"/>
      <c r="V919" s="773"/>
    </row>
    <row r="920" spans="1:22" ht="18" customHeight="1" x14ac:dyDescent="0.25">
      <c r="A920" s="766" t="s">
        <v>71</v>
      </c>
      <c r="B920" s="512"/>
      <c r="C920" s="512"/>
      <c r="D920" s="274"/>
      <c r="E920" s="274"/>
      <c r="F920" s="276"/>
      <c r="G920" s="276"/>
      <c r="H920" s="277"/>
      <c r="I920" s="277"/>
      <c r="J920" s="239"/>
      <c r="K920" s="181">
        <v>0</v>
      </c>
      <c r="L920" s="181">
        <v>2</v>
      </c>
      <c r="M920" s="181">
        <v>33</v>
      </c>
      <c r="N920" s="181">
        <f t="shared" si="291"/>
        <v>32.046180989316028</v>
      </c>
      <c r="O920" s="297"/>
      <c r="P920" s="142"/>
      <c r="Q920" s="142"/>
      <c r="R920" s="198"/>
      <c r="S920" s="197"/>
      <c r="T920" s="781"/>
      <c r="U920" s="736"/>
      <c r="V920" s="773"/>
    </row>
    <row r="921" spans="1:22" ht="18" customHeight="1" x14ac:dyDescent="0.25">
      <c r="A921" s="766" t="s">
        <v>72</v>
      </c>
      <c r="B921" s="512"/>
      <c r="C921" s="512"/>
      <c r="D921" s="274"/>
      <c r="E921" s="274"/>
      <c r="F921" s="276"/>
      <c r="G921" s="276"/>
      <c r="H921" s="277"/>
      <c r="I921" s="277"/>
      <c r="J921" s="239"/>
      <c r="K921" s="181">
        <v>74</v>
      </c>
      <c r="L921" s="181">
        <v>65</v>
      </c>
      <c r="M921" s="181">
        <v>33</v>
      </c>
      <c r="N921" s="181">
        <f t="shared" si="291"/>
        <v>37.322311611152919</v>
      </c>
      <c r="O921" s="297"/>
      <c r="P921" s="142"/>
      <c r="Q921" s="142"/>
      <c r="R921" s="198"/>
      <c r="S921" s="197"/>
      <c r="T921" s="781"/>
      <c r="U921" s="736"/>
      <c r="V921" s="773"/>
    </row>
    <row r="922" spans="1:22" ht="18" customHeight="1" x14ac:dyDescent="0.25">
      <c r="A922" s="766" t="s">
        <v>105</v>
      </c>
      <c r="B922" s="512"/>
      <c r="C922" s="512"/>
      <c r="D922" s="274"/>
      <c r="E922" s="274"/>
      <c r="F922" s="276"/>
      <c r="G922" s="276"/>
      <c r="H922" s="277"/>
      <c r="I922" s="277"/>
      <c r="J922" s="239"/>
      <c r="K922" s="181">
        <v>49</v>
      </c>
      <c r="L922" s="181">
        <v>51</v>
      </c>
      <c r="M922" s="181">
        <v>60</v>
      </c>
      <c r="N922" s="181">
        <f t="shared" si="291"/>
        <v>10.148715977895925</v>
      </c>
      <c r="O922" s="297"/>
      <c r="P922" s="142"/>
      <c r="Q922" s="142"/>
      <c r="R922" s="198"/>
      <c r="S922" s="197"/>
      <c r="T922" s="781"/>
      <c r="U922" s="736"/>
      <c r="V922" s="773"/>
    </row>
    <row r="923" spans="1:22" ht="18" customHeight="1" x14ac:dyDescent="0.25">
      <c r="A923" s="766" t="s">
        <v>349</v>
      </c>
      <c r="B923" s="512"/>
      <c r="C923" s="512"/>
      <c r="D923" s="274"/>
      <c r="E923" s="274"/>
      <c r="F923" s="276"/>
      <c r="G923" s="276"/>
      <c r="H923" s="277"/>
      <c r="I923" s="277"/>
      <c r="J923" s="239"/>
      <c r="K923" s="181">
        <v>17</v>
      </c>
      <c r="L923" s="181">
        <v>0</v>
      </c>
      <c r="M923" s="181">
        <v>21</v>
      </c>
      <c r="N923" s="181">
        <f t="shared" si="291"/>
        <v>19.312705558776585</v>
      </c>
      <c r="O923" s="297"/>
      <c r="P923" s="142"/>
      <c r="Q923" s="142"/>
      <c r="R923" s="198"/>
      <c r="S923" s="197"/>
      <c r="T923" s="781"/>
      <c r="U923" s="736"/>
      <c r="V923" s="773"/>
    </row>
    <row r="924" spans="1:22" ht="18" customHeight="1" x14ac:dyDescent="0.3">
      <c r="A924" s="208" t="s">
        <v>11</v>
      </c>
      <c r="B924" s="520"/>
      <c r="C924" s="520"/>
      <c r="D924" s="476"/>
      <c r="E924" s="476"/>
      <c r="F924" s="852"/>
      <c r="G924" s="852"/>
      <c r="H924" s="853"/>
      <c r="I924" s="853"/>
      <c r="J924" s="250"/>
      <c r="K924" s="212">
        <f>SUM(K917:K923)</f>
        <v>242</v>
      </c>
      <c r="L924" s="212">
        <f t="shared" ref="L924" si="292">SUM(L917:L923)</f>
        <v>276</v>
      </c>
      <c r="M924" s="212">
        <f t="shared" ref="M924" si="293">SUM(M917:M923)</f>
        <v>230</v>
      </c>
      <c r="N924" s="212">
        <f t="shared" si="291"/>
        <v>41.326830219604297</v>
      </c>
      <c r="O924" s="292"/>
      <c r="P924" s="213"/>
      <c r="Q924" s="213"/>
      <c r="R924" s="290"/>
      <c r="S924" s="206"/>
      <c r="T924" s="925"/>
      <c r="U924" s="736"/>
      <c r="V924" s="736"/>
    </row>
    <row r="925" spans="1:22" ht="18" customHeight="1" x14ac:dyDescent="0.3">
      <c r="A925" s="592"/>
      <c r="B925" s="603"/>
      <c r="C925" s="603"/>
      <c r="D925" s="626"/>
      <c r="E925" s="626"/>
      <c r="F925" s="810"/>
      <c r="G925" s="810"/>
      <c r="H925" s="698"/>
      <c r="I925" s="698"/>
      <c r="J925" s="617"/>
      <c r="K925" s="605">
        <f>220*K924*0.85/1000</f>
        <v>45.253999999999998</v>
      </c>
      <c r="L925" s="605">
        <f>220*L924*0.85/1000</f>
        <v>51.612000000000002</v>
      </c>
      <c r="M925" s="605">
        <f>220*M924*0.85/1000</f>
        <v>43.01</v>
      </c>
      <c r="N925" s="605"/>
      <c r="O925" s="653">
        <f>SUM(K925:M925)</f>
        <v>139.876</v>
      </c>
      <c r="P925" s="634"/>
      <c r="Q925" s="634"/>
      <c r="R925" s="639"/>
      <c r="S925" s="640"/>
      <c r="T925" s="805"/>
      <c r="U925" s="717"/>
      <c r="V925" s="796">
        <f>SUM(O925,T925)</f>
        <v>139.876</v>
      </c>
    </row>
    <row r="926" spans="1:22" ht="18" customHeight="1" x14ac:dyDescent="0.3">
      <c r="A926" s="95" t="s">
        <v>290</v>
      </c>
      <c r="B926" s="125">
        <v>250</v>
      </c>
      <c r="C926" s="125">
        <v>361</v>
      </c>
      <c r="D926" s="167">
        <f>MAX(K932:M932)/C926*100</f>
        <v>20.498614958448755</v>
      </c>
      <c r="E926" s="167"/>
      <c r="F926" s="26"/>
      <c r="G926" s="26"/>
      <c r="H926" s="13"/>
      <c r="I926" s="13"/>
      <c r="J926" s="409">
        <f>(K926+L926+M926)/3</f>
        <v>227.33333333333334</v>
      </c>
      <c r="K926" s="373">
        <v>225</v>
      </c>
      <c r="L926" s="373">
        <v>227</v>
      </c>
      <c r="M926" s="373">
        <v>230</v>
      </c>
      <c r="N926" s="373"/>
      <c r="O926" s="297"/>
      <c r="P926" s="137"/>
      <c r="Q926" s="137"/>
      <c r="R926" s="149"/>
      <c r="S926" s="151"/>
      <c r="T926" s="781"/>
      <c r="U926" s="736"/>
      <c r="V926" s="773"/>
    </row>
    <row r="927" spans="1:22" ht="18" customHeight="1" x14ac:dyDescent="0.25">
      <c r="A927" s="958" t="s">
        <v>160</v>
      </c>
      <c r="B927" s="511"/>
      <c r="C927" s="511"/>
      <c r="D927" s="273"/>
      <c r="E927" s="273">
        <v>392</v>
      </c>
      <c r="F927" s="275"/>
      <c r="G927" s="275"/>
      <c r="H927" s="105"/>
      <c r="I927" s="105"/>
      <c r="J927" s="239"/>
      <c r="K927" s="181">
        <v>26</v>
      </c>
      <c r="L927" s="181">
        <v>50</v>
      </c>
      <c r="M927" s="181">
        <v>50</v>
      </c>
      <c r="N927" s="181">
        <f t="shared" ref="N927:N949" si="294">SQRT((0+L927*0.866-M927*0.866)*(0+L927*0.866-M927*0.866)+(K927-L927*0.5-M927*0.5)*(K927-L927*0.5-M927*0.5))</f>
        <v>24</v>
      </c>
      <c r="O927" s="297"/>
      <c r="P927" s="142"/>
      <c r="Q927" s="142"/>
      <c r="R927" s="198"/>
      <c r="S927" s="301"/>
      <c r="T927" s="782"/>
      <c r="U927" s="736"/>
      <c r="V927" s="773"/>
    </row>
    <row r="928" spans="1:22" ht="18" customHeight="1" x14ac:dyDescent="0.25">
      <c r="A928" s="958" t="s">
        <v>292</v>
      </c>
      <c r="B928" s="512"/>
      <c r="C928" s="512"/>
      <c r="D928" s="274"/>
      <c r="E928" s="274">
        <v>399</v>
      </c>
      <c r="F928" s="276"/>
      <c r="G928" s="276"/>
      <c r="H928" s="277"/>
      <c r="I928" s="277"/>
      <c r="J928" s="239"/>
      <c r="K928" s="181">
        <v>15</v>
      </c>
      <c r="L928" s="181">
        <v>6</v>
      </c>
      <c r="M928" s="181">
        <v>3</v>
      </c>
      <c r="N928" s="181">
        <f t="shared" si="294"/>
        <v>10.816635521270003</v>
      </c>
      <c r="O928" s="297"/>
      <c r="P928" s="142"/>
      <c r="Q928" s="142"/>
      <c r="R928" s="198"/>
      <c r="S928" s="197"/>
      <c r="T928" s="338"/>
      <c r="U928" s="736"/>
      <c r="V928" s="773"/>
    </row>
    <row r="929" spans="1:22" ht="18" customHeight="1" x14ac:dyDescent="0.25">
      <c r="A929" s="958" t="s">
        <v>544</v>
      </c>
      <c r="B929" s="512"/>
      <c r="C929" s="512"/>
      <c r="D929" s="274"/>
      <c r="E929" s="274">
        <v>400</v>
      </c>
      <c r="F929" s="276"/>
      <c r="G929" s="276"/>
      <c r="H929" s="277"/>
      <c r="I929" s="277"/>
      <c r="J929" s="239"/>
      <c r="K929" s="181">
        <v>3</v>
      </c>
      <c r="L929" s="181">
        <v>6</v>
      </c>
      <c r="M929" s="181">
        <v>10</v>
      </c>
      <c r="N929" s="181">
        <f t="shared" si="294"/>
        <v>6.0827046615794194</v>
      </c>
      <c r="O929" s="297"/>
      <c r="P929" s="142"/>
      <c r="Q929" s="142"/>
      <c r="R929" s="198"/>
      <c r="S929" s="197"/>
      <c r="T929" s="338"/>
      <c r="U929" s="736"/>
      <c r="V929" s="773"/>
    </row>
    <row r="930" spans="1:22" ht="18" customHeight="1" x14ac:dyDescent="0.25">
      <c r="A930" s="958" t="s">
        <v>545</v>
      </c>
      <c r="B930" s="512"/>
      <c r="C930" s="512"/>
      <c r="D930" s="274"/>
      <c r="E930" s="274"/>
      <c r="F930" s="276"/>
      <c r="G930" s="276"/>
      <c r="H930" s="277"/>
      <c r="I930" s="277"/>
      <c r="J930" s="239"/>
      <c r="K930" s="181">
        <v>0</v>
      </c>
      <c r="L930" s="181">
        <v>2</v>
      </c>
      <c r="M930" s="181">
        <v>11</v>
      </c>
      <c r="N930" s="181">
        <f t="shared" si="294"/>
        <v>10.148715977895922</v>
      </c>
      <c r="O930" s="297"/>
      <c r="P930" s="142"/>
      <c r="Q930" s="142"/>
      <c r="R930" s="198"/>
      <c r="S930" s="197"/>
      <c r="T930" s="338"/>
      <c r="U930" s="736"/>
      <c r="V930" s="773"/>
    </row>
    <row r="931" spans="1:22" ht="18" customHeight="1" x14ac:dyDescent="0.25">
      <c r="A931" s="958" t="s">
        <v>546</v>
      </c>
      <c r="B931" s="512"/>
      <c r="C931" s="512"/>
      <c r="D931" s="274"/>
      <c r="E931" s="274"/>
      <c r="F931" s="276"/>
      <c r="G931" s="276"/>
      <c r="H931" s="277"/>
      <c r="I931" s="277"/>
      <c r="J931" s="239"/>
      <c r="K931" s="181">
        <v>24</v>
      </c>
      <c r="L931" s="181">
        <v>28</v>
      </c>
      <c r="M931" s="181">
        <v>19</v>
      </c>
      <c r="N931" s="181">
        <f t="shared" si="294"/>
        <v>7.8100215108538604</v>
      </c>
      <c r="O931" s="297"/>
      <c r="P931" s="142"/>
      <c r="Q931" s="142"/>
      <c r="R931" s="198"/>
      <c r="S931" s="197"/>
      <c r="T931" s="338"/>
      <c r="U931" s="736"/>
      <c r="V931" s="773"/>
    </row>
    <row r="932" spans="1:22" ht="18" customHeight="1" x14ac:dyDescent="0.3">
      <c r="A932" s="15" t="s">
        <v>11</v>
      </c>
      <c r="B932" s="513"/>
      <c r="C932" s="513"/>
      <c r="D932" s="71"/>
      <c r="E932" s="71"/>
      <c r="F932" s="70"/>
      <c r="G932" s="70"/>
      <c r="H932" s="51"/>
      <c r="I932" s="51"/>
      <c r="J932" s="47"/>
      <c r="K932" s="53">
        <f>SUM(K927:K930)</f>
        <v>44</v>
      </c>
      <c r="L932" s="53">
        <f t="shared" ref="L932:M932" si="295">SUM(L927:L930)</f>
        <v>64</v>
      </c>
      <c r="M932" s="53">
        <f t="shared" si="295"/>
        <v>74</v>
      </c>
      <c r="N932" s="53">
        <f t="shared" si="294"/>
        <v>26.457429958331176</v>
      </c>
      <c r="O932" s="292"/>
      <c r="P932" s="40"/>
      <c r="Q932" s="40"/>
      <c r="R932" s="55"/>
      <c r="S932" s="61"/>
      <c r="T932" s="926"/>
      <c r="U932" s="736"/>
      <c r="V932" s="963"/>
    </row>
    <row r="933" spans="1:22" ht="18" customHeight="1" x14ac:dyDescent="0.3">
      <c r="A933" s="592"/>
      <c r="B933" s="603"/>
      <c r="C933" s="603"/>
      <c r="D933" s="626"/>
      <c r="E933" s="626"/>
      <c r="F933" s="810"/>
      <c r="G933" s="810"/>
      <c r="H933" s="698"/>
      <c r="I933" s="698"/>
      <c r="J933" s="617"/>
      <c r="K933" s="605">
        <f>220*K932*0.85/1000</f>
        <v>8.2279999999999998</v>
      </c>
      <c r="L933" s="605">
        <f>220*L932*0.85/1000</f>
        <v>11.968</v>
      </c>
      <c r="M933" s="605">
        <f>220*M932*0.85/1000</f>
        <v>13.837999999999999</v>
      </c>
      <c r="N933" s="605"/>
      <c r="O933" s="653">
        <f>SUM(K933:M933)</f>
        <v>34.033999999999999</v>
      </c>
      <c r="P933" s="634"/>
      <c r="Q933" s="634"/>
      <c r="R933" s="639"/>
      <c r="S933" s="640"/>
      <c r="T933" s="805"/>
      <c r="U933" s="765">
        <f>SUM(O933,T933)</f>
        <v>34.033999999999999</v>
      </c>
      <c r="V933" s="847"/>
    </row>
    <row r="934" spans="1:22" ht="18" customHeight="1" x14ac:dyDescent="0.3">
      <c r="A934" s="106" t="s">
        <v>291</v>
      </c>
      <c r="B934" s="125">
        <v>250</v>
      </c>
      <c r="C934" s="125">
        <v>361</v>
      </c>
      <c r="D934" s="167">
        <f>MAX(K940:M940)/C934*100</f>
        <v>22.160664819944596</v>
      </c>
      <c r="E934" s="167"/>
      <c r="F934" s="26"/>
      <c r="G934" s="26"/>
      <c r="H934" s="13"/>
      <c r="I934" s="13"/>
      <c r="J934" s="409">
        <f>(K934+L934+M934)/3</f>
        <v>232</v>
      </c>
      <c r="K934" s="373">
        <v>234</v>
      </c>
      <c r="L934" s="373">
        <v>228</v>
      </c>
      <c r="M934" s="373">
        <v>234</v>
      </c>
      <c r="N934" s="373"/>
      <c r="O934" s="297"/>
      <c r="P934" s="137"/>
      <c r="Q934" s="137"/>
      <c r="R934" s="149"/>
      <c r="S934" s="151"/>
      <c r="T934" s="781"/>
      <c r="U934" s="736"/>
      <c r="V934" s="773"/>
    </row>
    <row r="935" spans="1:22" ht="18" customHeight="1" x14ac:dyDescent="0.25">
      <c r="A935" s="958" t="s">
        <v>160</v>
      </c>
      <c r="B935" s="511"/>
      <c r="C935" s="511"/>
      <c r="D935" s="273"/>
      <c r="E935" s="273">
        <v>395</v>
      </c>
      <c r="F935" s="275"/>
      <c r="G935" s="275"/>
      <c r="H935" s="105"/>
      <c r="I935" s="105"/>
      <c r="J935" s="239"/>
      <c r="K935" s="181">
        <v>36</v>
      </c>
      <c r="L935" s="181">
        <v>55</v>
      </c>
      <c r="M935" s="181">
        <v>51</v>
      </c>
      <c r="N935" s="181">
        <f t="shared" si="294"/>
        <v>17.349331283942906</v>
      </c>
      <c r="O935" s="297"/>
      <c r="P935" s="142"/>
      <c r="Q935" s="142"/>
      <c r="R935" s="198"/>
      <c r="S935" s="301"/>
      <c r="T935" s="782"/>
      <c r="U935" s="736"/>
      <c r="V935" s="773"/>
    </row>
    <row r="936" spans="1:22" ht="18" customHeight="1" x14ac:dyDescent="0.25">
      <c r="A936" s="958" t="s">
        <v>292</v>
      </c>
      <c r="B936" s="512"/>
      <c r="C936" s="512"/>
      <c r="D936" s="274"/>
      <c r="E936" s="274">
        <v>402</v>
      </c>
      <c r="F936" s="276"/>
      <c r="G936" s="276"/>
      <c r="H936" s="277"/>
      <c r="I936" s="277"/>
      <c r="J936" s="239"/>
      <c r="K936" s="181">
        <v>6</v>
      </c>
      <c r="L936" s="181">
        <v>7</v>
      </c>
      <c r="M936" s="181">
        <v>2</v>
      </c>
      <c r="N936" s="181">
        <f t="shared" si="294"/>
        <v>4.5824556735444801</v>
      </c>
      <c r="O936" s="297"/>
      <c r="P936" s="142"/>
      <c r="Q936" s="142"/>
      <c r="R936" s="198"/>
      <c r="S936" s="197"/>
      <c r="T936" s="338"/>
      <c r="U936" s="736"/>
      <c r="V936" s="773"/>
    </row>
    <row r="937" spans="1:22" ht="18" customHeight="1" x14ac:dyDescent="0.25">
      <c r="A937" s="958" t="s">
        <v>544</v>
      </c>
      <c r="B937" s="512"/>
      <c r="C937" s="512"/>
      <c r="D937" s="274"/>
      <c r="E937" s="274">
        <v>404</v>
      </c>
      <c r="F937" s="276"/>
      <c r="G937" s="276"/>
      <c r="H937" s="277"/>
      <c r="I937" s="277"/>
      <c r="J937" s="239"/>
      <c r="K937" s="181">
        <v>2</v>
      </c>
      <c r="L937" s="181">
        <v>2</v>
      </c>
      <c r="M937" s="181">
        <v>16</v>
      </c>
      <c r="N937" s="181">
        <f t="shared" si="294"/>
        <v>13.999691996611926</v>
      </c>
      <c r="O937" s="297"/>
      <c r="P937" s="142"/>
      <c r="Q937" s="142"/>
      <c r="R937" s="198"/>
      <c r="S937" s="197"/>
      <c r="T937" s="338"/>
      <c r="U937" s="736"/>
      <c r="V937" s="773"/>
    </row>
    <row r="938" spans="1:22" ht="18" customHeight="1" x14ac:dyDescent="0.25">
      <c r="A938" s="958" t="s">
        <v>545</v>
      </c>
      <c r="B938" s="512"/>
      <c r="C938" s="512"/>
      <c r="D938" s="274"/>
      <c r="E938" s="274"/>
      <c r="F938" s="276"/>
      <c r="G938" s="276"/>
      <c r="H938" s="277"/>
      <c r="I938" s="277"/>
      <c r="J938" s="239"/>
      <c r="K938" s="181">
        <v>0</v>
      </c>
      <c r="L938" s="181">
        <v>2</v>
      </c>
      <c r="M938" s="181">
        <v>11</v>
      </c>
      <c r="N938" s="181">
        <f t="shared" si="294"/>
        <v>10.148715977895922</v>
      </c>
      <c r="O938" s="297"/>
      <c r="P938" s="142"/>
      <c r="Q938" s="142"/>
      <c r="R938" s="198"/>
      <c r="S938" s="197"/>
      <c r="T938" s="338"/>
      <c r="U938" s="736"/>
      <c r="V938" s="773"/>
    </row>
    <row r="939" spans="1:22" ht="18" customHeight="1" x14ac:dyDescent="0.25">
      <c r="A939" s="958" t="s">
        <v>546</v>
      </c>
      <c r="B939" s="512"/>
      <c r="C939" s="512"/>
      <c r="D939" s="274"/>
      <c r="E939" s="274"/>
      <c r="F939" s="276"/>
      <c r="G939" s="276"/>
      <c r="H939" s="277"/>
      <c r="I939" s="277"/>
      <c r="J939" s="239"/>
      <c r="K939" s="181">
        <v>14</v>
      </c>
      <c r="L939" s="181">
        <v>14</v>
      </c>
      <c r="M939" s="181">
        <v>3</v>
      </c>
      <c r="N939" s="181">
        <f t="shared" si="294"/>
        <v>10.999757997337941</v>
      </c>
      <c r="O939" s="297"/>
      <c r="P939" s="142"/>
      <c r="Q939" s="142"/>
      <c r="R939" s="198"/>
      <c r="S939" s="197"/>
      <c r="T939" s="338"/>
      <c r="U939" s="736"/>
      <c r="V939" s="773"/>
    </row>
    <row r="940" spans="1:22" ht="18" customHeight="1" x14ac:dyDescent="0.3">
      <c r="A940" s="15" t="s">
        <v>11</v>
      </c>
      <c r="B940" s="513"/>
      <c r="C940" s="513"/>
      <c r="D940" s="71"/>
      <c r="E940" s="71"/>
      <c r="F940" s="70"/>
      <c r="G940" s="70"/>
      <c r="H940" s="51"/>
      <c r="I940" s="51"/>
      <c r="J940" s="47"/>
      <c r="K940" s="53">
        <f>SUM(K935:K938)</f>
        <v>44</v>
      </c>
      <c r="L940" s="53">
        <f t="shared" ref="L940:M940" si="296">SUM(L935:L938)</f>
        <v>66</v>
      </c>
      <c r="M940" s="53">
        <f t="shared" si="296"/>
        <v>80</v>
      </c>
      <c r="N940" s="53">
        <f t="shared" si="294"/>
        <v>31.432330107709166</v>
      </c>
      <c r="O940" s="292"/>
      <c r="P940" s="40"/>
      <c r="Q940" s="40"/>
      <c r="R940" s="55"/>
      <c r="S940" s="61"/>
      <c r="T940" s="926"/>
      <c r="U940" s="736"/>
      <c r="V940" s="736"/>
    </row>
    <row r="941" spans="1:22" ht="18" customHeight="1" x14ac:dyDescent="0.3">
      <c r="A941" s="592"/>
      <c r="B941" s="603"/>
      <c r="C941" s="603"/>
      <c r="D941" s="626"/>
      <c r="E941" s="626"/>
      <c r="F941" s="810"/>
      <c r="G941" s="810"/>
      <c r="H941" s="698"/>
      <c r="I941" s="698"/>
      <c r="J941" s="617"/>
      <c r="K941" s="605">
        <f>220*K940*0.85/1000</f>
        <v>8.2279999999999998</v>
      </c>
      <c r="L941" s="605">
        <f>220*L940*0.85/1000</f>
        <v>12.342000000000001</v>
      </c>
      <c r="M941" s="605">
        <f>220*M940*0.85/1000</f>
        <v>14.96</v>
      </c>
      <c r="N941" s="605"/>
      <c r="O941" s="653">
        <f>SUM(K941:M941)</f>
        <v>35.53</v>
      </c>
      <c r="P941" s="634"/>
      <c r="Q941" s="634"/>
      <c r="R941" s="639"/>
      <c r="S941" s="640"/>
      <c r="T941" s="805"/>
      <c r="U941" s="717"/>
      <c r="V941" s="796">
        <f>SUM(O941,T941)</f>
        <v>35.53</v>
      </c>
    </row>
    <row r="942" spans="1:22" ht="18" customHeight="1" x14ac:dyDescent="0.3">
      <c r="A942" s="95" t="s">
        <v>101</v>
      </c>
      <c r="B942" s="508">
        <v>320</v>
      </c>
      <c r="C942" s="508">
        <v>462</v>
      </c>
      <c r="D942" s="167">
        <f>MAX(K946:L946:M946)/462*100</f>
        <v>8.6580086580086579</v>
      </c>
      <c r="E942" s="167"/>
      <c r="F942" s="559">
        <v>630</v>
      </c>
      <c r="G942" s="559">
        <v>910</v>
      </c>
      <c r="H942" s="171">
        <f>MAX(P946:R946)*100/G942</f>
        <v>0</v>
      </c>
      <c r="I942" s="159"/>
      <c r="J942" s="409">
        <f>(K942+L942+M942)/3</f>
        <v>224</v>
      </c>
      <c r="K942" s="373">
        <v>224</v>
      </c>
      <c r="L942" s="373">
        <v>222</v>
      </c>
      <c r="M942" s="373">
        <v>226</v>
      </c>
      <c r="N942" s="373"/>
      <c r="O942" s="297"/>
      <c r="P942" s="142"/>
      <c r="Q942" s="142"/>
      <c r="R942" s="191"/>
      <c r="S942" s="197"/>
      <c r="T942" s="781"/>
      <c r="U942" s="736"/>
      <c r="V942" s="773"/>
    </row>
    <row r="943" spans="1:22" ht="18" customHeight="1" x14ac:dyDescent="0.25">
      <c r="A943" s="964" t="s">
        <v>117</v>
      </c>
      <c r="B943" s="514"/>
      <c r="C943" s="514"/>
      <c r="D943" s="864"/>
      <c r="E943" s="762">
        <v>402</v>
      </c>
      <c r="F943" s="280"/>
      <c r="G943" s="280"/>
      <c r="H943" s="105"/>
      <c r="I943" s="105"/>
      <c r="J943" s="239"/>
      <c r="K943" s="298">
        <v>32</v>
      </c>
      <c r="L943" s="298">
        <v>40</v>
      </c>
      <c r="M943" s="298">
        <v>26</v>
      </c>
      <c r="N943" s="298">
        <f t="shared" si="294"/>
        <v>12.16517061121627</v>
      </c>
      <c r="O943" s="297"/>
      <c r="P943" s="142"/>
      <c r="Q943" s="142"/>
      <c r="R943" s="191"/>
      <c r="S943" s="301"/>
      <c r="T943" s="782"/>
      <c r="U943" s="736"/>
      <c r="V943" s="773"/>
    </row>
    <row r="944" spans="1:22" ht="18" customHeight="1" x14ac:dyDescent="0.25">
      <c r="A944" s="766" t="s">
        <v>73</v>
      </c>
      <c r="B944" s="515"/>
      <c r="C944" s="515"/>
      <c r="D944" s="866"/>
      <c r="E944" s="751">
        <v>403</v>
      </c>
      <c r="F944" s="283"/>
      <c r="G944" s="283"/>
      <c r="H944" s="277"/>
      <c r="I944" s="277"/>
      <c r="J944" s="239"/>
      <c r="K944" s="181"/>
      <c r="L944" s="181"/>
      <c r="M944" s="181"/>
      <c r="N944" s="181">
        <f t="shared" si="294"/>
        <v>0</v>
      </c>
      <c r="O944" s="297"/>
      <c r="P944" s="142"/>
      <c r="Q944" s="142"/>
      <c r="R944" s="198"/>
      <c r="S944" s="301"/>
      <c r="T944" s="782"/>
      <c r="U944" s="736"/>
      <c r="V944" s="773"/>
    </row>
    <row r="945" spans="1:22" ht="18" customHeight="1" x14ac:dyDescent="0.25">
      <c r="A945" s="766"/>
      <c r="B945" s="515"/>
      <c r="C945" s="515"/>
      <c r="D945" s="866"/>
      <c r="E945" s="751">
        <v>402</v>
      </c>
      <c r="F945" s="283"/>
      <c r="G945" s="283"/>
      <c r="H945" s="277"/>
      <c r="I945" s="277"/>
      <c r="J945" s="239"/>
      <c r="K945" s="181"/>
      <c r="L945" s="181"/>
      <c r="M945" s="181"/>
      <c r="N945" s="181"/>
      <c r="O945" s="297"/>
      <c r="P945" s="142"/>
      <c r="Q945" s="142"/>
      <c r="R945" s="198"/>
      <c r="S945" s="197"/>
      <c r="T945" s="782"/>
      <c r="U945" s="736"/>
      <c r="V945" s="773"/>
    </row>
    <row r="946" spans="1:22" ht="18" customHeight="1" x14ac:dyDescent="0.3">
      <c r="A946" s="15" t="s">
        <v>11</v>
      </c>
      <c r="B946" s="513"/>
      <c r="C946" s="513"/>
      <c r="D946" s="71"/>
      <c r="E946" s="71"/>
      <c r="F946" s="70"/>
      <c r="G946" s="70"/>
      <c r="H946" s="51"/>
      <c r="I946" s="51"/>
      <c r="J946" s="47"/>
      <c r="K946" s="53">
        <f>SUM(K943:K945)</f>
        <v>32</v>
      </c>
      <c r="L946" s="53">
        <f t="shared" ref="L946:M946" si="297">SUM(L943:L945)</f>
        <v>40</v>
      </c>
      <c r="M946" s="53">
        <f t="shared" si="297"/>
        <v>26</v>
      </c>
      <c r="N946" s="53">
        <f t="shared" si="294"/>
        <v>12.16517061121627</v>
      </c>
      <c r="O946" s="292"/>
      <c r="P946" s="31"/>
      <c r="Q946" s="31"/>
      <c r="R946" s="35"/>
      <c r="S946" s="61"/>
      <c r="T946" s="926"/>
      <c r="U946" s="736"/>
      <c r="V946" s="736"/>
    </row>
    <row r="947" spans="1:22" ht="18" customHeight="1" x14ac:dyDescent="0.3">
      <c r="A947" s="592"/>
      <c r="B947" s="603"/>
      <c r="C947" s="603"/>
      <c r="D947" s="626"/>
      <c r="E947" s="626"/>
      <c r="F947" s="810"/>
      <c r="G947" s="810"/>
      <c r="H947" s="698"/>
      <c r="I947" s="698"/>
      <c r="J947" s="617"/>
      <c r="K947" s="605">
        <f>220*K946*0.85/1000</f>
        <v>5.984</v>
      </c>
      <c r="L947" s="605">
        <f>220*L946*0.85/1000</f>
        <v>7.48</v>
      </c>
      <c r="M947" s="605">
        <f>220*M946*0.85/1000</f>
        <v>4.8620000000000001</v>
      </c>
      <c r="N947" s="605"/>
      <c r="O947" s="653">
        <f>SUM(K947:M947)</f>
        <v>18.326000000000001</v>
      </c>
      <c r="P947" s="598"/>
      <c r="Q947" s="598"/>
      <c r="R947" s="655"/>
      <c r="S947" s="640"/>
      <c r="T947" s="805"/>
      <c r="U947" s="765">
        <f>SUM(O947,T947)</f>
        <v>18.326000000000001</v>
      </c>
      <c r="V947" s="847"/>
    </row>
    <row r="948" spans="1:22" ht="18" customHeight="1" x14ac:dyDescent="0.3">
      <c r="A948" s="483" t="s">
        <v>102</v>
      </c>
      <c r="B948" s="508">
        <v>160</v>
      </c>
      <c r="C948" s="508">
        <v>231</v>
      </c>
      <c r="D948" s="201">
        <f>MAX(K952:M952)*100/C948</f>
        <v>0.4329004329004329</v>
      </c>
      <c r="E948" s="201"/>
      <c r="F948" s="559"/>
      <c r="G948" s="559"/>
      <c r="H948" s="46"/>
      <c r="I948" s="46"/>
      <c r="J948" s="409">
        <f>(K948+L948+M948)/3</f>
        <v>235.66666666666666</v>
      </c>
      <c r="K948" s="415">
        <v>236</v>
      </c>
      <c r="L948" s="390">
        <v>233</v>
      </c>
      <c r="M948" s="390">
        <v>238</v>
      </c>
      <c r="N948" s="390"/>
      <c r="O948" s="297"/>
      <c r="P948" s="142"/>
      <c r="Q948" s="142"/>
      <c r="R948" s="198"/>
      <c r="S948" s="197"/>
      <c r="T948" s="781"/>
      <c r="U948" s="736"/>
      <c r="V948" s="773"/>
    </row>
    <row r="949" spans="1:22" ht="18" customHeight="1" x14ac:dyDescent="0.3">
      <c r="A949" s="110"/>
      <c r="B949" s="514"/>
      <c r="C949" s="514"/>
      <c r="D949" s="278"/>
      <c r="E949" s="279">
        <v>402</v>
      </c>
      <c r="F949" s="280"/>
      <c r="G949" s="280"/>
      <c r="H949" s="105"/>
      <c r="I949" s="105"/>
      <c r="J949" s="409"/>
      <c r="K949" s="393">
        <v>1</v>
      </c>
      <c r="L949" s="181">
        <v>1</v>
      </c>
      <c r="M949" s="181">
        <v>1</v>
      </c>
      <c r="N949" s="181">
        <f t="shared" si="294"/>
        <v>0</v>
      </c>
      <c r="O949" s="297"/>
      <c r="P949" s="142"/>
      <c r="Q949" s="142"/>
      <c r="R949" s="198"/>
      <c r="S949" s="197"/>
      <c r="T949" s="781"/>
      <c r="U949" s="736"/>
      <c r="V949" s="773"/>
    </row>
    <row r="950" spans="1:22" ht="18" customHeight="1" x14ac:dyDescent="0.3">
      <c r="A950" s="110"/>
      <c r="B950" s="515"/>
      <c r="C950" s="515"/>
      <c r="D950" s="281"/>
      <c r="E950" s="282">
        <v>403</v>
      </c>
      <c r="F950" s="283"/>
      <c r="G950" s="283"/>
      <c r="H950" s="277"/>
      <c r="I950" s="277"/>
      <c r="J950" s="409"/>
      <c r="K950" s="415"/>
      <c r="L950" s="181"/>
      <c r="M950" s="181"/>
      <c r="N950" s="181"/>
      <c r="O950" s="297"/>
      <c r="P950" s="142"/>
      <c r="Q950" s="142"/>
      <c r="R950" s="198"/>
      <c r="S950" s="197"/>
      <c r="T950" s="781"/>
      <c r="U950" s="736"/>
      <c r="V950" s="736"/>
    </row>
    <row r="951" spans="1:22" ht="18" customHeight="1" x14ac:dyDescent="0.3">
      <c r="A951" s="110"/>
      <c r="B951" s="516"/>
      <c r="C951" s="516"/>
      <c r="D951" s="284"/>
      <c r="E951" s="285">
        <v>402</v>
      </c>
      <c r="F951" s="286"/>
      <c r="G951" s="286"/>
      <c r="H951" s="74"/>
      <c r="I951" s="74"/>
      <c r="J951" s="409"/>
      <c r="K951" s="415"/>
      <c r="L951" s="181"/>
      <c r="M951" s="181"/>
      <c r="N951" s="181"/>
      <c r="O951" s="297"/>
      <c r="P951" s="142"/>
      <c r="Q951" s="142"/>
      <c r="R951" s="198"/>
      <c r="S951" s="197"/>
      <c r="T951" s="781"/>
      <c r="U951" s="736"/>
      <c r="V951" s="773"/>
    </row>
    <row r="952" spans="1:22" ht="18" customHeight="1" x14ac:dyDescent="0.3">
      <c r="A952" s="15" t="s">
        <v>11</v>
      </c>
      <c r="B952" s="513"/>
      <c r="C952" s="513"/>
      <c r="D952" s="71"/>
      <c r="E952" s="71"/>
      <c r="F952" s="70"/>
      <c r="G952" s="70"/>
      <c r="H952" s="51"/>
      <c r="I952" s="51"/>
      <c r="J952" s="47"/>
      <c r="K952" s="53">
        <f>SUM(K949:K951)</f>
        <v>1</v>
      </c>
      <c r="L952" s="53">
        <f t="shared" ref="L952:M952" si="298">SUM(L949:L951)</f>
        <v>1</v>
      </c>
      <c r="M952" s="53">
        <f t="shared" si="298"/>
        <v>1</v>
      </c>
      <c r="N952" s="53">
        <f t="shared" ref="N952" si="299">SQRT((0+L952*0.866-M952*0.866)*(0+L952*0.866-M952*0.866)+(K952-L952*0.5-M952*0.5)*(K952-L952*0.5-M952*0.5))</f>
        <v>0</v>
      </c>
      <c r="O952" s="292"/>
      <c r="P952" s="40"/>
      <c r="Q952" s="40"/>
      <c r="R952" s="55"/>
      <c r="S952" s="61"/>
      <c r="T952" s="43"/>
      <c r="U952" s="736"/>
      <c r="V952" s="736"/>
    </row>
    <row r="953" spans="1:22" ht="18" customHeight="1" x14ac:dyDescent="0.3">
      <c r="A953" s="592"/>
      <c r="B953" s="602"/>
      <c r="C953" s="602"/>
      <c r="D953" s="664"/>
      <c r="E953" s="664"/>
      <c r="F953" s="665"/>
      <c r="G953" s="665"/>
      <c r="H953" s="666"/>
      <c r="I953" s="666"/>
      <c r="J953" s="617"/>
      <c r="K953" s="965">
        <f>220*K952*0.85/1000</f>
        <v>0.187</v>
      </c>
      <c r="L953" s="965">
        <f>220*L952*0.85/1000</f>
        <v>0.187</v>
      </c>
      <c r="M953" s="965">
        <f>220*M952*0.85/1000</f>
        <v>0.187</v>
      </c>
      <c r="N953" s="605"/>
      <c r="O953" s="653">
        <f>SUM(K953:M953)</f>
        <v>0.56099999999999994</v>
      </c>
      <c r="P953" s="634"/>
      <c r="Q953" s="634"/>
      <c r="R953" s="639"/>
      <c r="S953" s="640"/>
      <c r="T953" s="811"/>
      <c r="U953" s="765">
        <f>SUM(O953,T953)</f>
        <v>0.56099999999999994</v>
      </c>
      <c r="V953" s="847"/>
    </row>
    <row r="954" spans="1:22" ht="18" customHeight="1" x14ac:dyDescent="0.3">
      <c r="A954" s="95" t="s">
        <v>103</v>
      </c>
      <c r="B954" s="508">
        <v>25</v>
      </c>
      <c r="C954" s="508">
        <v>36</v>
      </c>
      <c r="D954" s="167">
        <f>MAX(K956:M956)*100/36</f>
        <v>8.3333333333333339</v>
      </c>
      <c r="E954" s="167"/>
      <c r="F954" s="564"/>
      <c r="G954" s="564"/>
      <c r="H954" s="46"/>
      <c r="I954" s="46"/>
      <c r="J954" s="409">
        <f>(K954+L954+M954)/3</f>
        <v>227</v>
      </c>
      <c r="K954" s="373">
        <v>228</v>
      </c>
      <c r="L954" s="373">
        <v>225</v>
      </c>
      <c r="M954" s="373">
        <v>228</v>
      </c>
      <c r="N954" s="373"/>
      <c r="O954" s="297"/>
      <c r="P954" s="140"/>
      <c r="Q954" s="140"/>
      <c r="R954" s="259"/>
      <c r="S954" s="197"/>
      <c r="T954" s="781"/>
      <c r="U954" s="736"/>
      <c r="V954" s="773"/>
    </row>
    <row r="955" spans="1:22" ht="18" customHeight="1" x14ac:dyDescent="0.3">
      <c r="A955" s="72" t="s">
        <v>294</v>
      </c>
      <c r="B955" s="516"/>
      <c r="C955" s="516"/>
      <c r="D955" s="287"/>
      <c r="E955" s="287"/>
      <c r="F955" s="73"/>
      <c r="G955" s="73"/>
      <c r="H955" s="74"/>
      <c r="I955" s="74"/>
      <c r="J955" s="239"/>
      <c r="K955" s="181">
        <v>1</v>
      </c>
      <c r="L955" s="181">
        <v>3</v>
      </c>
      <c r="M955" s="181">
        <v>1</v>
      </c>
      <c r="N955" s="181">
        <f t="shared" ref="N955:N956" si="300">SQRT((0+L955*0.866-M955*0.866)*(0+L955*0.866-M955*0.866)+(K955-L955*0.5-M955*0.5)*(K955-L955*0.5-M955*0.5))</f>
        <v>1.9999559995159892</v>
      </c>
      <c r="O955" s="297"/>
      <c r="P955" s="142"/>
      <c r="Q955" s="142"/>
      <c r="R955" s="198"/>
      <c r="S955" s="197"/>
      <c r="T955" s="781"/>
      <c r="U955" s="736"/>
      <c r="V955" s="773"/>
    </row>
    <row r="956" spans="1:22" ht="18" customHeight="1" x14ac:dyDescent="0.3">
      <c r="A956" s="15" t="s">
        <v>11</v>
      </c>
      <c r="B956" s="513"/>
      <c r="C956" s="513"/>
      <c r="D956" s="71"/>
      <c r="E956" s="71"/>
      <c r="F956" s="70"/>
      <c r="G956" s="70"/>
      <c r="H956" s="51"/>
      <c r="I956" s="51"/>
      <c r="J956" s="47"/>
      <c r="K956" s="53">
        <f>SUM(K955)</f>
        <v>1</v>
      </c>
      <c r="L956" s="53">
        <f t="shared" ref="L956:M956" si="301">SUM(L955)</f>
        <v>3</v>
      </c>
      <c r="M956" s="53">
        <f t="shared" si="301"/>
        <v>1</v>
      </c>
      <c r="N956" s="53">
        <f t="shared" si="300"/>
        <v>1.9999559995159892</v>
      </c>
      <c r="O956" s="292"/>
      <c r="P956" s="40"/>
      <c r="Q956" s="40"/>
      <c r="R956" s="55"/>
      <c r="S956" s="61"/>
      <c r="T956" s="926"/>
      <c r="U956" s="736"/>
      <c r="V956" s="736"/>
    </row>
    <row r="957" spans="1:22" ht="18" customHeight="1" x14ac:dyDescent="0.3">
      <c r="A957" s="667"/>
      <c r="B957" s="656"/>
      <c r="C957" s="656"/>
      <c r="D957" s="668"/>
      <c r="E957" s="668"/>
      <c r="F957" s="669"/>
      <c r="G957" s="669"/>
      <c r="H957" s="670"/>
      <c r="I957" s="670"/>
      <c r="J957" s="671"/>
      <c r="K957" s="966">
        <f>220*K956*0.85/1000</f>
        <v>0.187</v>
      </c>
      <c r="L957" s="966">
        <f>220*L956*0.85/1000</f>
        <v>0.56100000000000005</v>
      </c>
      <c r="M957" s="966">
        <f>220*M956*0.85/1000</f>
        <v>0.187</v>
      </c>
      <c r="N957" s="672"/>
      <c r="O957" s="653">
        <f>SUM(K957:M957)</f>
        <v>0.93500000000000005</v>
      </c>
      <c r="P957" s="634"/>
      <c r="Q957" s="634"/>
      <c r="R957" s="639"/>
      <c r="S957" s="673"/>
      <c r="T957" s="805"/>
      <c r="U957" s="765">
        <f>SUM(O957,T957)</f>
        <v>0.93500000000000005</v>
      </c>
      <c r="V957" s="847"/>
    </row>
    <row r="958" spans="1:22" ht="18" customHeight="1" x14ac:dyDescent="0.3">
      <c r="A958" s="111" t="s">
        <v>295</v>
      </c>
      <c r="B958" s="516">
        <v>160</v>
      </c>
      <c r="C958" s="516">
        <v>231</v>
      </c>
      <c r="D958" s="271">
        <f>MAX(K962:L962:M962)/231*100</f>
        <v>0</v>
      </c>
      <c r="E958" s="271"/>
      <c r="F958" s="563"/>
      <c r="G958" s="563"/>
      <c r="H958" s="74"/>
      <c r="I958" s="74"/>
      <c r="J958" s="567">
        <f>(K958+L958+M958)/3</f>
        <v>230</v>
      </c>
      <c r="K958" s="416">
        <v>230</v>
      </c>
      <c r="L958" s="416">
        <v>230</v>
      </c>
      <c r="M958" s="416">
        <v>230</v>
      </c>
      <c r="N958" s="416"/>
      <c r="O958" s="297"/>
      <c r="P958" s="142"/>
      <c r="Q958" s="142"/>
      <c r="R958" s="198"/>
      <c r="S958" s="302"/>
      <c r="T958" s="781"/>
      <c r="U958" s="736"/>
      <c r="V958" s="773"/>
    </row>
    <row r="959" spans="1:22" ht="18" customHeight="1" x14ac:dyDescent="0.25">
      <c r="A959" s="766" t="s">
        <v>293</v>
      </c>
      <c r="B959" s="511"/>
      <c r="C959" s="511"/>
      <c r="D959" s="273"/>
      <c r="E959" s="273">
        <v>426</v>
      </c>
      <c r="F959" s="275"/>
      <c r="G959" s="275"/>
      <c r="H959" s="105"/>
      <c r="I959" s="105"/>
      <c r="J959" s="239"/>
      <c r="K959" s="181">
        <v>0</v>
      </c>
      <c r="L959" s="181">
        <v>0</v>
      </c>
      <c r="M959" s="181">
        <v>0</v>
      </c>
      <c r="N959" s="181">
        <f t="shared" ref="N959" si="302">SQRT((0+L959*0.866-M959*0.866)*(0+L959*0.866-M959*0.866)+(K959-L959*0.5-M959*0.5)*(K959-L959*0.5-M959*0.5))</f>
        <v>0</v>
      </c>
      <c r="O959" s="297"/>
      <c r="P959" s="142"/>
      <c r="Q959" s="142"/>
      <c r="R959" s="198"/>
      <c r="S959" s="197"/>
      <c r="T959" s="967"/>
      <c r="U959" s="736"/>
      <c r="V959" s="773"/>
    </row>
    <row r="960" spans="1:22" ht="18" customHeight="1" x14ac:dyDescent="0.25">
      <c r="A960" s="766"/>
      <c r="B960" s="512"/>
      <c r="C960" s="512"/>
      <c r="D960" s="274"/>
      <c r="E960" s="274">
        <v>420</v>
      </c>
      <c r="F960" s="276"/>
      <c r="G960" s="276"/>
      <c r="H960" s="277"/>
      <c r="I960" s="277"/>
      <c r="J960" s="239"/>
      <c r="K960" s="181"/>
      <c r="L960" s="181"/>
      <c r="M960" s="181"/>
      <c r="N960" s="181"/>
      <c r="O960" s="297"/>
      <c r="P960" s="142"/>
      <c r="Q960" s="142"/>
      <c r="R960" s="198"/>
      <c r="S960" s="197"/>
      <c r="T960" s="967"/>
      <c r="U960" s="736"/>
      <c r="V960" s="773"/>
    </row>
    <row r="961" spans="1:22" ht="18" customHeight="1" x14ac:dyDescent="0.25">
      <c r="A961" s="766"/>
      <c r="B961" s="512"/>
      <c r="C961" s="512"/>
      <c r="D961" s="274"/>
      <c r="E961" s="274">
        <v>422</v>
      </c>
      <c r="F961" s="276"/>
      <c r="G961" s="276"/>
      <c r="H961" s="277"/>
      <c r="I961" s="277"/>
      <c r="J961" s="239"/>
      <c r="K961" s="181"/>
      <c r="L961" s="181"/>
      <c r="M961" s="181"/>
      <c r="N961" s="181"/>
      <c r="O961" s="297"/>
      <c r="P961" s="142"/>
      <c r="Q961" s="142"/>
      <c r="R961" s="198"/>
      <c r="S961" s="197"/>
      <c r="T961" s="967"/>
      <c r="U961" s="736"/>
      <c r="V961" s="773"/>
    </row>
    <row r="962" spans="1:22" ht="18" customHeight="1" x14ac:dyDescent="0.3">
      <c r="A962" s="15" t="s">
        <v>11</v>
      </c>
      <c r="B962" s="128"/>
      <c r="C962" s="128"/>
      <c r="D962" s="76"/>
      <c r="E962" s="76"/>
      <c r="F962" s="75"/>
      <c r="G962" s="75"/>
      <c r="H962" s="30"/>
      <c r="I962" s="30"/>
      <c r="J962" s="25"/>
      <c r="K962" s="66">
        <f>SUM(K959:K961)</f>
        <v>0</v>
      </c>
      <c r="L962" s="66">
        <f t="shared" ref="L962:M962" si="303">SUM(L959:L961)</f>
        <v>0</v>
      </c>
      <c r="M962" s="66">
        <f t="shared" si="303"/>
        <v>0</v>
      </c>
      <c r="N962" s="66">
        <f t="shared" ref="N962" si="304">SQRT((0+L962*0.866-M962*0.866)*(0+L962*0.866-M962*0.866)+(K962-L962*0.5-M962*0.5)*(K962-L962*0.5-M962*0.5))</f>
        <v>0</v>
      </c>
      <c r="O962" s="292"/>
      <c r="P962" s="16"/>
      <c r="Q962" s="16"/>
      <c r="R962" s="22"/>
      <c r="S962" s="77"/>
      <c r="T962" s="926"/>
      <c r="U962" s="736"/>
      <c r="V962" s="773"/>
    </row>
    <row r="963" spans="1:22" ht="18" customHeight="1" x14ac:dyDescent="0.3">
      <c r="A963" s="592"/>
      <c r="B963" s="611"/>
      <c r="C963" s="611"/>
      <c r="D963" s="674"/>
      <c r="E963" s="674"/>
      <c r="F963" s="675"/>
      <c r="G963" s="675"/>
      <c r="H963" s="676"/>
      <c r="I963" s="676"/>
      <c r="J963" s="608"/>
      <c r="K963" s="595">
        <f>220*K962*0.85</f>
        <v>0</v>
      </c>
      <c r="L963" s="595">
        <f>220*L962*0.85</f>
        <v>0</v>
      </c>
      <c r="M963" s="595">
        <f>220*M962*0.85</f>
        <v>0</v>
      </c>
      <c r="N963" s="595"/>
      <c r="O963" s="653">
        <f>SUM(K963:M963)</f>
        <v>0</v>
      </c>
      <c r="P963" s="635"/>
      <c r="Q963" s="635"/>
      <c r="R963" s="636"/>
      <c r="S963" s="677"/>
      <c r="T963" s="805"/>
      <c r="U963" s="765">
        <f>SUM(O963,T963)</f>
        <v>0</v>
      </c>
      <c r="V963" s="847"/>
    </row>
    <row r="964" spans="1:22" ht="18" customHeight="1" x14ac:dyDescent="0.3">
      <c r="A964" s="95" t="s">
        <v>296</v>
      </c>
      <c r="B964" s="508">
        <v>250</v>
      </c>
      <c r="C964" s="508">
        <v>361</v>
      </c>
      <c r="D964" s="201">
        <f>MAX(K968:M968)/361*100</f>
        <v>14.127423822714682</v>
      </c>
      <c r="E964" s="201"/>
      <c r="F964" s="564"/>
      <c r="G964" s="564"/>
      <c r="H964" s="46"/>
      <c r="I964" s="46"/>
      <c r="J964" s="409">
        <f>(K964+L964+M964)/3</f>
        <v>229.33333333333334</v>
      </c>
      <c r="K964" s="390">
        <v>232</v>
      </c>
      <c r="L964" s="390">
        <v>227</v>
      </c>
      <c r="M964" s="390">
        <v>229</v>
      </c>
      <c r="N964" s="390"/>
      <c r="O964" s="297"/>
      <c r="P964" s="142"/>
      <c r="Q964" s="142"/>
      <c r="R964" s="198"/>
      <c r="S964" s="197"/>
      <c r="T964" s="338"/>
      <c r="U964" s="736"/>
      <c r="V964" s="773"/>
    </row>
    <row r="965" spans="1:22" ht="18" customHeight="1" x14ac:dyDescent="0.25">
      <c r="A965" s="766"/>
      <c r="B965" s="511"/>
      <c r="C965" s="511"/>
      <c r="D965" s="273"/>
      <c r="E965" s="273">
        <v>401</v>
      </c>
      <c r="F965" s="275"/>
      <c r="G965" s="275"/>
      <c r="H965" s="105"/>
      <c r="I965" s="105"/>
      <c r="J965" s="239"/>
      <c r="K965" s="393"/>
      <c r="L965" s="393"/>
      <c r="M965" s="393"/>
      <c r="N965" s="393">
        <f t="shared" ref="N965:N968" si="305">SQRT((0+L965*0.866-M965*0.866)*(0+L965*0.866-M965*0.866)+(K965-L965*0.5-M965*0.5)*(K965-L965*0.5-M965*0.5))</f>
        <v>0</v>
      </c>
      <c r="O965" s="297"/>
      <c r="P965" s="142"/>
      <c r="Q965" s="142"/>
      <c r="R965" s="198"/>
      <c r="S965" s="301"/>
      <c r="T965" s="962"/>
      <c r="U965" s="736"/>
      <c r="V965" s="773"/>
    </row>
    <row r="966" spans="1:22" ht="18" customHeight="1" x14ac:dyDescent="0.25">
      <c r="A966" s="766" t="s">
        <v>547</v>
      </c>
      <c r="B966" s="512"/>
      <c r="C966" s="512"/>
      <c r="D966" s="274"/>
      <c r="E966" s="274">
        <v>392</v>
      </c>
      <c r="F966" s="276"/>
      <c r="G966" s="276"/>
      <c r="H966" s="277"/>
      <c r="I966" s="277"/>
      <c r="J966" s="239"/>
      <c r="K966" s="393">
        <v>51</v>
      </c>
      <c r="L966" s="393">
        <v>43</v>
      </c>
      <c r="M966" s="393">
        <v>46</v>
      </c>
      <c r="N966" s="393">
        <f t="shared" si="305"/>
        <v>6.9999717142285647</v>
      </c>
      <c r="O966" s="297"/>
      <c r="P966" s="142"/>
      <c r="Q966" s="142"/>
      <c r="R966" s="198"/>
      <c r="S966" s="197"/>
      <c r="T966" s="781"/>
      <c r="U966" s="736"/>
      <c r="V966" s="773"/>
    </row>
    <row r="967" spans="1:22" ht="18" customHeight="1" x14ac:dyDescent="0.25">
      <c r="A967" s="766" t="s">
        <v>548</v>
      </c>
      <c r="B967" s="512"/>
      <c r="C967" s="512"/>
      <c r="D967" s="274"/>
      <c r="E967" s="274">
        <v>396</v>
      </c>
      <c r="F967" s="276"/>
      <c r="G967" s="276"/>
      <c r="H967" s="277"/>
      <c r="I967" s="277"/>
      <c r="J967" s="239"/>
      <c r="K967" s="393">
        <v>0</v>
      </c>
      <c r="L967" s="393">
        <v>1</v>
      </c>
      <c r="M967" s="393">
        <v>0</v>
      </c>
      <c r="N967" s="393">
        <f t="shared" si="305"/>
        <v>0.99997799975799462</v>
      </c>
      <c r="O967" s="297"/>
      <c r="P967" s="142"/>
      <c r="Q967" s="142"/>
      <c r="R967" s="198"/>
      <c r="S967" s="197"/>
      <c r="T967" s="781"/>
      <c r="U967" s="736"/>
      <c r="V967" s="773"/>
    </row>
    <row r="968" spans="1:22" ht="18" customHeight="1" x14ac:dyDescent="0.3">
      <c r="A968" s="15" t="s">
        <v>11</v>
      </c>
      <c r="B968" s="513"/>
      <c r="C968" s="513"/>
      <c r="D968" s="71"/>
      <c r="E968" s="71"/>
      <c r="F968" s="70"/>
      <c r="G968" s="70"/>
      <c r="H968" s="51"/>
      <c r="I968" s="51"/>
      <c r="J968" s="47"/>
      <c r="K968" s="53">
        <f>SUM(K965:K967)</f>
        <v>51</v>
      </c>
      <c r="L968" s="53">
        <f t="shared" ref="L968:M968" si="306">SUM(L965:L967)</f>
        <v>44</v>
      </c>
      <c r="M968" s="53">
        <f t="shared" si="306"/>
        <v>46</v>
      </c>
      <c r="N968" s="53">
        <f t="shared" si="305"/>
        <v>6.2449839071049649</v>
      </c>
      <c r="O968" s="292"/>
      <c r="P968" s="40"/>
      <c r="Q968" s="40"/>
      <c r="R968" s="55"/>
      <c r="S968" s="78"/>
      <c r="T968" s="926"/>
      <c r="U968" s="736"/>
      <c r="V968" s="773"/>
    </row>
    <row r="969" spans="1:22" ht="18" customHeight="1" x14ac:dyDescent="0.3">
      <c r="A969" s="592"/>
      <c r="B969" s="603"/>
      <c r="C969" s="603"/>
      <c r="D969" s="626"/>
      <c r="E969" s="626"/>
      <c r="F969" s="810"/>
      <c r="G969" s="810"/>
      <c r="H969" s="698"/>
      <c r="I969" s="698"/>
      <c r="J969" s="617"/>
      <c r="K969" s="605">
        <f>220*K968*0.85/1000</f>
        <v>9.5370000000000008</v>
      </c>
      <c r="L969" s="605">
        <f>220*L968*0.85/1000</f>
        <v>8.2279999999999998</v>
      </c>
      <c r="M969" s="605">
        <f>220*M968*0.85/1000</f>
        <v>8.6020000000000003</v>
      </c>
      <c r="N969" s="605"/>
      <c r="O969" s="653">
        <f>SUM(K969:M969)</f>
        <v>26.367000000000001</v>
      </c>
      <c r="P969" s="634"/>
      <c r="Q969" s="634"/>
      <c r="R969" s="639"/>
      <c r="S969" s="678"/>
      <c r="T969" s="805"/>
      <c r="U969" s="765">
        <f>SUM(O969,T969)</f>
        <v>26.367000000000001</v>
      </c>
      <c r="V969" s="847"/>
    </row>
    <row r="970" spans="1:22" ht="18" customHeight="1" x14ac:dyDescent="0.3">
      <c r="A970" s="95" t="s">
        <v>297</v>
      </c>
      <c r="B970" s="508">
        <v>250</v>
      </c>
      <c r="C970" s="508">
        <v>361</v>
      </c>
      <c r="D970" s="201">
        <f>MAX(K974:M974)/361*100</f>
        <v>13.850415512465375</v>
      </c>
      <c r="E970" s="201"/>
      <c r="F970" s="564"/>
      <c r="G970" s="564"/>
      <c r="H970" s="46"/>
      <c r="I970" s="46"/>
      <c r="J970" s="409">
        <f>(K970+L970+M970)/3</f>
        <v>229.33333333333334</v>
      </c>
      <c r="K970" s="390">
        <v>232</v>
      </c>
      <c r="L970" s="390">
        <v>227</v>
      </c>
      <c r="M970" s="390">
        <v>229</v>
      </c>
      <c r="N970" s="390"/>
      <c r="O970" s="297"/>
      <c r="P970" s="142"/>
      <c r="Q970" s="142"/>
      <c r="R970" s="198"/>
      <c r="S970" s="197"/>
      <c r="T970" s="338"/>
      <c r="U970" s="736"/>
      <c r="V970" s="773"/>
    </row>
    <row r="971" spans="1:22" ht="18" customHeight="1" x14ac:dyDescent="0.25">
      <c r="A971" s="766"/>
      <c r="B971" s="511"/>
      <c r="C971" s="511"/>
      <c r="D971" s="273"/>
      <c r="E971" s="273">
        <v>401</v>
      </c>
      <c r="F971" s="275"/>
      <c r="G971" s="275"/>
      <c r="H971" s="105"/>
      <c r="I971" s="105"/>
      <c r="J971" s="239"/>
      <c r="K971" s="393"/>
      <c r="L971" s="393"/>
      <c r="M971" s="393"/>
      <c r="N971" s="393">
        <f t="shared" ref="N971:N974" si="307">SQRT((0+L971*0.866-M971*0.866)*(0+L971*0.866-M971*0.866)+(K971-L971*0.5-M971*0.5)*(K971-L971*0.5-M971*0.5))</f>
        <v>0</v>
      </c>
      <c r="O971" s="297"/>
      <c r="P971" s="142"/>
      <c r="Q971" s="142"/>
      <c r="R971" s="198"/>
      <c r="S971" s="301"/>
      <c r="T971" s="962"/>
      <c r="U971" s="736"/>
      <c r="V971" s="773"/>
    </row>
    <row r="972" spans="1:22" ht="18" customHeight="1" x14ac:dyDescent="0.25">
      <c r="A972" s="766" t="s">
        <v>547</v>
      </c>
      <c r="B972" s="512"/>
      <c r="C972" s="512"/>
      <c r="D972" s="274"/>
      <c r="E972" s="274">
        <v>392</v>
      </c>
      <c r="F972" s="276"/>
      <c r="G972" s="276"/>
      <c r="H972" s="277"/>
      <c r="I972" s="277"/>
      <c r="J972" s="239"/>
      <c r="K972" s="393">
        <v>50</v>
      </c>
      <c r="L972" s="393">
        <v>45</v>
      </c>
      <c r="M972" s="393">
        <v>46</v>
      </c>
      <c r="N972" s="393">
        <f t="shared" si="307"/>
        <v>4.5825708941597405</v>
      </c>
      <c r="O972" s="297"/>
      <c r="P972" s="142"/>
      <c r="Q972" s="142"/>
      <c r="R972" s="198"/>
      <c r="S972" s="197"/>
      <c r="T972" s="781"/>
      <c r="U972" s="736"/>
      <c r="V972" s="773"/>
    </row>
    <row r="973" spans="1:22" ht="18" customHeight="1" x14ac:dyDescent="0.25">
      <c r="A973" s="766" t="s">
        <v>548</v>
      </c>
      <c r="B973" s="512"/>
      <c r="C973" s="512"/>
      <c r="D973" s="274"/>
      <c r="E973" s="274">
        <v>396</v>
      </c>
      <c r="F973" s="276"/>
      <c r="G973" s="276"/>
      <c r="H973" s="277"/>
      <c r="I973" s="277"/>
      <c r="J973" s="239"/>
      <c r="K973" s="393">
        <v>0</v>
      </c>
      <c r="L973" s="393">
        <v>1</v>
      </c>
      <c r="M973" s="393">
        <v>0</v>
      </c>
      <c r="N973" s="393">
        <f t="shared" si="307"/>
        <v>0.99997799975799462</v>
      </c>
      <c r="O973" s="297"/>
      <c r="P973" s="142"/>
      <c r="Q973" s="142"/>
      <c r="R973" s="198"/>
      <c r="S973" s="197"/>
      <c r="T973" s="781"/>
      <c r="U973" s="736"/>
      <c r="V973" s="773"/>
    </row>
    <row r="974" spans="1:22" ht="18" customHeight="1" x14ac:dyDescent="0.3">
      <c r="A974" s="15" t="s">
        <v>11</v>
      </c>
      <c r="B974" s="513"/>
      <c r="C974" s="513"/>
      <c r="D974" s="71"/>
      <c r="E974" s="71"/>
      <c r="F974" s="70"/>
      <c r="G974" s="70"/>
      <c r="H974" s="51"/>
      <c r="I974" s="51"/>
      <c r="J974" s="47"/>
      <c r="K974" s="53">
        <f>SUM(K971:K973)</f>
        <v>50</v>
      </c>
      <c r="L974" s="53">
        <f t="shared" ref="L974:M974" si="308">SUM(L971:L973)</f>
        <v>46</v>
      </c>
      <c r="M974" s="53">
        <f t="shared" si="308"/>
        <v>46</v>
      </c>
      <c r="N974" s="53">
        <f t="shared" si="307"/>
        <v>4</v>
      </c>
      <c r="O974" s="292"/>
      <c r="P974" s="40"/>
      <c r="Q974" s="40"/>
      <c r="R974" s="55"/>
      <c r="S974" s="78"/>
      <c r="T974" s="926"/>
      <c r="U974" s="736"/>
      <c r="V974" s="773"/>
    </row>
    <row r="975" spans="1:22" ht="18" customHeight="1" x14ac:dyDescent="0.3">
      <c r="A975" s="592"/>
      <c r="B975" s="603"/>
      <c r="C975" s="603"/>
      <c r="D975" s="626"/>
      <c r="E975" s="626"/>
      <c r="F975" s="810"/>
      <c r="G975" s="810"/>
      <c r="H975" s="698"/>
      <c r="I975" s="698"/>
      <c r="J975" s="617"/>
      <c r="K975" s="605">
        <f>220*K974*0.85/1000</f>
        <v>9.35</v>
      </c>
      <c r="L975" s="605">
        <f>220*L974*0.85/1000</f>
        <v>8.6020000000000003</v>
      </c>
      <c r="M975" s="605">
        <f>220*M974*0.85/1000</f>
        <v>8.6020000000000003</v>
      </c>
      <c r="N975" s="605"/>
      <c r="O975" s="653">
        <f>SUM(K975:M975)</f>
        <v>26.553999999999998</v>
      </c>
      <c r="P975" s="634"/>
      <c r="Q975" s="634"/>
      <c r="R975" s="639"/>
      <c r="S975" s="678"/>
      <c r="T975" s="805"/>
      <c r="U975" s="717"/>
      <c r="V975" s="796">
        <f>SUM(O975,T975)</f>
        <v>26.553999999999998</v>
      </c>
    </row>
    <row r="976" spans="1:22" ht="18" customHeight="1" x14ac:dyDescent="0.3">
      <c r="A976" s="95" t="s">
        <v>298</v>
      </c>
      <c r="B976" s="508">
        <v>250</v>
      </c>
      <c r="C976" s="508">
        <v>361</v>
      </c>
      <c r="D976" s="167">
        <f>MAX(K982:M982)*100/C976</f>
        <v>47.091412742382275</v>
      </c>
      <c r="E976" s="167"/>
      <c r="F976" s="564"/>
      <c r="G976" s="564"/>
      <c r="H976" s="46"/>
      <c r="I976" s="46"/>
      <c r="J976" s="409">
        <f>(K976+L976+M976)/3</f>
        <v>227.66666666666666</v>
      </c>
      <c r="K976" s="390">
        <v>230</v>
      </c>
      <c r="L976" s="390">
        <v>225</v>
      </c>
      <c r="M976" s="390">
        <v>228</v>
      </c>
      <c r="N976" s="390"/>
      <c r="O976" s="297"/>
      <c r="P976" s="142"/>
      <c r="Q976" s="142"/>
      <c r="R976" s="198"/>
      <c r="S976" s="197"/>
      <c r="T976" s="781"/>
      <c r="U976" s="736"/>
      <c r="V976" s="773"/>
    </row>
    <row r="977" spans="1:22" ht="18" customHeight="1" x14ac:dyDescent="0.25">
      <c r="A977" s="766" t="s">
        <v>74</v>
      </c>
      <c r="B977" s="511"/>
      <c r="C977" s="511"/>
      <c r="D977" s="273"/>
      <c r="E977" s="273">
        <v>398</v>
      </c>
      <c r="F977" s="275"/>
      <c r="G977" s="275"/>
      <c r="H977" s="105"/>
      <c r="I977" s="105"/>
      <c r="J977" s="239"/>
      <c r="K977" s="181">
        <v>62</v>
      </c>
      <c r="L977" s="181">
        <v>92</v>
      </c>
      <c r="M977" s="181">
        <v>85</v>
      </c>
      <c r="N977" s="181">
        <f t="shared" ref="N977:N982" si="309">SQRT((0+L977*0.866-M977*0.866)*(0+L977*0.866-M977*0.866)+(K977-L977*0.5-M977*0.5)*(K977-L977*0.5-M977*0.5))</f>
        <v>27.18451478323643</v>
      </c>
      <c r="O977" s="297"/>
      <c r="P977" s="142"/>
      <c r="Q977" s="142"/>
      <c r="R977" s="198"/>
      <c r="S977" s="197"/>
      <c r="T977" s="781"/>
      <c r="U977" s="736"/>
      <c r="V977" s="773"/>
    </row>
    <row r="978" spans="1:22" ht="18" customHeight="1" x14ac:dyDescent="0.25">
      <c r="A978" s="766" t="s">
        <v>549</v>
      </c>
      <c r="B978" s="512"/>
      <c r="C978" s="512"/>
      <c r="D978" s="274"/>
      <c r="E978" s="274">
        <v>392</v>
      </c>
      <c r="F978" s="276"/>
      <c r="G978" s="276"/>
      <c r="H978" s="277"/>
      <c r="I978" s="277"/>
      <c r="J978" s="239"/>
      <c r="K978" s="181">
        <v>75</v>
      </c>
      <c r="L978" s="181">
        <v>42</v>
      </c>
      <c r="M978" s="181">
        <v>25</v>
      </c>
      <c r="N978" s="181">
        <f t="shared" si="309"/>
        <v>44.033933324198962</v>
      </c>
      <c r="O978" s="297"/>
      <c r="P978" s="142"/>
      <c r="Q978" s="142"/>
      <c r="R978" s="198"/>
      <c r="S978" s="197"/>
      <c r="T978" s="781"/>
      <c r="U978" s="736"/>
      <c r="V978" s="773"/>
    </row>
    <row r="979" spans="1:22" ht="18" customHeight="1" x14ac:dyDescent="0.25">
      <c r="A979" s="766" t="s">
        <v>550</v>
      </c>
      <c r="B979" s="512"/>
      <c r="C979" s="512"/>
      <c r="D979" s="274"/>
      <c r="E979" s="274">
        <v>400</v>
      </c>
      <c r="F979" s="276"/>
      <c r="G979" s="276"/>
      <c r="H979" s="277"/>
      <c r="I979" s="277"/>
      <c r="J979" s="239"/>
      <c r="K979" s="181">
        <v>17</v>
      </c>
      <c r="L979" s="181">
        <v>15</v>
      </c>
      <c r="M979" s="181">
        <v>7</v>
      </c>
      <c r="N979" s="181">
        <f t="shared" si="309"/>
        <v>9.1649977632294046</v>
      </c>
      <c r="O979" s="297"/>
      <c r="P979" s="142"/>
      <c r="Q979" s="142"/>
      <c r="R979" s="198"/>
      <c r="S979" s="197"/>
      <c r="T979" s="781"/>
      <c r="U979" s="736"/>
      <c r="V979" s="773"/>
    </row>
    <row r="980" spans="1:22" ht="18" customHeight="1" x14ac:dyDescent="0.25">
      <c r="A980" s="766" t="s">
        <v>551</v>
      </c>
      <c r="B980" s="512"/>
      <c r="C980" s="512"/>
      <c r="D980" s="274"/>
      <c r="E980" s="274"/>
      <c r="F980" s="276"/>
      <c r="G980" s="276"/>
      <c r="H980" s="277"/>
      <c r="I980" s="277"/>
      <c r="J980" s="239"/>
      <c r="K980" s="181">
        <v>13</v>
      </c>
      <c r="L980" s="181">
        <v>14</v>
      </c>
      <c r="M980" s="181">
        <v>14</v>
      </c>
      <c r="N980" s="181">
        <f t="shared" si="309"/>
        <v>1</v>
      </c>
      <c r="O980" s="297"/>
      <c r="P980" s="142"/>
      <c r="Q980" s="142"/>
      <c r="R980" s="198"/>
      <c r="S980" s="197"/>
      <c r="T980" s="781"/>
      <c r="U980" s="736"/>
      <c r="V980" s="773"/>
    </row>
    <row r="981" spans="1:22" ht="18" customHeight="1" x14ac:dyDescent="0.25">
      <c r="A981" s="766" t="s">
        <v>552</v>
      </c>
      <c r="B981" s="512"/>
      <c r="C981" s="512"/>
      <c r="D981" s="274"/>
      <c r="E981" s="274"/>
      <c r="F981" s="276"/>
      <c r="G981" s="276"/>
      <c r="H981" s="277"/>
      <c r="I981" s="277"/>
      <c r="J981" s="239"/>
      <c r="K981" s="181">
        <v>3</v>
      </c>
      <c r="L981" s="181">
        <v>4</v>
      </c>
      <c r="M981" s="181">
        <v>3</v>
      </c>
      <c r="N981" s="181">
        <f t="shared" si="309"/>
        <v>0.99997799975799473</v>
      </c>
      <c r="O981" s="297"/>
      <c r="P981" s="142"/>
      <c r="Q981" s="142"/>
      <c r="R981" s="198"/>
      <c r="S981" s="197"/>
      <c r="T981" s="781"/>
      <c r="U981" s="736"/>
      <c r="V981" s="773"/>
    </row>
    <row r="982" spans="1:22" ht="18" customHeight="1" x14ac:dyDescent="0.3">
      <c r="A982" s="15" t="s">
        <v>11</v>
      </c>
      <c r="B982" s="513"/>
      <c r="C982" s="513"/>
      <c r="D982" s="71"/>
      <c r="E982" s="71"/>
      <c r="F982" s="70"/>
      <c r="G982" s="70"/>
      <c r="H982" s="51"/>
      <c r="I982" s="51"/>
      <c r="J982" s="47"/>
      <c r="K982" s="53">
        <f>SUM(K977:K981)</f>
        <v>170</v>
      </c>
      <c r="L982" s="53">
        <f t="shared" ref="L982:M982" si="310">SUM(L977:L981)</f>
        <v>167</v>
      </c>
      <c r="M982" s="53">
        <f t="shared" si="310"/>
        <v>134</v>
      </c>
      <c r="N982" s="53">
        <f t="shared" si="309"/>
        <v>34.596995303060631</v>
      </c>
      <c r="O982" s="292"/>
      <c r="P982" s="40"/>
      <c r="Q982" s="40"/>
      <c r="R982" s="55"/>
      <c r="S982" s="61"/>
      <c r="T982" s="926"/>
      <c r="U982" s="736"/>
      <c r="V982" s="773"/>
    </row>
    <row r="983" spans="1:22" ht="18" customHeight="1" x14ac:dyDescent="0.3">
      <c r="A983" s="592"/>
      <c r="B983" s="603"/>
      <c r="C983" s="603"/>
      <c r="D983" s="626"/>
      <c r="E983" s="626"/>
      <c r="F983" s="810"/>
      <c r="G983" s="810"/>
      <c r="H983" s="698"/>
      <c r="I983" s="698"/>
      <c r="J983" s="617"/>
      <c r="K983" s="605">
        <f>220*K982*0.85/1000</f>
        <v>31.79</v>
      </c>
      <c r="L983" s="605">
        <f>220*L982*0.85/1000</f>
        <v>31.228999999999999</v>
      </c>
      <c r="M983" s="605">
        <f>220*M982*0.85/1000</f>
        <v>25.058</v>
      </c>
      <c r="N983" s="605"/>
      <c r="O983" s="653">
        <f>SUM(K983:M983)</f>
        <v>88.076999999999998</v>
      </c>
      <c r="P983" s="634"/>
      <c r="Q983" s="634"/>
      <c r="R983" s="639"/>
      <c r="S983" s="640"/>
      <c r="T983" s="805"/>
      <c r="U983" s="765">
        <f>SUM(O983,T983)</f>
        <v>88.076999999999998</v>
      </c>
      <c r="V983" s="847"/>
    </row>
    <row r="984" spans="1:22" ht="18" customHeight="1" x14ac:dyDescent="0.3">
      <c r="A984" s="95" t="s">
        <v>299</v>
      </c>
      <c r="B984" s="508">
        <v>250</v>
      </c>
      <c r="C984" s="508">
        <v>361</v>
      </c>
      <c r="D984" s="167">
        <f>MAX(K990:M990)*100/C984</f>
        <v>55.955678670360108</v>
      </c>
      <c r="E984" s="167"/>
      <c r="F984" s="564"/>
      <c r="G984" s="564"/>
      <c r="H984" s="46"/>
      <c r="I984" s="46"/>
      <c r="J984" s="490">
        <f>(K984+L984+M984)/3</f>
        <v>228</v>
      </c>
      <c r="K984" s="390">
        <v>230</v>
      </c>
      <c r="L984" s="390">
        <v>226</v>
      </c>
      <c r="M984" s="390">
        <v>228</v>
      </c>
      <c r="N984" s="390"/>
      <c r="O984" s="297"/>
      <c r="P984" s="142"/>
      <c r="Q984" s="142"/>
      <c r="R984" s="198"/>
      <c r="S984" s="197"/>
      <c r="T984" s="781"/>
      <c r="U984" s="736"/>
      <c r="V984" s="773"/>
    </row>
    <row r="985" spans="1:22" ht="18" customHeight="1" x14ac:dyDescent="0.25">
      <c r="A985" s="766" t="s">
        <v>74</v>
      </c>
      <c r="B985" s="511"/>
      <c r="C985" s="511"/>
      <c r="D985" s="273"/>
      <c r="E985" s="273">
        <v>396</v>
      </c>
      <c r="F985" s="275"/>
      <c r="G985" s="275"/>
      <c r="H985" s="105"/>
      <c r="I985" s="105"/>
      <c r="J985" s="239"/>
      <c r="K985" s="181">
        <v>52</v>
      </c>
      <c r="L985" s="181">
        <v>124</v>
      </c>
      <c r="M985" s="181">
        <v>78</v>
      </c>
      <c r="N985" s="181">
        <f t="shared" ref="N985:N990" si="311">SQRT((0+L985*0.866-M985*0.866)*(0+L985*0.866-M985*0.866)+(K985-L985*0.5-M985*0.5)*(K985-L985*0.5-M985*0.5))</f>
        <v>63.149876452769092</v>
      </c>
      <c r="O985" s="297"/>
      <c r="P985" s="142"/>
      <c r="Q985" s="142"/>
      <c r="R985" s="198"/>
      <c r="S985" s="197"/>
      <c r="T985" s="781"/>
      <c r="U985" s="736"/>
      <c r="V985" s="773"/>
    </row>
    <row r="986" spans="1:22" ht="18" customHeight="1" x14ac:dyDescent="0.25">
      <c r="A986" s="766" t="s">
        <v>549</v>
      </c>
      <c r="B986" s="512"/>
      <c r="C986" s="512"/>
      <c r="D986" s="274"/>
      <c r="E986" s="274">
        <v>395</v>
      </c>
      <c r="F986" s="276"/>
      <c r="G986" s="276"/>
      <c r="H986" s="277"/>
      <c r="I986" s="277"/>
      <c r="J986" s="239"/>
      <c r="K986" s="181">
        <v>74</v>
      </c>
      <c r="L986" s="181">
        <v>58</v>
      </c>
      <c r="M986" s="181">
        <v>23</v>
      </c>
      <c r="N986" s="181">
        <f t="shared" si="311"/>
        <v>45.176831451530553</v>
      </c>
      <c r="O986" s="297"/>
      <c r="P986" s="142"/>
      <c r="Q986" s="142"/>
      <c r="R986" s="198"/>
      <c r="S986" s="197"/>
      <c r="T986" s="781"/>
      <c r="U986" s="736"/>
      <c r="V986" s="773"/>
    </row>
    <row r="987" spans="1:22" ht="18" customHeight="1" x14ac:dyDescent="0.25">
      <c r="A987" s="766" t="s">
        <v>550</v>
      </c>
      <c r="B987" s="512"/>
      <c r="C987" s="512"/>
      <c r="D987" s="274"/>
      <c r="E987" s="274">
        <v>398</v>
      </c>
      <c r="F987" s="276"/>
      <c r="G987" s="276"/>
      <c r="H987" s="277"/>
      <c r="I987" s="277"/>
      <c r="J987" s="239"/>
      <c r="K987" s="181">
        <v>29</v>
      </c>
      <c r="L987" s="181">
        <v>9</v>
      </c>
      <c r="M987" s="181">
        <v>8</v>
      </c>
      <c r="N987" s="181">
        <f t="shared" si="311"/>
        <v>20.518283456468769</v>
      </c>
      <c r="O987" s="297"/>
      <c r="P987" s="142"/>
      <c r="Q987" s="142"/>
      <c r="R987" s="198"/>
      <c r="S987" s="197"/>
      <c r="T987" s="781"/>
      <c r="U987" s="736"/>
      <c r="V987" s="773"/>
    </row>
    <row r="988" spans="1:22" ht="18" customHeight="1" x14ac:dyDescent="0.25">
      <c r="A988" s="766" t="s">
        <v>551</v>
      </c>
      <c r="B988" s="512"/>
      <c r="C988" s="512"/>
      <c r="D988" s="274"/>
      <c r="E988" s="274"/>
      <c r="F988" s="276"/>
      <c r="G988" s="276"/>
      <c r="H988" s="277"/>
      <c r="I988" s="277"/>
      <c r="J988" s="239"/>
      <c r="K988" s="181">
        <v>14</v>
      </c>
      <c r="L988" s="181">
        <v>7</v>
      </c>
      <c r="M988" s="181">
        <v>16</v>
      </c>
      <c r="N988" s="181">
        <f t="shared" si="311"/>
        <v>8.1851350630273654</v>
      </c>
      <c r="O988" s="297"/>
      <c r="P988" s="142"/>
      <c r="Q988" s="142"/>
      <c r="R988" s="198"/>
      <c r="S988" s="197"/>
      <c r="T988" s="781"/>
      <c r="U988" s="736"/>
      <c r="V988" s="773"/>
    </row>
    <row r="989" spans="1:22" ht="18" customHeight="1" x14ac:dyDescent="0.25">
      <c r="A989" s="766" t="s">
        <v>552</v>
      </c>
      <c r="B989" s="512"/>
      <c r="C989" s="512"/>
      <c r="D989" s="274"/>
      <c r="E989" s="274"/>
      <c r="F989" s="276"/>
      <c r="G989" s="276"/>
      <c r="H989" s="277"/>
      <c r="I989" s="277"/>
      <c r="J989" s="239"/>
      <c r="K989" s="181">
        <v>4</v>
      </c>
      <c r="L989" s="181">
        <v>4</v>
      </c>
      <c r="M989" s="181">
        <v>4</v>
      </c>
      <c r="N989" s="181">
        <f t="shared" si="311"/>
        <v>0</v>
      </c>
      <c r="O989" s="297"/>
      <c r="P989" s="142"/>
      <c r="Q989" s="142"/>
      <c r="R989" s="198"/>
      <c r="S989" s="197"/>
      <c r="T989" s="781"/>
      <c r="U989" s="736"/>
      <c r="V989" s="773"/>
    </row>
    <row r="990" spans="1:22" ht="18" customHeight="1" x14ac:dyDescent="0.3">
      <c r="A990" s="15" t="s">
        <v>11</v>
      </c>
      <c r="B990" s="1031"/>
      <c r="C990" s="513"/>
      <c r="D990" s="71"/>
      <c r="E990" s="71"/>
      <c r="F990" s="70"/>
      <c r="G990" s="70"/>
      <c r="H990" s="51"/>
      <c r="I990" s="51"/>
      <c r="J990" s="47"/>
      <c r="K990" s="53">
        <f>SUM(K985:K989)</f>
        <v>173</v>
      </c>
      <c r="L990" s="53">
        <f t="shared" ref="L990" si="312">SUM(L985:L989)</f>
        <v>202</v>
      </c>
      <c r="M990" s="53">
        <f t="shared" ref="M990" si="313">SUM(M985:M989)</f>
        <v>129</v>
      </c>
      <c r="N990" s="53">
        <f t="shared" si="311"/>
        <v>63.661334607436551</v>
      </c>
      <c r="O990" s="292"/>
      <c r="P990" s="40"/>
      <c r="Q990" s="40"/>
      <c r="R990" s="55"/>
      <c r="S990" s="61"/>
      <c r="T990" s="926"/>
      <c r="U990" s="736"/>
      <c r="V990" s="773"/>
    </row>
    <row r="991" spans="1:22" ht="18" customHeight="1" x14ac:dyDescent="0.3">
      <c r="A991" s="592"/>
      <c r="B991" s="603"/>
      <c r="C991" s="603"/>
      <c r="D991" s="626"/>
      <c r="E991" s="626"/>
      <c r="F991" s="810"/>
      <c r="G991" s="810"/>
      <c r="H991" s="698"/>
      <c r="I991" s="698"/>
      <c r="J991" s="617"/>
      <c r="K991" s="662">
        <f>220*K990*0.85/1000</f>
        <v>32.350999999999999</v>
      </c>
      <c r="L991" s="605">
        <f>220*L990*0.85/1000</f>
        <v>37.774000000000001</v>
      </c>
      <c r="M991" s="605">
        <f>220*M990*0.85/1000</f>
        <v>24.123000000000001</v>
      </c>
      <c r="N991" s="605"/>
      <c r="O991" s="653">
        <f>SUM(K991:M991)</f>
        <v>94.248000000000005</v>
      </c>
      <c r="P991" s="634"/>
      <c r="Q991" s="634"/>
      <c r="R991" s="639"/>
      <c r="S991" s="640"/>
      <c r="T991" s="805"/>
      <c r="U991" s="717"/>
      <c r="V991" s="796">
        <f>SUM(O991,T991)</f>
        <v>94.248000000000005</v>
      </c>
    </row>
    <row r="992" spans="1:22" ht="18" customHeight="1" x14ac:dyDescent="0.3">
      <c r="A992" s="95" t="s">
        <v>350</v>
      </c>
      <c r="B992" s="125">
        <v>250</v>
      </c>
      <c r="C992" s="125">
        <v>361</v>
      </c>
      <c r="D992" s="167">
        <f>MAX(K1010:L1010:M1010)/C992*100</f>
        <v>26.869806094182824</v>
      </c>
      <c r="E992" s="167"/>
      <c r="F992" s="565"/>
      <c r="G992" s="565"/>
      <c r="H992" s="13"/>
      <c r="I992" s="13"/>
      <c r="J992" s="490">
        <f>(K992+L992+M992)/3</f>
        <v>233</v>
      </c>
      <c r="K992" s="417">
        <v>232</v>
      </c>
      <c r="L992" s="407">
        <v>234</v>
      </c>
      <c r="M992" s="407">
        <v>233</v>
      </c>
      <c r="N992" s="407"/>
      <c r="O992" s="297"/>
      <c r="P992" s="137"/>
      <c r="Q992" s="137"/>
      <c r="R992" s="149"/>
      <c r="S992" s="151"/>
      <c r="T992" s="781"/>
      <c r="U992" s="736"/>
      <c r="V992" s="773"/>
    </row>
    <row r="993" spans="1:22" ht="18" customHeight="1" x14ac:dyDescent="0.25">
      <c r="A993" s="860" t="s">
        <v>163</v>
      </c>
      <c r="B993" s="126"/>
      <c r="C993" s="126"/>
      <c r="D993" s="761"/>
      <c r="E993" s="761">
        <v>401</v>
      </c>
      <c r="F993" s="367"/>
      <c r="G993" s="367"/>
      <c r="H993" s="347"/>
      <c r="I993" s="347"/>
      <c r="J993" s="238"/>
      <c r="K993" s="418">
        <v>0</v>
      </c>
      <c r="L993" s="393">
        <v>0</v>
      </c>
      <c r="M993" s="393">
        <v>0</v>
      </c>
      <c r="N993" s="393">
        <f t="shared" ref="N993:N1010" si="314">SQRT((0+L993*0.866-M993*0.866)*(0+L993*0.866-M993*0.866)+(K993-L993*0.5-M993*0.5)*(K993-L993*0.5-M993*0.5))</f>
        <v>0</v>
      </c>
      <c r="O993" s="297"/>
      <c r="P993" s="137"/>
      <c r="Q993" s="137"/>
      <c r="R993" s="149"/>
      <c r="S993" s="151"/>
      <c r="T993" s="957"/>
      <c r="U993" s="736"/>
      <c r="V993" s="773"/>
    </row>
    <row r="994" spans="1:22" ht="18" customHeight="1" x14ac:dyDescent="0.25">
      <c r="A994" s="860" t="s">
        <v>164</v>
      </c>
      <c r="B994" s="127"/>
      <c r="C994" s="127"/>
      <c r="D994" s="750"/>
      <c r="E994" s="750">
        <v>400</v>
      </c>
      <c r="F994" s="368"/>
      <c r="G994" s="368"/>
      <c r="H994" s="349"/>
      <c r="I994" s="349"/>
      <c r="J994" s="238"/>
      <c r="K994" s="418">
        <v>0</v>
      </c>
      <c r="L994" s="393">
        <v>0</v>
      </c>
      <c r="M994" s="393">
        <v>0</v>
      </c>
      <c r="N994" s="393">
        <f t="shared" si="314"/>
        <v>0</v>
      </c>
      <c r="O994" s="297"/>
      <c r="P994" s="137"/>
      <c r="Q994" s="137"/>
      <c r="R994" s="149"/>
      <c r="S994" s="151"/>
      <c r="T994" s="338"/>
      <c r="U994" s="736"/>
      <c r="V994" s="773"/>
    </row>
    <row r="995" spans="1:22" ht="18" customHeight="1" x14ac:dyDescent="0.25">
      <c r="A995" s="860" t="s">
        <v>165</v>
      </c>
      <c r="B995" s="127"/>
      <c r="C995" s="127"/>
      <c r="D995" s="750"/>
      <c r="E995" s="750">
        <v>396</v>
      </c>
      <c r="F995" s="368"/>
      <c r="G995" s="368"/>
      <c r="H995" s="349"/>
      <c r="I995" s="349"/>
      <c r="J995" s="238"/>
      <c r="K995" s="418">
        <v>0</v>
      </c>
      <c r="L995" s="393">
        <v>0</v>
      </c>
      <c r="M995" s="393">
        <v>0</v>
      </c>
      <c r="N995" s="393">
        <f t="shared" si="314"/>
        <v>0</v>
      </c>
      <c r="O995" s="297"/>
      <c r="P995" s="137"/>
      <c r="Q995" s="137"/>
      <c r="R995" s="149"/>
      <c r="S995" s="151"/>
      <c r="T995" s="338"/>
      <c r="U995" s="736"/>
      <c r="V995" s="773"/>
    </row>
    <row r="996" spans="1:22" ht="18" customHeight="1" x14ac:dyDescent="0.25">
      <c r="A996" s="860" t="s">
        <v>75</v>
      </c>
      <c r="B996" s="127"/>
      <c r="C996" s="127"/>
      <c r="D996" s="750"/>
      <c r="E996" s="750"/>
      <c r="F996" s="368"/>
      <c r="G996" s="368"/>
      <c r="H996" s="349"/>
      <c r="I996" s="349"/>
      <c r="J996" s="238"/>
      <c r="K996" s="418">
        <v>0</v>
      </c>
      <c r="L996" s="393">
        <v>0</v>
      </c>
      <c r="M996" s="393">
        <v>0</v>
      </c>
      <c r="N996" s="393">
        <f t="shared" si="314"/>
        <v>0</v>
      </c>
      <c r="O996" s="297"/>
      <c r="P996" s="137"/>
      <c r="Q996" s="137"/>
      <c r="R996" s="149"/>
      <c r="S996" s="151"/>
      <c r="T996" s="338"/>
      <c r="U996" s="736"/>
      <c r="V996" s="773"/>
    </row>
    <row r="997" spans="1:22" ht="18" customHeight="1" x14ac:dyDescent="0.25">
      <c r="A997" s="860" t="s">
        <v>76</v>
      </c>
      <c r="B997" s="127"/>
      <c r="C997" s="127"/>
      <c r="D997" s="750"/>
      <c r="E997" s="750"/>
      <c r="F997" s="368"/>
      <c r="G997" s="368"/>
      <c r="H997" s="349"/>
      <c r="I997" s="349"/>
      <c r="J997" s="238"/>
      <c r="K997" s="418">
        <v>2</v>
      </c>
      <c r="L997" s="393">
        <v>17</v>
      </c>
      <c r="M997" s="393">
        <v>11</v>
      </c>
      <c r="N997" s="393">
        <f t="shared" si="314"/>
        <v>13.07663626472802</v>
      </c>
      <c r="O997" s="297"/>
      <c r="P997" s="137"/>
      <c r="Q997" s="137"/>
      <c r="R997" s="149"/>
      <c r="S997" s="151"/>
      <c r="T997" s="338"/>
      <c r="U997" s="736"/>
      <c r="V997" s="773"/>
    </row>
    <row r="998" spans="1:22" ht="18" customHeight="1" x14ac:dyDescent="0.25">
      <c r="A998" s="860" t="s">
        <v>77</v>
      </c>
      <c r="B998" s="127"/>
      <c r="C998" s="127"/>
      <c r="D998" s="750"/>
      <c r="E998" s="750"/>
      <c r="F998" s="368"/>
      <c r="G998" s="368"/>
      <c r="H998" s="349"/>
      <c r="I998" s="349"/>
      <c r="J998" s="238"/>
      <c r="K998" s="418">
        <v>14</v>
      </c>
      <c r="L998" s="393">
        <v>59</v>
      </c>
      <c r="M998" s="393">
        <v>26</v>
      </c>
      <c r="N998" s="393">
        <f t="shared" si="314"/>
        <v>40.360278542150823</v>
      </c>
      <c r="O998" s="297"/>
      <c r="P998" s="137"/>
      <c r="Q998" s="137"/>
      <c r="R998" s="149"/>
      <c r="S998" s="151"/>
      <c r="T998" s="338"/>
      <c r="U998" s="736"/>
      <c r="V998" s="773"/>
    </row>
    <row r="999" spans="1:22" ht="18" customHeight="1" x14ac:dyDescent="0.25">
      <c r="A999" s="860" t="s">
        <v>78</v>
      </c>
      <c r="B999" s="127"/>
      <c r="C999" s="127"/>
      <c r="D999" s="750"/>
      <c r="E999" s="750"/>
      <c r="F999" s="368"/>
      <c r="G999" s="368"/>
      <c r="H999" s="349"/>
      <c r="I999" s="968"/>
      <c r="J999" s="238"/>
      <c r="K999" s="418">
        <v>0</v>
      </c>
      <c r="L999" s="393">
        <v>15</v>
      </c>
      <c r="M999" s="393">
        <v>0</v>
      </c>
      <c r="N999" s="393">
        <f t="shared" si="314"/>
        <v>14.999669996369921</v>
      </c>
      <c r="O999" s="297"/>
      <c r="P999" s="137"/>
      <c r="Q999" s="137"/>
      <c r="R999" s="149"/>
      <c r="S999" s="151"/>
      <c r="T999" s="338"/>
      <c r="U999" s="736"/>
      <c r="V999" s="773"/>
    </row>
    <row r="1000" spans="1:22" ht="18" customHeight="1" x14ac:dyDescent="0.25">
      <c r="A1000" s="253" t="s">
        <v>11</v>
      </c>
      <c r="B1000" s="522"/>
      <c r="C1000" s="522"/>
      <c r="D1000" s="969"/>
      <c r="E1000" s="969"/>
      <c r="F1000" s="970"/>
      <c r="G1000" s="970"/>
      <c r="H1000" s="971"/>
      <c r="I1000" s="971"/>
      <c r="J1000" s="484"/>
      <c r="K1000" s="1035">
        <f>SUM(K993:K999)</f>
        <v>16</v>
      </c>
      <c r="L1000" s="1035">
        <f t="shared" ref="L1000:M1000" si="315">SUM(L993:L999)</f>
        <v>91</v>
      </c>
      <c r="M1000" s="1035">
        <f t="shared" si="315"/>
        <v>37</v>
      </c>
      <c r="N1000" s="485">
        <f t="shared" si="314"/>
        <v>67.013966424917726</v>
      </c>
      <c r="O1000" s="486"/>
      <c r="P1000" s="487"/>
      <c r="Q1000" s="487"/>
      <c r="R1000" s="488"/>
      <c r="S1000" s="489"/>
      <c r="T1000" s="972"/>
      <c r="U1000" s="736"/>
      <c r="V1000" s="773"/>
    </row>
    <row r="1001" spans="1:22" ht="18" customHeight="1" x14ac:dyDescent="0.25">
      <c r="A1001" s="629"/>
      <c r="B1001" s="649"/>
      <c r="C1001" s="649"/>
      <c r="D1001" s="973"/>
      <c r="E1001" s="973"/>
      <c r="F1001" s="952"/>
      <c r="G1001" s="952"/>
      <c r="H1001" s="953"/>
      <c r="I1001" s="953"/>
      <c r="J1001" s="622"/>
      <c r="K1001" s="714">
        <f>220*K1000*0.85/1000</f>
        <v>2.992</v>
      </c>
      <c r="L1001" s="714">
        <f>220*L1000*0.85/1000</f>
        <v>17.016999999999999</v>
      </c>
      <c r="M1001" s="714">
        <f>220*M1000*0.85/1000</f>
        <v>6.9189999999999996</v>
      </c>
      <c r="N1001" s="657"/>
      <c r="O1001" s="653">
        <f>SUM(K1001:M1001)</f>
        <v>26.928000000000001</v>
      </c>
      <c r="P1001" s="651"/>
      <c r="Q1001" s="651"/>
      <c r="R1001" s="652"/>
      <c r="S1001" s="658"/>
      <c r="T1001" s="974"/>
      <c r="U1001" s="765">
        <f>SUM(O1001,T1001)</f>
        <v>26.928000000000001</v>
      </c>
      <c r="V1001" s="813"/>
    </row>
    <row r="1002" spans="1:22" ht="18" customHeight="1" x14ac:dyDescent="0.3">
      <c r="A1002" s="95" t="s">
        <v>351</v>
      </c>
      <c r="B1002" s="125">
        <v>250</v>
      </c>
      <c r="C1002" s="125">
        <v>361</v>
      </c>
      <c r="D1002" s="1045">
        <f>MAX(K1010:M1010)/C1002*100</f>
        <v>26.869806094182824</v>
      </c>
      <c r="E1002" s="28"/>
      <c r="F1002" s="565"/>
      <c r="G1002" s="565"/>
      <c r="H1002" s="13"/>
      <c r="I1002" s="13"/>
      <c r="J1002" s="491">
        <f>(K1002+L1002+M1002)/3</f>
        <v>233</v>
      </c>
      <c r="K1002" s="417">
        <v>232</v>
      </c>
      <c r="L1002" s="407">
        <v>234</v>
      </c>
      <c r="M1002" s="407">
        <v>233</v>
      </c>
      <c r="N1002" s="393"/>
      <c r="O1002" s="297"/>
      <c r="P1002" s="137"/>
      <c r="Q1002" s="137"/>
      <c r="R1002" s="149"/>
      <c r="S1002" s="151"/>
      <c r="T1002" s="338"/>
      <c r="U1002" s="736"/>
      <c r="V1002" s="773"/>
    </row>
    <row r="1003" spans="1:22" ht="18" customHeight="1" x14ac:dyDescent="0.25">
      <c r="A1003" s="860" t="s">
        <v>163</v>
      </c>
      <c r="B1003" s="126"/>
      <c r="C1003" s="126"/>
      <c r="D1003" s="761"/>
      <c r="E1003" s="761">
        <v>400</v>
      </c>
      <c r="F1003" s="367"/>
      <c r="G1003" s="367"/>
      <c r="H1003" s="347"/>
      <c r="I1003" s="347"/>
      <c r="J1003" s="412"/>
      <c r="K1003" s="418">
        <v>0</v>
      </c>
      <c r="L1003" s="393">
        <v>0</v>
      </c>
      <c r="M1003" s="393">
        <v>2</v>
      </c>
      <c r="N1003" s="393">
        <f t="shared" ref="N1003:N1009" si="316">SQRT((0+L1003*0.866-M1003*0.866)*(0+L1003*0.866-M1003*0.866)+(K1003-L1003*0.5-M1003*0.5)*(K1003-L1003*0.5-M1003*0.5))</f>
        <v>1.9999559995159892</v>
      </c>
      <c r="O1003" s="297"/>
      <c r="P1003" s="137"/>
      <c r="Q1003" s="137"/>
      <c r="R1003" s="149"/>
      <c r="S1003" s="151"/>
      <c r="T1003" s="338"/>
      <c r="U1003" s="736"/>
      <c r="V1003" s="773"/>
    </row>
    <row r="1004" spans="1:22" ht="18" customHeight="1" x14ac:dyDescent="0.25">
      <c r="A1004" s="860" t="s">
        <v>164</v>
      </c>
      <c r="B1004" s="127"/>
      <c r="C1004" s="127"/>
      <c r="D1004" s="750"/>
      <c r="E1004" s="750">
        <v>402</v>
      </c>
      <c r="F1004" s="368"/>
      <c r="G1004" s="368"/>
      <c r="H1004" s="349"/>
      <c r="I1004" s="349"/>
      <c r="J1004" s="412"/>
      <c r="K1004" s="418">
        <v>0</v>
      </c>
      <c r="L1004" s="393">
        <v>0</v>
      </c>
      <c r="M1004" s="393">
        <v>0</v>
      </c>
      <c r="N1004" s="393">
        <f t="shared" si="316"/>
        <v>0</v>
      </c>
      <c r="O1004" s="297"/>
      <c r="P1004" s="137"/>
      <c r="Q1004" s="137"/>
      <c r="R1004" s="149"/>
      <c r="S1004" s="151"/>
      <c r="T1004" s="338"/>
      <c r="U1004" s="736"/>
      <c r="V1004" s="773"/>
    </row>
    <row r="1005" spans="1:22" ht="18" customHeight="1" x14ac:dyDescent="0.25">
      <c r="A1005" s="860" t="s">
        <v>165</v>
      </c>
      <c r="B1005" s="127"/>
      <c r="C1005" s="127"/>
      <c r="D1005" s="750"/>
      <c r="E1005" s="750">
        <v>396</v>
      </c>
      <c r="F1005" s="368"/>
      <c r="G1005" s="368"/>
      <c r="H1005" s="349"/>
      <c r="I1005" s="349"/>
      <c r="J1005" s="412"/>
      <c r="K1005" s="418">
        <v>0</v>
      </c>
      <c r="L1005" s="393">
        <v>0</v>
      </c>
      <c r="M1005" s="393">
        <v>0</v>
      </c>
      <c r="N1005" s="393">
        <f t="shared" si="316"/>
        <v>0</v>
      </c>
      <c r="O1005" s="297"/>
      <c r="P1005" s="137"/>
      <c r="Q1005" s="137"/>
      <c r="R1005" s="149"/>
      <c r="S1005" s="151"/>
      <c r="T1005" s="338"/>
      <c r="U1005" s="736"/>
      <c r="V1005" s="773"/>
    </row>
    <row r="1006" spans="1:22" ht="18" customHeight="1" x14ac:dyDescent="0.25">
      <c r="A1006" s="860" t="s">
        <v>75</v>
      </c>
      <c r="B1006" s="127"/>
      <c r="C1006" s="127"/>
      <c r="D1006" s="750"/>
      <c r="E1006" s="750"/>
      <c r="F1006" s="368"/>
      <c r="G1006" s="368"/>
      <c r="H1006" s="349"/>
      <c r="I1006" s="349"/>
      <c r="J1006" s="412"/>
      <c r="K1006" s="418">
        <v>0</v>
      </c>
      <c r="L1006" s="393">
        <v>0</v>
      </c>
      <c r="M1006" s="393">
        <v>0</v>
      </c>
      <c r="N1006" s="393">
        <f t="shared" si="316"/>
        <v>0</v>
      </c>
      <c r="O1006" s="297"/>
      <c r="P1006" s="137"/>
      <c r="Q1006" s="137"/>
      <c r="R1006" s="149"/>
      <c r="S1006" s="151"/>
      <c r="T1006" s="338"/>
      <c r="U1006" s="736"/>
      <c r="V1006" s="773"/>
    </row>
    <row r="1007" spans="1:22" ht="18" customHeight="1" x14ac:dyDescent="0.25">
      <c r="A1007" s="860" t="s">
        <v>76</v>
      </c>
      <c r="B1007" s="127"/>
      <c r="C1007" s="127"/>
      <c r="D1007" s="750"/>
      <c r="E1007" s="750"/>
      <c r="F1007" s="368"/>
      <c r="G1007" s="368"/>
      <c r="H1007" s="349"/>
      <c r="I1007" s="349"/>
      <c r="J1007" s="412"/>
      <c r="K1007" s="418">
        <v>7</v>
      </c>
      <c r="L1007" s="393">
        <v>18</v>
      </c>
      <c r="M1007" s="393">
        <v>9</v>
      </c>
      <c r="N1007" s="393">
        <f t="shared" si="316"/>
        <v>10.148715977895922</v>
      </c>
      <c r="O1007" s="297"/>
      <c r="P1007" s="137"/>
      <c r="Q1007" s="137"/>
      <c r="R1007" s="149"/>
      <c r="S1007" s="151"/>
      <c r="T1007" s="338"/>
      <c r="U1007" s="736"/>
      <c r="V1007" s="773"/>
    </row>
    <row r="1008" spans="1:22" ht="18" customHeight="1" x14ac:dyDescent="0.25">
      <c r="A1008" s="860" t="s">
        <v>77</v>
      </c>
      <c r="B1008" s="127"/>
      <c r="C1008" s="127"/>
      <c r="D1008" s="750"/>
      <c r="E1008" s="750"/>
      <c r="F1008" s="368"/>
      <c r="G1008" s="368"/>
      <c r="H1008" s="349"/>
      <c r="I1008" s="349"/>
      <c r="J1008" s="412"/>
      <c r="K1008" s="418">
        <v>23</v>
      </c>
      <c r="L1008" s="393">
        <v>75</v>
      </c>
      <c r="M1008" s="393">
        <v>70</v>
      </c>
      <c r="N1008" s="393">
        <f t="shared" si="316"/>
        <v>49.689021926377258</v>
      </c>
      <c r="O1008" s="297"/>
      <c r="P1008" s="137"/>
      <c r="Q1008" s="137"/>
      <c r="R1008" s="149"/>
      <c r="S1008" s="151"/>
      <c r="T1008" s="338"/>
      <c r="U1008" s="736"/>
      <c r="V1008" s="773"/>
    </row>
    <row r="1009" spans="1:22" ht="18" customHeight="1" x14ac:dyDescent="0.25">
      <c r="A1009" s="860" t="s">
        <v>78</v>
      </c>
      <c r="B1009" s="510"/>
      <c r="C1009" s="510"/>
      <c r="D1009" s="941"/>
      <c r="E1009" s="941"/>
      <c r="F1009" s="369"/>
      <c r="G1009" s="369"/>
      <c r="H1009" s="351"/>
      <c r="I1009" s="351"/>
      <c r="J1009" s="412"/>
      <c r="K1009" s="418">
        <v>2</v>
      </c>
      <c r="L1009" s="393">
        <v>4</v>
      </c>
      <c r="M1009" s="393">
        <v>0</v>
      </c>
      <c r="N1009" s="393">
        <f t="shared" si="316"/>
        <v>3.464</v>
      </c>
      <c r="O1009" s="297"/>
      <c r="P1009" s="137"/>
      <c r="Q1009" s="137"/>
      <c r="R1009" s="149"/>
      <c r="S1009" s="151"/>
      <c r="T1009" s="338"/>
      <c r="U1009" s="736"/>
      <c r="V1009" s="773"/>
    </row>
    <row r="1010" spans="1:22" ht="18" customHeight="1" x14ac:dyDescent="0.3">
      <c r="A1010" s="253" t="s">
        <v>11</v>
      </c>
      <c r="B1010" s="523"/>
      <c r="C1010" s="523"/>
      <c r="D1010" s="975"/>
      <c r="E1010" s="975"/>
      <c r="F1010" s="950"/>
      <c r="G1010" s="950"/>
      <c r="H1010" s="951"/>
      <c r="I1010" s="951"/>
      <c r="J1010" s="481"/>
      <c r="K1010" s="419">
        <f>SUM(K1003:K1009)</f>
        <v>32</v>
      </c>
      <c r="L1010" s="419">
        <f t="shared" ref="L1010:M1010" si="317">SUM(L1003:L1009)</f>
        <v>97</v>
      </c>
      <c r="M1010" s="419">
        <f t="shared" si="317"/>
        <v>81</v>
      </c>
      <c r="N1010" s="395">
        <f t="shared" si="314"/>
        <v>58.659941493322336</v>
      </c>
      <c r="O1010" s="292"/>
      <c r="P1010" s="255"/>
      <c r="Q1010" s="255"/>
      <c r="R1010" s="256"/>
      <c r="S1010" s="493"/>
      <c r="T1010" s="976"/>
      <c r="U1010" s="736"/>
      <c r="V1010" s="773"/>
    </row>
    <row r="1011" spans="1:22" ht="18" customHeight="1" x14ac:dyDescent="0.3">
      <c r="A1011" s="629"/>
      <c r="B1011" s="649"/>
      <c r="C1011" s="649"/>
      <c r="D1011" s="973"/>
      <c r="E1011" s="973"/>
      <c r="F1011" s="952"/>
      <c r="G1011" s="952"/>
      <c r="H1011" s="953"/>
      <c r="I1011" s="953"/>
      <c r="J1011" s="631"/>
      <c r="K1011" s="679">
        <f>220*K1010*0.85/1000</f>
        <v>5.984</v>
      </c>
      <c r="L1011" s="679">
        <f>220*L1010*0.85/1000</f>
        <v>18.138999999999999</v>
      </c>
      <c r="M1011" s="679">
        <f>220*M1010*0.85/1000</f>
        <v>15.147</v>
      </c>
      <c r="N1011" s="595"/>
      <c r="O1011" s="653">
        <f>SUM(K1011:M1011)</f>
        <v>39.269999999999996</v>
      </c>
      <c r="P1011" s="651"/>
      <c r="Q1011" s="651"/>
      <c r="R1011" s="652"/>
      <c r="S1011" s="680"/>
      <c r="T1011" s="907"/>
      <c r="U1011" s="716"/>
      <c r="V1011" s="796">
        <f>SUM(O1011,T1011)</f>
        <v>39.269999999999996</v>
      </c>
    </row>
    <row r="1012" spans="1:22" ht="18" customHeight="1" x14ac:dyDescent="0.3">
      <c r="A1012" s="95" t="s">
        <v>300</v>
      </c>
      <c r="B1012" s="125">
        <v>250</v>
      </c>
      <c r="C1012" s="125">
        <v>361</v>
      </c>
      <c r="D1012" s="167">
        <f>MAX(K1019:L1019:M1019)/C1012*100</f>
        <v>49.584487534626035</v>
      </c>
      <c r="E1012" s="167"/>
      <c r="F1012" s="562">
        <v>250</v>
      </c>
      <c r="G1012" s="562">
        <v>361</v>
      </c>
      <c r="H1012" s="171">
        <f>MAX(P1019:R1019)/G1012*100</f>
        <v>19.662049861495841</v>
      </c>
      <c r="I1012" s="171"/>
      <c r="J1012" s="409">
        <f>(K1012+L1012+M1012)/3</f>
        <v>228</v>
      </c>
      <c r="K1012" s="390">
        <v>220</v>
      </c>
      <c r="L1012" s="390">
        <v>234</v>
      </c>
      <c r="M1012" s="390">
        <v>230</v>
      </c>
      <c r="N1012" s="390"/>
      <c r="O1012" s="295"/>
      <c r="P1012" s="266">
        <v>219</v>
      </c>
      <c r="Q1012" s="266">
        <v>227</v>
      </c>
      <c r="R1012" s="266">
        <v>234</v>
      </c>
      <c r="S1012" s="383"/>
      <c r="T1012" s="781"/>
      <c r="U1012" s="736"/>
      <c r="V1012" s="734"/>
    </row>
    <row r="1013" spans="1:22" ht="18" customHeight="1" x14ac:dyDescent="0.25">
      <c r="A1013" s="772" t="s">
        <v>553</v>
      </c>
      <c r="B1013" s="126"/>
      <c r="C1013" s="126"/>
      <c r="D1013" s="897"/>
      <c r="E1013" s="762">
        <v>394</v>
      </c>
      <c r="F1013" s="977"/>
      <c r="G1013" s="977"/>
      <c r="H1013" s="978"/>
      <c r="I1013" s="979">
        <v>392</v>
      </c>
      <c r="J1013" s="238"/>
      <c r="K1013" s="399"/>
      <c r="L1013" s="399"/>
      <c r="M1013" s="399"/>
      <c r="N1013" s="399"/>
      <c r="O1013" s="296"/>
      <c r="P1013" s="1053">
        <v>21</v>
      </c>
      <c r="Q1013" s="1053">
        <v>14.28</v>
      </c>
      <c r="R1013" s="1053">
        <v>9.24</v>
      </c>
      <c r="S1013" s="471">
        <f t="shared" ref="S1013" si="318">SQRT((0+Q1013*0.866-R1013*0.866)*(0+Q1013*0.866-R1013*0.866)+(P1013-Q1013*0.5-R1013*0.5)*(P1013-Q1013*0.5-R1013*0.5))</f>
        <v>10.218986365075549</v>
      </c>
      <c r="T1013" s="782"/>
      <c r="U1013" s="736"/>
      <c r="V1013" s="734"/>
    </row>
    <row r="1014" spans="1:22" ht="18" customHeight="1" x14ac:dyDescent="0.25">
      <c r="A1014" s="772" t="s">
        <v>554</v>
      </c>
      <c r="B1014" s="127"/>
      <c r="C1014" s="127"/>
      <c r="D1014" s="798"/>
      <c r="E1014" s="751">
        <v>399</v>
      </c>
      <c r="F1014" s="980"/>
      <c r="G1014" s="980"/>
      <c r="H1014" s="981"/>
      <c r="I1014" s="982">
        <v>399</v>
      </c>
      <c r="J1014" s="238"/>
      <c r="K1014" s="181">
        <v>28</v>
      </c>
      <c r="L1014" s="181">
        <v>17</v>
      </c>
      <c r="M1014" s="181">
        <v>55</v>
      </c>
      <c r="N1014" s="181">
        <f t="shared" ref="N1014:N1018" si="319">SQRT((0+L1014*0.866-M1014*0.866)*(0+L1014*0.866-M1014*0.866)+(K1014-L1014*0.5-M1014*0.5)*(K1014-L1014*0.5-M1014*0.5))</f>
        <v>33.866450419257113</v>
      </c>
      <c r="O1014" s="296"/>
      <c r="P1014" s="1053">
        <v>0</v>
      </c>
      <c r="Q1014" s="1053">
        <v>0</v>
      </c>
      <c r="R1014" s="1053">
        <v>0</v>
      </c>
      <c r="S1014" s="383"/>
      <c r="T1014" s="338"/>
      <c r="U1014" s="736"/>
      <c r="V1014" s="734"/>
    </row>
    <row r="1015" spans="1:22" ht="18" customHeight="1" x14ac:dyDescent="0.25">
      <c r="A1015" s="772" t="s">
        <v>555</v>
      </c>
      <c r="B1015" s="524"/>
      <c r="C1015" s="524"/>
      <c r="D1015" s="983"/>
      <c r="E1015" s="880">
        <v>397</v>
      </c>
      <c r="F1015" s="980"/>
      <c r="G1015" s="980"/>
      <c r="H1015" s="981"/>
      <c r="I1015" s="982">
        <v>395</v>
      </c>
      <c r="J1015" s="238"/>
      <c r="K1015" s="399"/>
      <c r="L1015" s="399"/>
      <c r="M1015" s="399"/>
      <c r="N1015" s="399"/>
      <c r="O1015" s="296"/>
      <c r="P1015" s="1053">
        <v>49.98</v>
      </c>
      <c r="Q1015" s="1053">
        <v>30.24</v>
      </c>
      <c r="R1015" s="1053">
        <v>42.42</v>
      </c>
      <c r="S1015" s="383">
        <f t="shared" ref="S1015:S1017" si="320">SQRT((0+Q1015*0.866-R1015*0.866)*(0+Q1015*0.866-R1015*0.866)+(P1015-Q1015*0.5-R1015*0.5)*(P1015-Q1015*0.5-R1015*0.5))</f>
        <v>17.250515137073442</v>
      </c>
      <c r="T1015" s="338"/>
      <c r="U1015" s="736"/>
      <c r="V1015" s="734"/>
    </row>
    <row r="1016" spans="1:22" ht="18" customHeight="1" x14ac:dyDescent="0.25">
      <c r="A1016" s="772" t="s">
        <v>556</v>
      </c>
      <c r="B1016" s="524"/>
      <c r="C1016" s="524"/>
      <c r="D1016" s="983"/>
      <c r="E1016" s="983"/>
      <c r="F1016" s="980"/>
      <c r="G1016" s="980"/>
      <c r="H1016" s="981"/>
      <c r="I1016" s="981"/>
      <c r="J1016" s="238"/>
      <c r="K1016" s="399">
        <v>61</v>
      </c>
      <c r="L1016" s="399">
        <v>41</v>
      </c>
      <c r="M1016" s="399">
        <v>89</v>
      </c>
      <c r="N1016" s="399">
        <f t="shared" si="319"/>
        <v>41.760012260534594</v>
      </c>
      <c r="O1016" s="296"/>
      <c r="P1016" s="1053">
        <v>0</v>
      </c>
      <c r="Q1016" s="1053">
        <v>0</v>
      </c>
      <c r="R1016" s="1053">
        <v>0</v>
      </c>
      <c r="S1016" s="383"/>
      <c r="T1016" s="338"/>
      <c r="U1016" s="736"/>
      <c r="V1016" s="734"/>
    </row>
    <row r="1017" spans="1:22" ht="18" customHeight="1" x14ac:dyDescent="0.25">
      <c r="A1017" s="772" t="s">
        <v>557</v>
      </c>
      <c r="B1017" s="524"/>
      <c r="C1017" s="524"/>
      <c r="D1017" s="983"/>
      <c r="E1017" s="983"/>
      <c r="F1017" s="980"/>
      <c r="G1017" s="980"/>
      <c r="H1017" s="981"/>
      <c r="I1017" s="981"/>
      <c r="J1017" s="238"/>
      <c r="K1017" s="399"/>
      <c r="L1017" s="399"/>
      <c r="M1017" s="399"/>
      <c r="N1017" s="399"/>
      <c r="O1017" s="296"/>
      <c r="P1017" s="1053">
        <v>0</v>
      </c>
      <c r="Q1017" s="1053">
        <v>0</v>
      </c>
      <c r="R1017" s="1053">
        <v>0</v>
      </c>
      <c r="S1017" s="383">
        <f t="shared" si="320"/>
        <v>0</v>
      </c>
      <c r="T1017" s="338"/>
      <c r="U1017" s="736"/>
      <c r="V1017" s="734"/>
    </row>
    <row r="1018" spans="1:22" ht="18" customHeight="1" x14ac:dyDescent="0.25">
      <c r="A1018" s="772" t="s">
        <v>558</v>
      </c>
      <c r="B1018" s="524"/>
      <c r="C1018" s="524"/>
      <c r="D1018" s="983"/>
      <c r="E1018" s="983"/>
      <c r="F1018" s="980"/>
      <c r="G1018" s="980"/>
      <c r="H1018" s="981"/>
      <c r="I1018" s="981"/>
      <c r="J1018" s="238"/>
      <c r="K1018" s="399">
        <v>48</v>
      </c>
      <c r="L1018" s="399">
        <v>60</v>
      </c>
      <c r="M1018" s="399">
        <v>35</v>
      </c>
      <c r="N1018" s="399">
        <f t="shared" si="319"/>
        <v>21.655772902392563</v>
      </c>
      <c r="O1018" s="296"/>
      <c r="P1018" s="191"/>
      <c r="Q1018" s="191"/>
      <c r="R1018" s="191"/>
      <c r="S1018" s="383"/>
      <c r="T1018" s="338"/>
      <c r="U1018" s="736"/>
      <c r="V1018" s="734"/>
    </row>
    <row r="1019" spans="1:22" ht="18" customHeight="1" x14ac:dyDescent="0.3">
      <c r="A1019" s="208" t="s">
        <v>11</v>
      </c>
      <c r="B1019" s="519"/>
      <c r="C1019" s="525"/>
      <c r="D1019" s="792"/>
      <c r="E1019" s="792"/>
      <c r="F1019" s="858"/>
      <c r="G1019" s="858"/>
      <c r="H1019" s="845"/>
      <c r="I1019" s="845"/>
      <c r="J1019" s="227"/>
      <c r="K1019" s="212">
        <f>SUM(K1013:K1018)</f>
        <v>137</v>
      </c>
      <c r="L1019" s="212">
        <f t="shared" ref="L1019:M1019" si="321">SUM(L1013:L1018)</f>
        <v>118</v>
      </c>
      <c r="M1019" s="212">
        <f t="shared" si="321"/>
        <v>179</v>
      </c>
      <c r="N1019" s="212">
        <f t="shared" ref="N1019" si="322">SUM(N1013:N1018)</f>
        <v>97.282235582184256</v>
      </c>
      <c r="O1019" s="291"/>
      <c r="P1019" s="212">
        <f>SUM(P1013:P1018)</f>
        <v>70.97999999999999</v>
      </c>
      <c r="Q1019" s="212">
        <f t="shared" ref="Q1019" si="323">SUM(Q1013:Q1018)</f>
        <v>44.519999999999996</v>
      </c>
      <c r="R1019" s="212">
        <f t="shared" ref="R1019" si="324">SUM(R1013:R1018)</f>
        <v>51.660000000000004</v>
      </c>
      <c r="S1019" s="212">
        <f t="shared" ref="S1019" si="325">SUM(S1013:S1018)</f>
        <v>27.469501502148994</v>
      </c>
      <c r="T1019" s="984">
        <f>AVERAGE(P1019:R1019)</f>
        <v>55.72</v>
      </c>
      <c r="U1019" s="736"/>
      <c r="V1019" s="773"/>
    </row>
    <row r="1020" spans="1:22" ht="18" customHeight="1" x14ac:dyDescent="0.3">
      <c r="A1020" s="592"/>
      <c r="B1020" s="611"/>
      <c r="C1020" s="659"/>
      <c r="D1020" s="759"/>
      <c r="E1020" s="759"/>
      <c r="F1020" s="741"/>
      <c r="G1020" s="741"/>
      <c r="H1020" s="742"/>
      <c r="I1020" s="742"/>
      <c r="J1020" s="608"/>
      <c r="K1020" s="605">
        <f>220*K1019*0.85/1000</f>
        <v>25.619</v>
      </c>
      <c r="L1020" s="605">
        <f>220*L1019*0.85/1000</f>
        <v>22.065999999999999</v>
      </c>
      <c r="M1020" s="605">
        <f>220*M1019*0.85/1000</f>
        <v>33.472999999999999</v>
      </c>
      <c r="N1020" s="605"/>
      <c r="O1020" s="660">
        <f>SUM(K1020:M1020)</f>
        <v>81.158000000000001</v>
      </c>
      <c r="P1020" s="605">
        <f>220*P1019*0.85/1000</f>
        <v>13.273259999999999</v>
      </c>
      <c r="Q1020" s="605">
        <f>220*Q1019*0.85/1000</f>
        <v>8.3252399999999991</v>
      </c>
      <c r="R1020" s="605">
        <f>220*R1019*0.85/1000</f>
        <v>9.6604200000000002</v>
      </c>
      <c r="S1020" s="610"/>
      <c r="T1020" s="985">
        <f>SUM(P1020:R1020)</f>
        <v>31.258919999999996</v>
      </c>
      <c r="U1020" s="765">
        <f>SUM(O1020,T1020)</f>
        <v>112.41692</v>
      </c>
      <c r="V1020" s="847"/>
    </row>
    <row r="1021" spans="1:22" ht="18" customHeight="1" x14ac:dyDescent="0.3">
      <c r="A1021" s="95" t="s">
        <v>301</v>
      </c>
      <c r="B1021" s="125">
        <v>250</v>
      </c>
      <c r="C1021" s="125">
        <v>361</v>
      </c>
      <c r="D1021" s="167">
        <f>MAX(K1028:L1028:M1028)/C1021*100</f>
        <v>48.199445983379505</v>
      </c>
      <c r="E1021" s="167"/>
      <c r="F1021" s="562">
        <v>250</v>
      </c>
      <c r="G1021" s="562">
        <v>361</v>
      </c>
      <c r="H1021" s="171">
        <f>MAX(P1028:R1028)/G1021*100</f>
        <v>20.825484764542935</v>
      </c>
      <c r="I1021" s="171"/>
      <c r="J1021" s="409">
        <f>(K1021+L1021+M1021)/3</f>
        <v>228.33333333333334</v>
      </c>
      <c r="K1021" s="390">
        <v>220</v>
      </c>
      <c r="L1021" s="390">
        <v>231</v>
      </c>
      <c r="M1021" s="390">
        <v>234</v>
      </c>
      <c r="N1021" s="390"/>
      <c r="O1021" s="294"/>
      <c r="P1021" s="266">
        <v>227</v>
      </c>
      <c r="Q1021" s="266">
        <v>225</v>
      </c>
      <c r="R1021" s="266">
        <v>236</v>
      </c>
      <c r="S1021" s="383"/>
      <c r="T1021" s="986"/>
      <c r="U1021" s="736"/>
      <c r="V1021" s="773"/>
    </row>
    <row r="1022" spans="1:22" ht="18" customHeight="1" x14ac:dyDescent="0.25">
      <c r="A1022" s="772" t="s">
        <v>553</v>
      </c>
      <c r="B1022" s="126"/>
      <c r="C1022" s="126"/>
      <c r="D1022" s="897"/>
      <c r="E1022" s="762">
        <v>396</v>
      </c>
      <c r="F1022" s="977"/>
      <c r="G1022" s="977"/>
      <c r="H1022" s="978"/>
      <c r="I1022" s="979">
        <v>396</v>
      </c>
      <c r="J1022" s="238"/>
      <c r="K1022" s="399"/>
      <c r="L1022" s="399"/>
      <c r="M1022" s="399"/>
      <c r="N1022" s="399"/>
      <c r="O1022" s="294"/>
      <c r="P1022" s="1053">
        <v>16.8</v>
      </c>
      <c r="Q1022" s="1053">
        <v>11.76</v>
      </c>
      <c r="R1022" s="1053">
        <v>2.94</v>
      </c>
      <c r="S1022" s="471">
        <f t="shared" ref="S1022" si="326">SQRT((0+Q1022*0.866-R1022*0.866)*(0+Q1022*0.866-R1022*0.866)+(P1022-Q1022*0.5-R1022*0.5)*(P1022-Q1022*0.5-R1022*0.5))</f>
        <v>12.150859110960015</v>
      </c>
      <c r="T1022" s="987"/>
      <c r="U1022" s="736"/>
      <c r="V1022" s="773"/>
    </row>
    <row r="1023" spans="1:22" ht="18" customHeight="1" x14ac:dyDescent="0.25">
      <c r="A1023" s="772" t="s">
        <v>554</v>
      </c>
      <c r="B1023" s="127"/>
      <c r="C1023" s="127"/>
      <c r="D1023" s="798"/>
      <c r="E1023" s="751">
        <v>399</v>
      </c>
      <c r="F1023" s="980"/>
      <c r="G1023" s="980"/>
      <c r="H1023" s="981"/>
      <c r="I1023" s="982">
        <v>399</v>
      </c>
      <c r="J1023" s="238"/>
      <c r="K1023" s="181">
        <v>30</v>
      </c>
      <c r="L1023" s="181">
        <v>13</v>
      </c>
      <c r="M1023" s="181">
        <v>41</v>
      </c>
      <c r="N1023" s="181">
        <f t="shared" ref="N1023:N1027" si="327">SQRT((0+L1023*0.866-M1023*0.866)*(0+L1023*0.866-M1023*0.866)+(K1023-L1023*0.5-M1023*0.5)*(K1023-L1023*0.5-M1023*0.5))</f>
        <v>24.432877521896597</v>
      </c>
      <c r="O1023" s="294"/>
      <c r="P1023" s="1053">
        <v>0</v>
      </c>
      <c r="Q1023" s="1053">
        <v>0</v>
      </c>
      <c r="R1023" s="1053">
        <v>0</v>
      </c>
      <c r="S1023" s="383"/>
      <c r="T1023" s="987"/>
      <c r="U1023" s="736"/>
      <c r="V1023" s="773"/>
    </row>
    <row r="1024" spans="1:22" ht="18" customHeight="1" x14ac:dyDescent="0.25">
      <c r="A1024" s="772" t="s">
        <v>555</v>
      </c>
      <c r="B1024" s="524"/>
      <c r="C1024" s="524"/>
      <c r="D1024" s="983"/>
      <c r="E1024" s="880">
        <v>400</v>
      </c>
      <c r="F1024" s="980"/>
      <c r="G1024" s="980"/>
      <c r="H1024" s="981"/>
      <c r="I1024" s="982">
        <v>400</v>
      </c>
      <c r="J1024" s="238"/>
      <c r="K1024" s="399"/>
      <c r="L1024" s="399"/>
      <c r="M1024" s="399"/>
      <c r="N1024" s="181"/>
      <c r="O1024" s="294"/>
      <c r="P1024" s="1053">
        <v>58.379999999999995</v>
      </c>
      <c r="Q1024" s="1053">
        <v>43.68</v>
      </c>
      <c r="R1024" s="1053">
        <v>34.019999999999996</v>
      </c>
      <c r="S1024" s="383">
        <f t="shared" ref="S1024" si="328">SQRT((0+Q1024*0.866-R1024*0.866)*(0+Q1024*0.866-R1024*0.866)+(P1024-Q1024*0.5-R1024*0.5)*(P1024-Q1024*0.5-R1024*0.5))</f>
        <v>21.246258355616405</v>
      </c>
      <c r="T1024" s="987"/>
      <c r="U1024" s="736"/>
      <c r="V1024" s="734"/>
    </row>
    <row r="1025" spans="1:22" ht="18" customHeight="1" x14ac:dyDescent="0.25">
      <c r="A1025" s="772" t="s">
        <v>556</v>
      </c>
      <c r="B1025" s="524"/>
      <c r="C1025" s="524"/>
      <c r="D1025" s="983"/>
      <c r="E1025" s="880"/>
      <c r="F1025" s="980"/>
      <c r="G1025" s="980"/>
      <c r="H1025" s="981"/>
      <c r="I1025" s="982"/>
      <c r="J1025" s="238"/>
      <c r="K1025" s="399">
        <v>64</v>
      </c>
      <c r="L1025" s="399">
        <v>44</v>
      </c>
      <c r="M1025" s="399">
        <v>89</v>
      </c>
      <c r="N1025" s="181">
        <f t="shared" si="327"/>
        <v>39.050107554269296</v>
      </c>
      <c r="O1025" s="294"/>
      <c r="P1025" s="1053">
        <v>0</v>
      </c>
      <c r="Q1025" s="1053">
        <v>0</v>
      </c>
      <c r="R1025" s="1053">
        <v>0</v>
      </c>
      <c r="S1025" s="383"/>
      <c r="T1025" s="987"/>
      <c r="U1025" s="736"/>
      <c r="V1025" s="734"/>
    </row>
    <row r="1026" spans="1:22" ht="18" customHeight="1" x14ac:dyDescent="0.25">
      <c r="A1026" s="772" t="s">
        <v>557</v>
      </c>
      <c r="B1026" s="524"/>
      <c r="C1026" s="524"/>
      <c r="D1026" s="983"/>
      <c r="E1026" s="983"/>
      <c r="F1026" s="980"/>
      <c r="G1026" s="980"/>
      <c r="H1026" s="981"/>
      <c r="I1026" s="981"/>
      <c r="J1026" s="238"/>
      <c r="K1026" s="399"/>
      <c r="L1026" s="399"/>
      <c r="M1026" s="399"/>
      <c r="N1026" s="181"/>
      <c r="O1026" s="294"/>
      <c r="P1026" s="1053">
        <v>0</v>
      </c>
      <c r="Q1026" s="1053">
        <v>0</v>
      </c>
      <c r="R1026" s="1053">
        <v>0</v>
      </c>
      <c r="S1026" s="383">
        <f>SQRT((0+Q1026*0.866-R1026*0.866)*(0+Q1026*0.866-R1026*0.866)+(P1026-Q1026*0.5-R1026*0.5)*(P1026-Q1026*0.5-R1026*0.5))</f>
        <v>0</v>
      </c>
      <c r="T1026" s="988"/>
      <c r="U1026" s="736"/>
      <c r="V1026" s="734"/>
    </row>
    <row r="1027" spans="1:22" ht="18" customHeight="1" x14ac:dyDescent="0.25">
      <c r="A1027" s="772" t="s">
        <v>558</v>
      </c>
      <c r="B1027" s="524"/>
      <c r="C1027" s="524"/>
      <c r="D1027" s="983"/>
      <c r="E1027" s="983"/>
      <c r="F1027" s="980"/>
      <c r="G1027" s="980"/>
      <c r="H1027" s="981"/>
      <c r="I1027" s="981"/>
      <c r="J1027" s="238"/>
      <c r="K1027" s="399">
        <v>80</v>
      </c>
      <c r="L1027" s="399">
        <v>46</v>
      </c>
      <c r="M1027" s="399">
        <v>24</v>
      </c>
      <c r="N1027" s="181">
        <f t="shared" si="327"/>
        <v>48.866948994182152</v>
      </c>
      <c r="O1027" s="294"/>
      <c r="P1027" s="191"/>
      <c r="Q1027" s="191"/>
      <c r="R1027" s="191"/>
      <c r="S1027" s="383"/>
      <c r="T1027" s="1046"/>
      <c r="U1027" s="736"/>
      <c r="V1027" s="734"/>
    </row>
    <row r="1028" spans="1:22" ht="18" customHeight="1" x14ac:dyDescent="0.3">
      <c r="A1028" s="15" t="s">
        <v>11</v>
      </c>
      <c r="B1028" s="128"/>
      <c r="C1028" s="526"/>
      <c r="D1028" s="756"/>
      <c r="E1028" s="756"/>
      <c r="F1028" s="738"/>
      <c r="G1028" s="738"/>
      <c r="H1028" s="739"/>
      <c r="I1028" s="739"/>
      <c r="J1028" s="25"/>
      <c r="K1028" s="53">
        <f>SUM(K1022:K1027)</f>
        <v>174</v>
      </c>
      <c r="L1028" s="53">
        <f t="shared" ref="L1028" si="329">SUM(L1022:L1027)</f>
        <v>103</v>
      </c>
      <c r="M1028" s="53">
        <f t="shared" ref="M1028" si="330">SUM(M1022:M1027)</f>
        <v>154</v>
      </c>
      <c r="N1028" s="53">
        <f t="shared" ref="N1028" si="331">SUM(N1022:N1027)</f>
        <v>112.34993407034804</v>
      </c>
      <c r="O1028" s="291"/>
      <c r="P1028" s="53">
        <f>SUM(P1022:P1027)</f>
        <v>75.179999999999993</v>
      </c>
      <c r="Q1028" s="53">
        <f t="shared" ref="Q1028:R1028" si="332">SUM(Q1022:Q1027)</f>
        <v>55.44</v>
      </c>
      <c r="R1028" s="53">
        <f t="shared" si="332"/>
        <v>36.959999999999994</v>
      </c>
      <c r="S1028" s="494">
        <f t="shared" ref="S1028" si="333">SQRT((0+Q1028*0.866-R1028*0.866)*(0+Q1028*0.866-R1028*0.866)+(P1028-Q1028*0.5-R1028*0.5)*(P1028-Q1028*0.5-R1028*0.5))</f>
        <v>33.105259001288601</v>
      </c>
      <c r="T1028" s="984">
        <f t="shared" ref="T1028:T1086" si="334">AVERAGE(P1028:R1028)</f>
        <v>55.859999999999992</v>
      </c>
      <c r="U1028" s="736"/>
      <c r="V1028" s="947"/>
    </row>
    <row r="1029" spans="1:22" ht="18" customHeight="1" x14ac:dyDescent="0.3">
      <c r="A1029" s="592"/>
      <c r="B1029" s="611"/>
      <c r="C1029" s="659"/>
      <c r="D1029" s="759"/>
      <c r="E1029" s="759"/>
      <c r="F1029" s="741"/>
      <c r="G1029" s="741"/>
      <c r="H1029" s="742"/>
      <c r="I1029" s="742"/>
      <c r="J1029" s="608"/>
      <c r="K1029" s="605">
        <f>220*K1028*0.85/1000</f>
        <v>32.537999999999997</v>
      </c>
      <c r="L1029" s="605">
        <f>220*L1028*0.85/1000</f>
        <v>19.260999999999999</v>
      </c>
      <c r="M1029" s="605">
        <f>220*M1028*0.85/1000</f>
        <v>28.797999999999998</v>
      </c>
      <c r="N1029" s="605"/>
      <c r="O1029" s="660">
        <f>SUM(K1029:M1029)</f>
        <v>80.596999999999994</v>
      </c>
      <c r="P1029" s="605">
        <f>220*P1028*0.85/1000</f>
        <v>14.058659999999998</v>
      </c>
      <c r="Q1029" s="605">
        <f>220*Q1028*0.85/1000</f>
        <v>10.367279999999999</v>
      </c>
      <c r="R1029" s="605">
        <f>220*R1028*0.85/1000</f>
        <v>6.9115199999999986</v>
      </c>
      <c r="S1029" s="610"/>
      <c r="T1029" s="985">
        <f>SUM(P1029:R1029)</f>
        <v>31.337459999999997</v>
      </c>
      <c r="U1029" s="717"/>
      <c r="V1029" s="796">
        <f>SUM(O1029,T1029)</f>
        <v>111.93445999999999</v>
      </c>
    </row>
    <row r="1030" spans="1:22" ht="18" customHeight="1" x14ac:dyDescent="0.3">
      <c r="A1030" s="95" t="s">
        <v>352</v>
      </c>
      <c r="B1030" s="508">
        <v>160</v>
      </c>
      <c r="C1030" s="527">
        <v>231</v>
      </c>
      <c r="D1030" s="166">
        <f>MAX(K1039:M1039)/C1030*100</f>
        <v>72.727272727272734</v>
      </c>
      <c r="E1030" s="166"/>
      <c r="F1030" s="559">
        <v>160</v>
      </c>
      <c r="G1030" s="559">
        <v>231</v>
      </c>
      <c r="H1030" s="171">
        <f>MAX(P1039:R1039)/G1030*100</f>
        <v>15.818181818181817</v>
      </c>
      <c r="I1030" s="171"/>
      <c r="J1030" s="409">
        <f>(K1030+L1030+M1030)/3</f>
        <v>223</v>
      </c>
      <c r="K1030" s="390">
        <v>214</v>
      </c>
      <c r="L1030" s="390">
        <v>229</v>
      </c>
      <c r="M1030" s="390">
        <v>226</v>
      </c>
      <c r="N1030" s="390"/>
      <c r="O1030" s="294"/>
      <c r="P1030" s="266">
        <v>211</v>
      </c>
      <c r="Q1030" s="266">
        <v>230</v>
      </c>
      <c r="R1030" s="266">
        <v>224</v>
      </c>
      <c r="S1030" s="383"/>
      <c r="T1030" s="986"/>
      <c r="U1030" s="736"/>
      <c r="V1030" s="773"/>
    </row>
    <row r="1031" spans="1:22" ht="18" customHeight="1" x14ac:dyDescent="0.25">
      <c r="A1031" s="766" t="s">
        <v>559</v>
      </c>
      <c r="B1031" s="511"/>
      <c r="C1031" s="511"/>
      <c r="D1031" s="856"/>
      <c r="E1031" s="273">
        <v>384</v>
      </c>
      <c r="F1031" s="275"/>
      <c r="G1031" s="275"/>
      <c r="H1031" s="105"/>
      <c r="I1031" s="275">
        <v>383</v>
      </c>
      <c r="J1031" s="239"/>
      <c r="K1031" s="298">
        <v>76</v>
      </c>
      <c r="L1031" s="298">
        <v>96</v>
      </c>
      <c r="M1031" s="298">
        <v>83</v>
      </c>
      <c r="N1031" s="298">
        <f t="shared" ref="N1031:N1039" si="335">SQRT((0+L1031*0.866-M1031*0.866)*(0+L1031*0.866-M1031*0.866)+(K1031-L1031*0.5-M1031*0.5)*(K1031-L1031*0.5-M1031*0.5))</f>
        <v>17.578184320344349</v>
      </c>
      <c r="O1031" s="294"/>
      <c r="P1031" s="191"/>
      <c r="Q1031" s="191"/>
      <c r="R1031" s="191"/>
      <c r="S1031" s="471"/>
      <c r="T1031" s="987"/>
      <c r="U1031" s="736"/>
      <c r="V1031" s="773"/>
    </row>
    <row r="1032" spans="1:22" ht="18" customHeight="1" x14ac:dyDescent="0.25">
      <c r="A1032" s="766" t="s">
        <v>560</v>
      </c>
      <c r="B1032" s="512"/>
      <c r="C1032" s="512"/>
      <c r="D1032" s="857"/>
      <c r="E1032" s="274">
        <v>391</v>
      </c>
      <c r="F1032" s="276"/>
      <c r="G1032" s="276"/>
      <c r="H1032" s="277"/>
      <c r="I1032" s="276">
        <v>389</v>
      </c>
      <c r="J1032" s="239"/>
      <c r="K1032" s="298"/>
      <c r="L1032" s="298"/>
      <c r="M1032" s="298"/>
      <c r="N1032" s="298"/>
      <c r="O1032" s="294"/>
      <c r="P1032" s="1053">
        <v>15.54</v>
      </c>
      <c r="Q1032" s="1053">
        <v>16.38</v>
      </c>
      <c r="R1032" s="1053">
        <v>10.5</v>
      </c>
      <c r="S1032" s="471">
        <f t="shared" ref="S1032:S1104" si="336">SQRT((0+Q1032*0.866-R1032*0.866)*(0+Q1032*0.866-R1032*0.866)+(P1032-Q1032*0.5-R1032*0.5)*(P1032-Q1032*0.5-R1032*0.5))</f>
        <v>5.5081102681772798</v>
      </c>
      <c r="T1032" s="987"/>
      <c r="U1032" s="736"/>
      <c r="V1032" s="773"/>
    </row>
    <row r="1033" spans="1:22" ht="18" customHeight="1" x14ac:dyDescent="0.25">
      <c r="A1033" s="766" t="s">
        <v>561</v>
      </c>
      <c r="B1033" s="512"/>
      <c r="C1033" s="512"/>
      <c r="D1033" s="857"/>
      <c r="E1033" s="274">
        <v>382</v>
      </c>
      <c r="F1033" s="276"/>
      <c r="G1033" s="276"/>
      <c r="H1033" s="277"/>
      <c r="I1033" s="276">
        <v>380</v>
      </c>
      <c r="J1033" s="239"/>
      <c r="K1033" s="298"/>
      <c r="L1033" s="298"/>
      <c r="M1033" s="298"/>
      <c r="N1033" s="298"/>
      <c r="O1033" s="294"/>
      <c r="P1033" s="1053">
        <v>8.4</v>
      </c>
      <c r="Q1033" s="1053">
        <v>5.04</v>
      </c>
      <c r="R1033" s="1053">
        <v>8.4</v>
      </c>
      <c r="S1033" s="471">
        <f t="shared" si="336"/>
        <v>3.3599260791868626</v>
      </c>
      <c r="T1033" s="987"/>
      <c r="U1033" s="736"/>
      <c r="V1033" s="773"/>
    </row>
    <row r="1034" spans="1:22" ht="18" customHeight="1" x14ac:dyDescent="0.25">
      <c r="A1034" s="766" t="s">
        <v>562</v>
      </c>
      <c r="B1034" s="512"/>
      <c r="C1034" s="512"/>
      <c r="D1034" s="274"/>
      <c r="E1034" s="274"/>
      <c r="F1034" s="276"/>
      <c r="G1034" s="276"/>
      <c r="H1034" s="277"/>
      <c r="I1034" s="276"/>
      <c r="J1034" s="239"/>
      <c r="K1034" s="298"/>
      <c r="L1034" s="298"/>
      <c r="M1034" s="298"/>
      <c r="N1034" s="298"/>
      <c r="O1034" s="294"/>
      <c r="P1034" s="1053">
        <v>5.04</v>
      </c>
      <c r="Q1034" s="1053">
        <v>1.68</v>
      </c>
      <c r="R1034" s="1053">
        <v>1.68</v>
      </c>
      <c r="S1034" s="471">
        <f t="shared" si="336"/>
        <v>3.3600000000000003</v>
      </c>
      <c r="T1034" s="987"/>
      <c r="U1034" s="736"/>
      <c r="V1034" s="773"/>
    </row>
    <row r="1035" spans="1:22" ht="18" customHeight="1" x14ac:dyDescent="0.25">
      <c r="A1035" s="766" t="s">
        <v>563</v>
      </c>
      <c r="B1035" s="512"/>
      <c r="C1035" s="512"/>
      <c r="D1035" s="274"/>
      <c r="E1035" s="274"/>
      <c r="F1035" s="276"/>
      <c r="G1035" s="276"/>
      <c r="H1035" s="277"/>
      <c r="I1035" s="277"/>
      <c r="J1035" s="239"/>
      <c r="K1035" s="298"/>
      <c r="L1035" s="298"/>
      <c r="M1035" s="298"/>
      <c r="N1035" s="298"/>
      <c r="O1035" s="294"/>
      <c r="P1035" s="1053">
        <v>7.56</v>
      </c>
      <c r="Q1035" s="1053">
        <v>2.94</v>
      </c>
      <c r="R1035" s="1053">
        <v>2.1</v>
      </c>
      <c r="S1035" s="471">
        <f t="shared" si="336"/>
        <v>5.0922263258421658</v>
      </c>
      <c r="T1035" s="987"/>
      <c r="U1035" s="736"/>
      <c r="V1035" s="773"/>
    </row>
    <row r="1036" spans="1:22" ht="18" customHeight="1" x14ac:dyDescent="0.25">
      <c r="A1036" s="766" t="s">
        <v>564</v>
      </c>
      <c r="B1036" s="512"/>
      <c r="C1036" s="512"/>
      <c r="D1036" s="274"/>
      <c r="E1036" s="274"/>
      <c r="F1036" s="276"/>
      <c r="G1036" s="276"/>
      <c r="H1036" s="277"/>
      <c r="I1036" s="277"/>
      <c r="J1036" s="239"/>
      <c r="K1036" s="298">
        <v>18</v>
      </c>
      <c r="L1036" s="298">
        <v>12</v>
      </c>
      <c r="M1036" s="298">
        <v>3</v>
      </c>
      <c r="N1036" s="298">
        <f t="shared" si="335"/>
        <v>13.07656055696604</v>
      </c>
      <c r="O1036" s="294"/>
      <c r="P1036" s="191"/>
      <c r="Q1036" s="191"/>
      <c r="R1036" s="191"/>
      <c r="S1036" s="471"/>
      <c r="T1036" s="987"/>
      <c r="U1036" s="736"/>
      <c r="V1036" s="773"/>
    </row>
    <row r="1037" spans="1:22" ht="18" customHeight="1" x14ac:dyDescent="0.25">
      <c r="A1037" s="766" t="s">
        <v>565</v>
      </c>
      <c r="B1037" s="512"/>
      <c r="C1037" s="512"/>
      <c r="D1037" s="274"/>
      <c r="E1037" s="274"/>
      <c r="F1037" s="276"/>
      <c r="G1037" s="276"/>
      <c r="H1037" s="277"/>
      <c r="I1037" s="277"/>
      <c r="J1037" s="239"/>
      <c r="K1037" s="181">
        <v>0</v>
      </c>
      <c r="L1037" s="181">
        <v>1</v>
      </c>
      <c r="M1037" s="181">
        <v>0</v>
      </c>
      <c r="N1037" s="181">
        <f t="shared" si="335"/>
        <v>0.99997799975799462</v>
      </c>
      <c r="O1037" s="294"/>
      <c r="P1037" s="191"/>
      <c r="Q1037" s="191"/>
      <c r="R1037" s="191"/>
      <c r="S1037" s="471"/>
      <c r="T1037" s="987"/>
      <c r="U1037" s="736"/>
      <c r="V1037" s="773"/>
    </row>
    <row r="1038" spans="1:22" ht="18" customHeight="1" x14ac:dyDescent="0.25">
      <c r="A1038" s="766" t="s">
        <v>566</v>
      </c>
      <c r="B1038" s="512"/>
      <c r="C1038" s="512"/>
      <c r="D1038" s="274"/>
      <c r="E1038" s="274"/>
      <c r="F1038" s="276"/>
      <c r="G1038" s="276"/>
      <c r="H1038" s="277"/>
      <c r="I1038" s="277"/>
      <c r="J1038" s="239"/>
      <c r="K1038" s="181">
        <v>72</v>
      </c>
      <c r="L1038" s="181">
        <v>59</v>
      </c>
      <c r="M1038" s="181">
        <v>26</v>
      </c>
      <c r="N1038" s="181">
        <f t="shared" si="335"/>
        <v>41.072522250283093</v>
      </c>
      <c r="O1038" s="294"/>
      <c r="P1038" s="191"/>
      <c r="Q1038" s="191"/>
      <c r="R1038" s="191"/>
      <c r="S1038" s="471"/>
      <c r="T1038" s="987"/>
      <c r="U1038" s="736"/>
      <c r="V1038" s="773"/>
    </row>
    <row r="1039" spans="1:22" ht="18" customHeight="1" x14ac:dyDescent="0.3">
      <c r="A1039" s="15" t="s">
        <v>11</v>
      </c>
      <c r="B1039" s="513"/>
      <c r="C1039" s="513"/>
      <c r="D1039" s="71"/>
      <c r="E1039" s="71"/>
      <c r="F1039" s="70"/>
      <c r="G1039" s="70"/>
      <c r="H1039" s="51"/>
      <c r="I1039" s="51"/>
      <c r="J1039" s="47"/>
      <c r="K1039" s="53">
        <f>SUM(K1031:K1038)</f>
        <v>166</v>
      </c>
      <c r="L1039" s="53">
        <f t="shared" ref="L1039:M1039" si="337">SUM(L1031:L1038)</f>
        <v>168</v>
      </c>
      <c r="M1039" s="53">
        <f t="shared" si="337"/>
        <v>112</v>
      </c>
      <c r="N1039" s="53">
        <f t="shared" si="335"/>
        <v>55.026012176060874</v>
      </c>
      <c r="O1039" s="291"/>
      <c r="P1039" s="53">
        <f>SUM(P1031:P1038)</f>
        <v>36.54</v>
      </c>
      <c r="Q1039" s="53">
        <f>SUM(Q1031:Q1038)</f>
        <v>26.04</v>
      </c>
      <c r="R1039" s="53">
        <f>SUM(R1031:R1038)</f>
        <v>22.68</v>
      </c>
      <c r="S1039" s="492">
        <f t="shared" si="336"/>
        <v>12.522743439741948</v>
      </c>
      <c r="T1039" s="984">
        <f t="shared" si="334"/>
        <v>28.419999999999998</v>
      </c>
      <c r="U1039" s="736"/>
      <c r="V1039" s="947"/>
    </row>
    <row r="1040" spans="1:22" ht="18" customHeight="1" x14ac:dyDescent="0.3">
      <c r="A1040" s="592"/>
      <c r="B1040" s="603"/>
      <c r="C1040" s="603"/>
      <c r="D1040" s="626"/>
      <c r="E1040" s="626"/>
      <c r="F1040" s="810"/>
      <c r="G1040" s="810"/>
      <c r="H1040" s="698"/>
      <c r="I1040" s="698"/>
      <c r="J1040" s="617"/>
      <c r="K1040" s="605">
        <f>220*K1039*0.85/1000</f>
        <v>31.042000000000002</v>
      </c>
      <c r="L1040" s="605">
        <f>220*L1039*0.85/1000</f>
        <v>31.416</v>
      </c>
      <c r="M1040" s="605">
        <f>220*M1039*0.85/1000</f>
        <v>20.943999999999999</v>
      </c>
      <c r="N1040" s="605"/>
      <c r="O1040" s="660">
        <f>SUM(K1040:M1040)</f>
        <v>83.402000000000001</v>
      </c>
      <c r="P1040" s="605">
        <f>220*P1039*0.85/1000</f>
        <v>6.8329799999999992</v>
      </c>
      <c r="Q1040" s="605">
        <f>220*Q1039*0.85/1000</f>
        <v>4.8694800000000003</v>
      </c>
      <c r="R1040" s="605">
        <f>220*R1039*0.85/1000</f>
        <v>4.2411599999999998</v>
      </c>
      <c r="S1040" s="607"/>
      <c r="T1040" s="985">
        <f>SUM(P1040:R1040)</f>
        <v>15.943619999999999</v>
      </c>
      <c r="U1040" s="765">
        <f>SUM(O1040,T1040)</f>
        <v>99.345619999999997</v>
      </c>
      <c r="V1040" s="847"/>
    </row>
    <row r="1041" spans="1:22" ht="18" customHeight="1" x14ac:dyDescent="0.3">
      <c r="A1041" s="95" t="s">
        <v>353</v>
      </c>
      <c r="B1041" s="508">
        <v>160</v>
      </c>
      <c r="C1041" s="508">
        <v>231</v>
      </c>
      <c r="D1041" s="166">
        <f>MAX(K1050:M1050)/C1041*100</f>
        <v>83.98268398268398</v>
      </c>
      <c r="E1041" s="166"/>
      <c r="F1041" s="559">
        <v>160</v>
      </c>
      <c r="G1041" s="559">
        <v>231</v>
      </c>
      <c r="H1041" s="171">
        <f>MAX(P1050:R1050)/G1041*100</f>
        <v>16.181818181818183</v>
      </c>
      <c r="I1041" s="171"/>
      <c r="J1041" s="409">
        <f>(K1041+L1041+M1041)/3</f>
        <v>223.33333333333334</v>
      </c>
      <c r="K1041" s="390">
        <v>214</v>
      </c>
      <c r="L1041" s="390">
        <v>233</v>
      </c>
      <c r="M1041" s="390">
        <v>223</v>
      </c>
      <c r="N1041" s="390"/>
      <c r="O1041" s="294"/>
      <c r="P1041" s="266">
        <v>214</v>
      </c>
      <c r="Q1041" s="266">
        <v>233</v>
      </c>
      <c r="R1041" s="266">
        <v>226</v>
      </c>
      <c r="S1041" s="383"/>
      <c r="T1041" s="986"/>
      <c r="U1041" s="736"/>
      <c r="V1041" s="773"/>
    </row>
    <row r="1042" spans="1:22" ht="18" customHeight="1" x14ac:dyDescent="0.25">
      <c r="A1042" s="766" t="s">
        <v>559</v>
      </c>
      <c r="B1042" s="511"/>
      <c r="C1042" s="511"/>
      <c r="D1042" s="856"/>
      <c r="E1042" s="273">
        <v>389</v>
      </c>
      <c r="F1042" s="275"/>
      <c r="G1042" s="275"/>
      <c r="H1042" s="105"/>
      <c r="I1042" s="275">
        <v>388</v>
      </c>
      <c r="J1042" s="239"/>
      <c r="K1042" s="298">
        <v>100</v>
      </c>
      <c r="L1042" s="298">
        <v>64</v>
      </c>
      <c r="M1042" s="298">
        <v>61</v>
      </c>
      <c r="N1042" s="298">
        <f t="shared" ref="N1042:N1050" si="338">SQRT((0+L1042*0.866-M1042*0.866)*(0+L1042*0.866-M1042*0.866)+(K1042-L1042*0.5-M1042*0.5)*(K1042-L1042*0.5-M1042*0.5))</f>
        <v>37.589886991051195</v>
      </c>
      <c r="O1042" s="294"/>
      <c r="P1042" s="191"/>
      <c r="Q1042" s="191"/>
      <c r="R1042" s="191"/>
      <c r="S1042" s="383"/>
      <c r="T1042" s="987"/>
      <c r="U1042" s="736"/>
      <c r="V1042" s="773"/>
    </row>
    <row r="1043" spans="1:22" ht="18" customHeight="1" x14ac:dyDescent="0.25">
      <c r="A1043" s="766" t="s">
        <v>560</v>
      </c>
      <c r="B1043" s="512"/>
      <c r="C1043" s="512"/>
      <c r="D1043" s="857"/>
      <c r="E1043" s="274">
        <v>391</v>
      </c>
      <c r="F1043" s="276"/>
      <c r="G1043" s="276"/>
      <c r="H1043" s="277"/>
      <c r="I1043" s="276">
        <v>390</v>
      </c>
      <c r="J1043" s="239"/>
      <c r="K1043" s="298"/>
      <c r="L1043" s="298"/>
      <c r="M1043" s="298"/>
      <c r="N1043" s="298"/>
      <c r="O1043" s="294"/>
      <c r="P1043" s="1053">
        <v>18.899999999999999</v>
      </c>
      <c r="Q1043" s="1053">
        <v>21.419999999999998</v>
      </c>
      <c r="R1043" s="1053">
        <v>3.78</v>
      </c>
      <c r="S1043" s="383">
        <f t="shared" si="336"/>
        <v>16.524330804531839</v>
      </c>
      <c r="T1043" s="987"/>
      <c r="U1043" s="736"/>
      <c r="V1043" s="773"/>
    </row>
    <row r="1044" spans="1:22" ht="18" customHeight="1" x14ac:dyDescent="0.25">
      <c r="A1044" s="766" t="s">
        <v>561</v>
      </c>
      <c r="B1044" s="512"/>
      <c r="C1044" s="512"/>
      <c r="D1044" s="857"/>
      <c r="E1044" s="274">
        <v>386</v>
      </c>
      <c r="F1044" s="276"/>
      <c r="G1044" s="276"/>
      <c r="H1044" s="277"/>
      <c r="I1044" s="276">
        <v>390</v>
      </c>
      <c r="J1044" s="239"/>
      <c r="K1044" s="298"/>
      <c r="L1044" s="298"/>
      <c r="M1044" s="298"/>
      <c r="N1044" s="298"/>
      <c r="O1044" s="294"/>
      <c r="P1044" s="1053">
        <v>0.84</v>
      </c>
      <c r="Q1044" s="1053">
        <v>1.26</v>
      </c>
      <c r="R1044" s="1053">
        <v>0</v>
      </c>
      <c r="S1044" s="383">
        <f t="shared" si="336"/>
        <v>1.1111841186770084</v>
      </c>
      <c r="T1044" s="987"/>
      <c r="U1044" s="736"/>
      <c r="V1044" s="773"/>
    </row>
    <row r="1045" spans="1:22" ht="18" customHeight="1" x14ac:dyDescent="0.25">
      <c r="A1045" s="766" t="s">
        <v>562</v>
      </c>
      <c r="B1045" s="512"/>
      <c r="C1045" s="512"/>
      <c r="D1045" s="274"/>
      <c r="E1045" s="274"/>
      <c r="F1045" s="276"/>
      <c r="G1045" s="276"/>
      <c r="H1045" s="277"/>
      <c r="I1045" s="277"/>
      <c r="J1045" s="239"/>
      <c r="K1045" s="298"/>
      <c r="L1045" s="298"/>
      <c r="M1045" s="298"/>
      <c r="N1045" s="298"/>
      <c r="O1045" s="294"/>
      <c r="P1045" s="1053">
        <v>11.34</v>
      </c>
      <c r="Q1045" s="1053">
        <v>13.02</v>
      </c>
      <c r="R1045" s="1053">
        <v>0.42</v>
      </c>
      <c r="S1045" s="383">
        <f t="shared" si="336"/>
        <v>11.849363466448311</v>
      </c>
      <c r="T1045" s="987"/>
      <c r="U1045" s="736"/>
      <c r="V1045" s="773"/>
    </row>
    <row r="1046" spans="1:22" ht="18" customHeight="1" x14ac:dyDescent="0.25">
      <c r="A1046" s="766" t="s">
        <v>563</v>
      </c>
      <c r="B1046" s="512"/>
      <c r="C1046" s="512"/>
      <c r="D1046" s="274"/>
      <c r="E1046" s="274"/>
      <c r="F1046" s="276"/>
      <c r="G1046" s="276"/>
      <c r="H1046" s="277"/>
      <c r="I1046" s="277"/>
      <c r="J1046" s="239"/>
      <c r="K1046" s="298"/>
      <c r="L1046" s="298"/>
      <c r="M1046" s="298"/>
      <c r="N1046" s="298"/>
      <c r="O1046" s="294"/>
      <c r="P1046" s="1053">
        <v>0</v>
      </c>
      <c r="Q1046" s="1053">
        <v>1.68</v>
      </c>
      <c r="R1046" s="1053">
        <v>0.42</v>
      </c>
      <c r="S1046" s="383">
        <f t="shared" si="336"/>
        <v>1.5143084710850692</v>
      </c>
      <c r="T1046" s="987"/>
      <c r="U1046" s="736"/>
      <c r="V1046" s="773"/>
    </row>
    <row r="1047" spans="1:22" ht="18" customHeight="1" x14ac:dyDescent="0.25">
      <c r="A1047" s="766" t="s">
        <v>564</v>
      </c>
      <c r="B1047" s="512"/>
      <c r="C1047" s="512"/>
      <c r="D1047" s="274"/>
      <c r="E1047" s="274"/>
      <c r="F1047" s="276"/>
      <c r="G1047" s="276"/>
      <c r="H1047" s="277"/>
      <c r="I1047" s="277"/>
      <c r="J1047" s="239"/>
      <c r="K1047" s="298">
        <v>20</v>
      </c>
      <c r="L1047" s="298">
        <v>9</v>
      </c>
      <c r="M1047" s="298">
        <v>3</v>
      </c>
      <c r="N1047" s="298">
        <f t="shared" si="338"/>
        <v>14.933131486731106</v>
      </c>
      <c r="O1047" s="294"/>
      <c r="P1047" s="191"/>
      <c r="Q1047" s="191"/>
      <c r="R1047" s="191"/>
      <c r="S1047" s="383"/>
      <c r="T1047" s="987"/>
      <c r="U1047" s="736"/>
      <c r="V1047" s="773"/>
    </row>
    <row r="1048" spans="1:22" ht="18" customHeight="1" x14ac:dyDescent="0.25">
      <c r="A1048" s="766" t="s">
        <v>565</v>
      </c>
      <c r="B1048" s="512"/>
      <c r="C1048" s="512"/>
      <c r="D1048" s="274"/>
      <c r="E1048" s="274"/>
      <c r="F1048" s="276"/>
      <c r="G1048" s="276"/>
      <c r="H1048" s="277"/>
      <c r="I1048" s="277"/>
      <c r="J1048" s="239"/>
      <c r="K1048" s="181">
        <v>0</v>
      </c>
      <c r="L1048" s="181">
        <v>5</v>
      </c>
      <c r="M1048" s="181">
        <v>0</v>
      </c>
      <c r="N1048" s="181">
        <f t="shared" si="338"/>
        <v>4.999889998789973</v>
      </c>
      <c r="O1048" s="294"/>
      <c r="P1048" s="191"/>
      <c r="Q1048" s="191"/>
      <c r="R1048" s="191"/>
      <c r="S1048" s="383"/>
      <c r="T1048" s="987"/>
      <c r="U1048" s="736"/>
      <c r="V1048" s="773"/>
    </row>
    <row r="1049" spans="1:22" ht="18" customHeight="1" x14ac:dyDescent="0.25">
      <c r="A1049" s="766" t="s">
        <v>566</v>
      </c>
      <c r="B1049" s="512"/>
      <c r="C1049" s="512"/>
      <c r="D1049" s="274"/>
      <c r="E1049" s="274"/>
      <c r="F1049" s="276"/>
      <c r="G1049" s="276"/>
      <c r="H1049" s="277"/>
      <c r="I1049" s="277"/>
      <c r="J1049" s="239"/>
      <c r="K1049" s="181">
        <v>74</v>
      </c>
      <c r="L1049" s="181">
        <v>62</v>
      </c>
      <c r="M1049" s="181">
        <v>56</v>
      </c>
      <c r="N1049" s="181">
        <f t="shared" si="338"/>
        <v>15.874457974998704</v>
      </c>
      <c r="O1049" s="294"/>
      <c r="P1049" s="191"/>
      <c r="Q1049" s="191"/>
      <c r="R1049" s="191"/>
      <c r="S1049" s="383"/>
      <c r="T1049" s="987"/>
      <c r="U1049" s="736"/>
      <c r="V1049" s="773"/>
    </row>
    <row r="1050" spans="1:22" ht="18" customHeight="1" x14ac:dyDescent="0.3">
      <c r="A1050" s="15" t="s">
        <v>11</v>
      </c>
      <c r="B1050" s="513"/>
      <c r="C1050" s="513"/>
      <c r="D1050" s="71"/>
      <c r="E1050" s="71"/>
      <c r="F1050" s="70"/>
      <c r="G1050" s="70"/>
      <c r="H1050" s="51"/>
      <c r="I1050" s="51"/>
      <c r="J1050" s="47"/>
      <c r="K1050" s="53">
        <f>SUM(K1042:K1049)</f>
        <v>194</v>
      </c>
      <c r="L1050" s="53">
        <f t="shared" ref="L1050" si="339">SUM(L1042:L1049)</f>
        <v>140</v>
      </c>
      <c r="M1050" s="53">
        <f t="shared" ref="M1050" si="340">SUM(M1042:M1049)</f>
        <v>120</v>
      </c>
      <c r="N1050" s="53">
        <f t="shared" si="338"/>
        <v>66.302205091535228</v>
      </c>
      <c r="O1050" s="291"/>
      <c r="P1050" s="53">
        <f>SUM(P1042:P1049)</f>
        <v>31.08</v>
      </c>
      <c r="Q1050" s="53">
        <f t="shared" ref="Q1050:R1050" si="341">SUM(Q1042:Q1049)</f>
        <v>37.380000000000003</v>
      </c>
      <c r="R1050" s="53">
        <f t="shared" si="341"/>
        <v>4.62</v>
      </c>
      <c r="S1050" s="456">
        <f t="shared" si="336"/>
        <v>30.107679725040249</v>
      </c>
      <c r="T1050" s="984"/>
      <c r="U1050" s="736"/>
      <c r="V1050" s="773"/>
    </row>
    <row r="1051" spans="1:22" ht="18" customHeight="1" x14ac:dyDescent="0.3">
      <c r="A1051" s="592"/>
      <c r="B1051" s="603"/>
      <c r="C1051" s="603"/>
      <c r="D1051" s="626"/>
      <c r="E1051" s="626"/>
      <c r="F1051" s="810"/>
      <c r="G1051" s="810"/>
      <c r="H1051" s="698"/>
      <c r="I1051" s="698"/>
      <c r="J1051" s="617"/>
      <c r="K1051" s="605">
        <f>220*K1050*0.85/1000</f>
        <v>36.277999999999999</v>
      </c>
      <c r="L1051" s="605">
        <f>220*L1050*0.85/1000</f>
        <v>26.18</v>
      </c>
      <c r="M1051" s="605">
        <f>220*M1050*0.85/1000</f>
        <v>22.44</v>
      </c>
      <c r="N1051" s="605"/>
      <c r="O1051" s="660">
        <f t="shared" ref="O1051:O1052" si="342">SUM(K1051:M1051)</f>
        <v>84.897999999999996</v>
      </c>
      <c r="P1051" s="605">
        <f>220*P1050*0.85/1000</f>
        <v>5.8119599999999991</v>
      </c>
      <c r="Q1051" s="605">
        <f>220*Q1050*0.85/1000</f>
        <v>6.9900600000000006</v>
      </c>
      <c r="R1051" s="605">
        <f>220*R1050*0.85/1000</f>
        <v>0.86393999999999993</v>
      </c>
      <c r="S1051" s="607"/>
      <c r="T1051" s="985">
        <f>SUM(P1051:R1051)</f>
        <v>13.665959999999998</v>
      </c>
      <c r="U1051" s="716"/>
      <c r="V1051" s="796">
        <f>SUM(O1051,T1051)</f>
        <v>98.563959999999994</v>
      </c>
    </row>
    <row r="1052" spans="1:22" ht="18" customHeight="1" x14ac:dyDescent="0.3">
      <c r="A1052" s="95" t="s">
        <v>302</v>
      </c>
      <c r="B1052" s="508">
        <v>250</v>
      </c>
      <c r="C1052" s="508">
        <v>361</v>
      </c>
      <c r="D1052" s="167">
        <f>MAX(K1060:L1060:M1060)/C1052*100</f>
        <v>77.00831024930747</v>
      </c>
      <c r="E1052" s="167"/>
      <c r="F1052" s="560">
        <v>250</v>
      </c>
      <c r="G1052" s="560">
        <v>361</v>
      </c>
      <c r="H1052" s="989">
        <f>MAX(P1060:R1060)*100/G1052</f>
        <v>6.1662049861495847</v>
      </c>
      <c r="I1052" s="272"/>
      <c r="J1052" s="409">
        <f>(K1052+L1052+M1052)/3</f>
        <v>224.66666666666666</v>
      </c>
      <c r="K1052" s="390">
        <v>222</v>
      </c>
      <c r="L1052" s="390">
        <v>218</v>
      </c>
      <c r="M1052" s="390">
        <v>234</v>
      </c>
      <c r="N1052" s="390"/>
      <c r="O1052" s="294">
        <f t="shared" si="342"/>
        <v>674</v>
      </c>
      <c r="P1052" s="266">
        <v>222</v>
      </c>
      <c r="Q1052" s="266">
        <v>219</v>
      </c>
      <c r="R1052" s="266">
        <v>230</v>
      </c>
      <c r="S1052" s="197"/>
      <c r="T1052" s="986"/>
      <c r="U1052" s="736"/>
      <c r="V1052" s="773"/>
    </row>
    <row r="1053" spans="1:22" ht="18" customHeight="1" x14ac:dyDescent="0.25">
      <c r="A1053" s="766" t="s">
        <v>567</v>
      </c>
      <c r="B1053" s="511"/>
      <c r="C1053" s="511"/>
      <c r="D1053" s="856"/>
      <c r="E1053" s="273">
        <v>391</v>
      </c>
      <c r="F1053" s="275"/>
      <c r="G1053" s="275"/>
      <c r="H1053" s="105"/>
      <c r="I1053" s="275">
        <v>391</v>
      </c>
      <c r="J1053" s="239"/>
      <c r="K1053" s="181">
        <v>114</v>
      </c>
      <c r="L1053" s="181">
        <v>89</v>
      </c>
      <c r="M1053" s="181">
        <v>55</v>
      </c>
      <c r="N1053" s="181">
        <f t="shared" ref="N1053:N1060" si="343">SQRT((0+L1053*0.866-M1053*0.866)*(0+L1053*0.866-M1053*0.866)+(K1053-L1053*0.5-M1053*0.5)*(K1053-L1053*0.5-M1053*0.5))</f>
        <v>51.292778595042009</v>
      </c>
      <c r="O1053" s="294"/>
      <c r="P1053" s="191"/>
      <c r="Q1053" s="191"/>
      <c r="R1053" s="191"/>
      <c r="S1053" s="383"/>
      <c r="T1053" s="987"/>
      <c r="U1053" s="736"/>
      <c r="V1053" s="773"/>
    </row>
    <row r="1054" spans="1:22" ht="18" customHeight="1" x14ac:dyDescent="0.25">
      <c r="A1054" s="766" t="s">
        <v>568</v>
      </c>
      <c r="B1054" s="512"/>
      <c r="C1054" s="512"/>
      <c r="D1054" s="857"/>
      <c r="E1054" s="274">
        <v>391</v>
      </c>
      <c r="F1054" s="276"/>
      <c r="G1054" s="276"/>
      <c r="H1054" s="277"/>
      <c r="I1054" s="276">
        <v>382</v>
      </c>
      <c r="J1054" s="239"/>
      <c r="K1054" s="181">
        <v>93</v>
      </c>
      <c r="L1054" s="181">
        <v>39</v>
      </c>
      <c r="M1054" s="181">
        <v>39</v>
      </c>
      <c r="N1054" s="181">
        <f t="shared" si="343"/>
        <v>54</v>
      </c>
      <c r="O1054" s="294"/>
      <c r="P1054" s="191"/>
      <c r="Q1054" s="191"/>
      <c r="R1054" s="191"/>
      <c r="S1054" s="383"/>
      <c r="T1054" s="987"/>
      <c r="U1054" s="736"/>
      <c r="V1054" s="773"/>
    </row>
    <row r="1055" spans="1:22" ht="18" customHeight="1" x14ac:dyDescent="0.25">
      <c r="A1055" s="766" t="s">
        <v>569</v>
      </c>
      <c r="B1055" s="512"/>
      <c r="C1055" s="512"/>
      <c r="D1055" s="857"/>
      <c r="E1055" s="274">
        <v>396</v>
      </c>
      <c r="F1055" s="276"/>
      <c r="G1055" s="276"/>
      <c r="H1055" s="277"/>
      <c r="I1055" s="276">
        <v>397</v>
      </c>
      <c r="J1055" s="239"/>
      <c r="K1055" s="181"/>
      <c r="L1055" s="181"/>
      <c r="M1055" s="181"/>
      <c r="N1055" s="181"/>
      <c r="O1055" s="294"/>
      <c r="P1055" s="1053">
        <v>12.6</v>
      </c>
      <c r="Q1055" s="1053">
        <v>14.7</v>
      </c>
      <c r="R1055" s="1053">
        <v>1.68</v>
      </c>
      <c r="S1055" s="383">
        <f t="shared" si="336"/>
        <v>12.107061621318364</v>
      </c>
      <c r="T1055" s="987"/>
      <c r="U1055" s="736"/>
      <c r="V1055" s="773"/>
    </row>
    <row r="1056" spans="1:22" ht="18" customHeight="1" x14ac:dyDescent="0.25">
      <c r="A1056" s="766" t="s">
        <v>570</v>
      </c>
      <c r="B1056" s="512"/>
      <c r="C1056" s="512"/>
      <c r="D1056" s="274"/>
      <c r="E1056" s="274"/>
      <c r="F1056" s="276"/>
      <c r="G1056" s="276"/>
      <c r="H1056" s="277"/>
      <c r="I1056" s="276"/>
      <c r="J1056" s="239"/>
      <c r="K1056" s="181"/>
      <c r="L1056" s="181"/>
      <c r="M1056" s="181"/>
      <c r="N1056" s="181"/>
      <c r="O1056" s="294"/>
      <c r="P1056" s="1053">
        <v>3.36</v>
      </c>
      <c r="Q1056" s="1053">
        <v>4.2</v>
      </c>
      <c r="R1056" s="1053">
        <v>3.36</v>
      </c>
      <c r="S1056" s="383">
        <f t="shared" si="336"/>
        <v>0.83998151979671565</v>
      </c>
      <c r="T1056" s="987"/>
      <c r="U1056" s="736"/>
      <c r="V1056" s="773"/>
    </row>
    <row r="1057" spans="1:22" ht="18" customHeight="1" x14ac:dyDescent="0.25">
      <c r="A1057" s="766" t="s">
        <v>79</v>
      </c>
      <c r="B1057" s="512"/>
      <c r="C1057" s="512"/>
      <c r="D1057" s="274"/>
      <c r="E1057" s="274"/>
      <c r="F1057" s="276"/>
      <c r="G1057" s="276"/>
      <c r="H1057" s="277"/>
      <c r="I1057" s="276"/>
      <c r="J1057" s="239"/>
      <c r="K1057" s="181">
        <v>1</v>
      </c>
      <c r="L1057" s="181">
        <v>1</v>
      </c>
      <c r="M1057" s="181">
        <v>1</v>
      </c>
      <c r="N1057" s="181">
        <f t="shared" si="343"/>
        <v>0</v>
      </c>
      <c r="O1057" s="294"/>
      <c r="P1057" s="191"/>
      <c r="Q1057" s="191"/>
      <c r="R1057" s="191"/>
      <c r="S1057" s="383"/>
      <c r="T1057" s="987"/>
      <c r="U1057" s="736"/>
      <c r="V1057" s="773"/>
    </row>
    <row r="1058" spans="1:22" ht="18" customHeight="1" x14ac:dyDescent="0.25">
      <c r="A1058" s="766" t="s">
        <v>571</v>
      </c>
      <c r="B1058" s="512"/>
      <c r="C1058" s="512"/>
      <c r="D1058" s="274"/>
      <c r="E1058" s="274"/>
      <c r="F1058" s="276"/>
      <c r="G1058" s="276"/>
      <c r="H1058" s="277"/>
      <c r="I1058" s="276"/>
      <c r="J1058" s="239"/>
      <c r="K1058" s="181">
        <v>61</v>
      </c>
      <c r="L1058" s="181">
        <v>35</v>
      </c>
      <c r="M1058" s="181">
        <v>22</v>
      </c>
      <c r="N1058" s="181">
        <f t="shared" si="343"/>
        <v>34.394658945830528</v>
      </c>
      <c r="O1058" s="294"/>
      <c r="P1058" s="191"/>
      <c r="Q1058" s="191"/>
      <c r="R1058" s="191"/>
      <c r="S1058" s="383"/>
      <c r="T1058" s="987"/>
      <c r="U1058" s="736"/>
      <c r="V1058" s="773"/>
    </row>
    <row r="1059" spans="1:22" ht="18" customHeight="1" x14ac:dyDescent="0.25">
      <c r="A1059" s="766" t="s">
        <v>572</v>
      </c>
      <c r="B1059" s="512"/>
      <c r="C1059" s="512"/>
      <c r="D1059" s="274"/>
      <c r="E1059" s="274"/>
      <c r="F1059" s="276"/>
      <c r="G1059" s="276"/>
      <c r="H1059" s="277"/>
      <c r="I1059" s="276"/>
      <c r="J1059" s="239"/>
      <c r="K1059" s="181">
        <v>9</v>
      </c>
      <c r="L1059" s="181">
        <v>9</v>
      </c>
      <c r="M1059" s="181">
        <v>34</v>
      </c>
      <c r="N1059" s="181"/>
      <c r="O1059" s="294"/>
      <c r="P1059" s="1053">
        <v>3.78</v>
      </c>
      <c r="Q1059" s="1053">
        <v>3.36</v>
      </c>
      <c r="R1059" s="1053">
        <v>12.6</v>
      </c>
      <c r="S1059" s="383">
        <f t="shared" si="336"/>
        <v>9.0371147710759985</v>
      </c>
      <c r="T1059" s="988"/>
      <c r="U1059" s="736"/>
      <c r="V1059" s="773"/>
    </row>
    <row r="1060" spans="1:22" ht="18" customHeight="1" x14ac:dyDescent="0.3">
      <c r="A1060" s="15" t="s">
        <v>11</v>
      </c>
      <c r="B1060" s="513"/>
      <c r="C1060" s="513"/>
      <c r="D1060" s="71"/>
      <c r="E1060" s="71"/>
      <c r="F1060" s="70"/>
      <c r="G1060" s="70"/>
      <c r="H1060" s="51"/>
      <c r="I1060" s="70"/>
      <c r="J1060" s="47"/>
      <c r="K1060" s="53">
        <f>SUM(K1053:K1059)</f>
        <v>278</v>
      </c>
      <c r="L1060" s="53">
        <f t="shared" ref="L1060:M1060" si="344">SUM(L1053:L1059)</f>
        <v>173</v>
      </c>
      <c r="M1060" s="53">
        <f t="shared" si="344"/>
        <v>151</v>
      </c>
      <c r="N1060" s="53">
        <f t="shared" si="343"/>
        <v>117.554152219307</v>
      </c>
      <c r="O1060" s="291"/>
      <c r="P1060" s="47">
        <f>SUM(P1053:P1059)</f>
        <v>19.739999999999998</v>
      </c>
      <c r="Q1060" s="47">
        <f t="shared" ref="Q1060:R1060" si="345">SUM(Q1053:Q1059)</f>
        <v>22.259999999999998</v>
      </c>
      <c r="R1060" s="47">
        <f t="shared" si="345"/>
        <v>17.64</v>
      </c>
      <c r="S1060" s="456">
        <f t="shared" si="336"/>
        <v>4.0064274417989889</v>
      </c>
      <c r="T1060" s="984"/>
      <c r="U1060" s="736"/>
      <c r="V1060" s="736"/>
    </row>
    <row r="1061" spans="1:22" ht="18" customHeight="1" x14ac:dyDescent="0.3">
      <c r="A1061" s="592"/>
      <c r="B1061" s="603"/>
      <c r="C1061" s="603"/>
      <c r="D1061" s="626"/>
      <c r="E1061" s="626"/>
      <c r="F1061" s="810"/>
      <c r="G1061" s="810"/>
      <c r="H1061" s="698"/>
      <c r="I1061" s="810"/>
      <c r="J1061" s="617"/>
      <c r="K1061" s="605">
        <f>220*K1060*0.85/1000</f>
        <v>51.985999999999997</v>
      </c>
      <c r="L1061" s="605">
        <f>220*L1060*0.85/1000</f>
        <v>32.350999999999999</v>
      </c>
      <c r="M1061" s="605">
        <f>220*M1060*0.85/1000</f>
        <v>28.236999999999998</v>
      </c>
      <c r="N1061" s="605"/>
      <c r="O1061" s="660">
        <f>SUM(K1061:M1061)</f>
        <v>112.57399999999998</v>
      </c>
      <c r="P1061" s="617">
        <f>220*P1060*0.85/1000</f>
        <v>3.6913799999999992</v>
      </c>
      <c r="Q1061" s="617">
        <f>220*Q1060*0.85/1000</f>
        <v>4.1626199999999995</v>
      </c>
      <c r="R1061" s="617">
        <f>220*R1060*0.85/1000</f>
        <v>3.2986800000000005</v>
      </c>
      <c r="S1061" s="607"/>
      <c r="T1061" s="985">
        <f>SUM(P1061:R1061)</f>
        <v>11.15268</v>
      </c>
      <c r="U1061" s="765">
        <f>SUM(O1061,T1061)</f>
        <v>123.72667999999999</v>
      </c>
      <c r="V1061" s="847"/>
    </row>
    <row r="1062" spans="1:22" ht="18" customHeight="1" x14ac:dyDescent="0.3">
      <c r="A1062" s="95" t="s">
        <v>303</v>
      </c>
      <c r="B1062" s="508">
        <v>250</v>
      </c>
      <c r="C1062" s="508">
        <v>361</v>
      </c>
      <c r="D1062" s="167">
        <f>MAX(K1070:L1070:M1070)/C1062*100</f>
        <v>72.853185595567865</v>
      </c>
      <c r="E1062" s="201"/>
      <c r="F1062" s="560">
        <v>250</v>
      </c>
      <c r="G1062" s="560">
        <v>361</v>
      </c>
      <c r="H1062" s="989">
        <f>MAX(P1070:R1070)*100/G1062</f>
        <v>7.3296398891966756</v>
      </c>
      <c r="I1062" s="196"/>
      <c r="J1062" s="409">
        <f>(K1062+L1062+M1062)/3</f>
        <v>226.66666666666666</v>
      </c>
      <c r="K1062" s="390">
        <v>227</v>
      </c>
      <c r="L1062" s="390">
        <v>225</v>
      </c>
      <c r="M1062" s="390">
        <v>228</v>
      </c>
      <c r="N1062" s="390"/>
      <c r="O1062" s="294"/>
      <c r="P1062" s="266">
        <v>226</v>
      </c>
      <c r="Q1062" s="266">
        <v>225</v>
      </c>
      <c r="R1062" s="266">
        <v>227</v>
      </c>
      <c r="S1062" s="383"/>
      <c r="T1062" s="986"/>
      <c r="U1062" s="736"/>
      <c r="V1062" s="773"/>
    </row>
    <row r="1063" spans="1:22" ht="18" customHeight="1" x14ac:dyDescent="0.25">
      <c r="A1063" s="766" t="s">
        <v>567</v>
      </c>
      <c r="B1063" s="511"/>
      <c r="C1063" s="511"/>
      <c r="D1063" s="856"/>
      <c r="E1063" s="273">
        <v>396</v>
      </c>
      <c r="F1063" s="275"/>
      <c r="G1063" s="275"/>
      <c r="H1063" s="105"/>
      <c r="I1063" s="275">
        <v>395</v>
      </c>
      <c r="J1063" s="239"/>
      <c r="K1063" s="181">
        <v>126</v>
      </c>
      <c r="L1063" s="181">
        <v>98</v>
      </c>
      <c r="M1063" s="181">
        <v>101</v>
      </c>
      <c r="N1063" s="181">
        <f t="shared" ref="N1063:N1070" si="346">SQRT((0+L1063*0.866-M1063*0.866)*(0+L1063*0.866-M1063*0.866)+(K1063-L1063*0.5-M1063*0.5)*(K1063-L1063*0.5-M1063*0.5))</f>
        <v>26.627046475341572</v>
      </c>
      <c r="O1063" s="294"/>
      <c r="P1063" s="191"/>
      <c r="Q1063" s="191"/>
      <c r="R1063" s="191"/>
      <c r="S1063" s="383"/>
      <c r="T1063" s="987"/>
      <c r="U1063" s="736"/>
      <c r="V1063" s="773"/>
    </row>
    <row r="1064" spans="1:22" ht="18" customHeight="1" x14ac:dyDescent="0.25">
      <c r="A1064" s="766" t="s">
        <v>568</v>
      </c>
      <c r="B1064" s="512"/>
      <c r="C1064" s="512"/>
      <c r="D1064" s="857"/>
      <c r="E1064" s="274">
        <v>392</v>
      </c>
      <c r="F1064" s="276"/>
      <c r="G1064" s="276"/>
      <c r="H1064" s="277"/>
      <c r="I1064" s="276">
        <v>389</v>
      </c>
      <c r="J1064" s="239"/>
      <c r="K1064" s="181">
        <v>55</v>
      </c>
      <c r="L1064" s="181">
        <v>57</v>
      </c>
      <c r="M1064" s="181">
        <v>42</v>
      </c>
      <c r="N1064" s="181">
        <f t="shared" si="346"/>
        <v>14.106385079105136</v>
      </c>
      <c r="O1064" s="294"/>
      <c r="P1064" s="191"/>
      <c r="Q1064" s="191"/>
      <c r="R1064" s="191"/>
      <c r="S1064" s="383"/>
      <c r="T1064" s="987"/>
      <c r="U1064" s="736"/>
      <c r="V1064" s="773"/>
    </row>
    <row r="1065" spans="1:22" ht="18" customHeight="1" x14ac:dyDescent="0.25">
      <c r="A1065" s="766" t="s">
        <v>569</v>
      </c>
      <c r="B1065" s="512"/>
      <c r="C1065" s="512"/>
      <c r="D1065" s="857"/>
      <c r="E1065" s="274">
        <v>399</v>
      </c>
      <c r="F1065" s="276"/>
      <c r="G1065" s="276"/>
      <c r="H1065" s="277"/>
      <c r="I1065" s="276">
        <v>397</v>
      </c>
      <c r="J1065" s="239"/>
      <c r="K1065" s="181"/>
      <c r="L1065" s="181"/>
      <c r="M1065" s="181"/>
      <c r="N1065" s="181"/>
      <c r="O1065" s="294"/>
      <c r="P1065" s="1053">
        <v>10.5</v>
      </c>
      <c r="Q1065" s="1053">
        <v>13.86</v>
      </c>
      <c r="R1065" s="1053">
        <v>7.14</v>
      </c>
      <c r="S1065" s="383"/>
      <c r="T1065" s="987"/>
      <c r="U1065" s="736"/>
      <c r="V1065" s="773"/>
    </row>
    <row r="1066" spans="1:22" ht="18" customHeight="1" x14ac:dyDescent="0.25">
      <c r="A1066" s="766" t="s">
        <v>570</v>
      </c>
      <c r="B1066" s="512"/>
      <c r="C1066" s="512"/>
      <c r="D1066" s="274"/>
      <c r="E1066" s="274"/>
      <c r="F1066" s="276"/>
      <c r="G1066" s="276"/>
      <c r="H1066" s="277"/>
      <c r="I1066" s="277"/>
      <c r="J1066" s="239"/>
      <c r="K1066" s="181"/>
      <c r="L1066" s="181"/>
      <c r="M1066" s="181"/>
      <c r="N1066" s="181"/>
      <c r="O1066" s="294"/>
      <c r="P1066" s="1053">
        <v>1.26</v>
      </c>
      <c r="Q1066" s="1053">
        <v>8.82</v>
      </c>
      <c r="R1066" s="1053">
        <v>0.84</v>
      </c>
      <c r="S1066" s="383"/>
      <c r="T1066" s="987"/>
      <c r="U1066" s="736"/>
      <c r="V1066" s="773"/>
    </row>
    <row r="1067" spans="1:22" ht="18" customHeight="1" x14ac:dyDescent="0.25">
      <c r="A1067" s="766" t="s">
        <v>79</v>
      </c>
      <c r="B1067" s="512"/>
      <c r="C1067" s="512"/>
      <c r="D1067" s="274"/>
      <c r="E1067" s="274"/>
      <c r="F1067" s="276"/>
      <c r="G1067" s="276"/>
      <c r="H1067" s="277"/>
      <c r="I1067" s="277"/>
      <c r="J1067" s="239"/>
      <c r="K1067" s="181">
        <v>0</v>
      </c>
      <c r="L1067" s="181">
        <v>0</v>
      </c>
      <c r="M1067" s="181">
        <v>1</v>
      </c>
      <c r="N1067" s="181">
        <f t="shared" si="346"/>
        <v>0.99997799975799462</v>
      </c>
      <c r="O1067" s="294"/>
      <c r="P1067" s="191"/>
      <c r="Q1067" s="191"/>
      <c r="R1067" s="191"/>
      <c r="S1067" s="383"/>
      <c r="T1067" s="987"/>
      <c r="U1067" s="736"/>
      <c r="V1067" s="773"/>
    </row>
    <row r="1068" spans="1:22" ht="18" customHeight="1" x14ac:dyDescent="0.25">
      <c r="A1068" s="766" t="s">
        <v>571</v>
      </c>
      <c r="B1068" s="512"/>
      <c r="C1068" s="512"/>
      <c r="D1068" s="274"/>
      <c r="E1068" s="274"/>
      <c r="F1068" s="276"/>
      <c r="G1068" s="276"/>
      <c r="H1068" s="277"/>
      <c r="I1068" s="277"/>
      <c r="J1068" s="239"/>
      <c r="K1068" s="181">
        <v>73</v>
      </c>
      <c r="L1068" s="181">
        <v>33</v>
      </c>
      <c r="M1068" s="181">
        <v>51</v>
      </c>
      <c r="N1068" s="181">
        <f t="shared" si="346"/>
        <v>34.698497719641985</v>
      </c>
      <c r="O1068" s="294"/>
      <c r="P1068" s="191"/>
      <c r="Q1068" s="191"/>
      <c r="R1068" s="191"/>
      <c r="S1068" s="383"/>
      <c r="T1068" s="987"/>
      <c r="U1068" s="736"/>
      <c r="V1068" s="773"/>
    </row>
    <row r="1069" spans="1:22" ht="18" customHeight="1" x14ac:dyDescent="0.25">
      <c r="A1069" s="766" t="s">
        <v>572</v>
      </c>
      <c r="B1069" s="512"/>
      <c r="C1069" s="512"/>
      <c r="D1069" s="274"/>
      <c r="E1069" s="274"/>
      <c r="F1069" s="276"/>
      <c r="G1069" s="276"/>
      <c r="H1069" s="277"/>
      <c r="I1069" s="277"/>
      <c r="J1069" s="239"/>
      <c r="K1069" s="181">
        <v>9</v>
      </c>
      <c r="L1069" s="181">
        <v>9</v>
      </c>
      <c r="M1069" s="181">
        <v>30</v>
      </c>
      <c r="N1069" s="181"/>
      <c r="O1069" s="294"/>
      <c r="P1069" s="1053">
        <v>3.36</v>
      </c>
      <c r="Q1069" s="1053">
        <v>3.78</v>
      </c>
      <c r="R1069" s="1053">
        <v>13.86</v>
      </c>
      <c r="S1069" s="383">
        <f t="shared" si="336"/>
        <v>10.296209463603583</v>
      </c>
      <c r="T1069" s="988"/>
      <c r="U1069" s="736"/>
      <c r="V1069" s="773"/>
    </row>
    <row r="1070" spans="1:22" ht="18" customHeight="1" x14ac:dyDescent="0.3">
      <c r="A1070" s="15" t="s">
        <v>11</v>
      </c>
      <c r="B1070" s="513"/>
      <c r="C1070" s="513"/>
      <c r="D1070" s="71"/>
      <c r="E1070" s="71"/>
      <c r="F1070" s="70"/>
      <c r="G1070" s="70"/>
      <c r="H1070" s="51"/>
      <c r="I1070" s="51"/>
      <c r="J1070" s="47"/>
      <c r="K1070" s="53">
        <f>SUM(K1063:K1069)</f>
        <v>263</v>
      </c>
      <c r="L1070" s="53">
        <f t="shared" ref="L1070:M1070" si="347">SUM(L1063:L1069)</f>
        <v>197</v>
      </c>
      <c r="M1070" s="53">
        <f t="shared" si="347"/>
        <v>225</v>
      </c>
      <c r="N1070" s="53">
        <f t="shared" si="346"/>
        <v>57.375652536594302</v>
      </c>
      <c r="O1070" s="291"/>
      <c r="P1070" s="47">
        <f>SUM(P1063:P1069)</f>
        <v>15.12</v>
      </c>
      <c r="Q1070" s="47">
        <f t="shared" ref="Q1070:R1070" si="348">SUM(Q1063:Q1069)</f>
        <v>26.46</v>
      </c>
      <c r="R1070" s="47">
        <f t="shared" si="348"/>
        <v>21.84</v>
      </c>
      <c r="S1070" s="456">
        <f t="shared" si="336"/>
        <v>9.8766523096846957</v>
      </c>
      <c r="T1070" s="984"/>
      <c r="U1070" s="736"/>
      <c r="V1070" s="736"/>
    </row>
    <row r="1071" spans="1:22" ht="18" customHeight="1" x14ac:dyDescent="0.3">
      <c r="A1071" s="592"/>
      <c r="B1071" s="603"/>
      <c r="C1071" s="603"/>
      <c r="D1071" s="626"/>
      <c r="E1071" s="626"/>
      <c r="F1071" s="810"/>
      <c r="G1071" s="810"/>
      <c r="H1071" s="698"/>
      <c r="I1071" s="698"/>
      <c r="J1071" s="617"/>
      <c r="K1071" s="605">
        <f>220*K1070*0.85/1000</f>
        <v>49.180999999999997</v>
      </c>
      <c r="L1071" s="605">
        <f>220*L1070*0.85/1000</f>
        <v>36.838999999999999</v>
      </c>
      <c r="M1071" s="605">
        <f>220*M1070*0.85/1000</f>
        <v>42.075000000000003</v>
      </c>
      <c r="N1071" s="605"/>
      <c r="O1071" s="660">
        <f>SUM(K1071:M1071)</f>
        <v>128.095</v>
      </c>
      <c r="P1071" s="617">
        <f>220*P1070*0.85/1000</f>
        <v>2.8274399999999997</v>
      </c>
      <c r="Q1071" s="617">
        <f>220*Q1070*0.85/1000</f>
        <v>4.9480199999999996</v>
      </c>
      <c r="R1071" s="617">
        <f>220*R1070*0.85/1000</f>
        <v>4.0840800000000002</v>
      </c>
      <c r="S1071" s="607"/>
      <c r="T1071" s="985">
        <f>SUM(P1071:R1071)</f>
        <v>11.859539999999999</v>
      </c>
      <c r="U1071" s="717"/>
      <c r="V1071" s="796">
        <f>SUM(O1071,T1071)</f>
        <v>139.95454000000001</v>
      </c>
    </row>
    <row r="1072" spans="1:22" ht="18" customHeight="1" x14ac:dyDescent="0.3">
      <c r="A1072" s="95" t="s">
        <v>304</v>
      </c>
      <c r="B1072" s="125">
        <v>250</v>
      </c>
      <c r="C1072" s="125">
        <v>361</v>
      </c>
      <c r="D1072" s="167">
        <f>MAX(K1078:L1078:M1078)/C1072*100</f>
        <v>13.573407202216067</v>
      </c>
      <c r="E1072" s="167"/>
      <c r="F1072" s="562">
        <v>160</v>
      </c>
      <c r="G1072" s="562">
        <v>231</v>
      </c>
      <c r="H1072" s="171">
        <f>MAX(P1078:R1078)/G1072*100</f>
        <v>0</v>
      </c>
      <c r="I1072" s="171"/>
      <c r="J1072" s="409">
        <f>(K1072+L1072+M1072)/3</f>
        <v>231</v>
      </c>
      <c r="K1072" s="373">
        <v>224</v>
      </c>
      <c r="L1072" s="373">
        <v>234</v>
      </c>
      <c r="M1072" s="373">
        <v>235</v>
      </c>
      <c r="N1072" s="373"/>
      <c r="O1072" s="294"/>
      <c r="P1072" s="465">
        <v>227</v>
      </c>
      <c r="Q1072" s="465">
        <v>230</v>
      </c>
      <c r="R1072" s="465">
        <v>236</v>
      </c>
      <c r="S1072" s="197"/>
      <c r="T1072" s="986"/>
      <c r="U1072" s="736"/>
      <c r="V1072" s="773"/>
    </row>
    <row r="1073" spans="1:22" ht="18" customHeight="1" x14ac:dyDescent="0.25">
      <c r="A1073" s="766" t="s">
        <v>483</v>
      </c>
      <c r="B1073" s="126"/>
      <c r="C1073" s="126"/>
      <c r="D1073" s="897"/>
      <c r="E1073" s="762">
        <v>397</v>
      </c>
      <c r="F1073" s="367"/>
      <c r="G1073" s="367"/>
      <c r="H1073" s="347"/>
      <c r="I1073" s="842">
        <v>398</v>
      </c>
      <c r="J1073" s="238"/>
      <c r="K1073" s="393">
        <v>22</v>
      </c>
      <c r="L1073" s="393">
        <v>22</v>
      </c>
      <c r="M1073" s="393">
        <v>17</v>
      </c>
      <c r="N1073" s="393"/>
      <c r="O1073" s="294"/>
      <c r="P1073" s="265"/>
      <c r="Q1073" s="265"/>
      <c r="R1073" s="265"/>
      <c r="S1073" s="383"/>
      <c r="T1073" s="987"/>
      <c r="U1073" s="736"/>
      <c r="V1073" s="773"/>
    </row>
    <row r="1074" spans="1:22" ht="18" customHeight="1" x14ac:dyDescent="0.25">
      <c r="A1074" s="766" t="s">
        <v>484</v>
      </c>
      <c r="B1074" s="127"/>
      <c r="C1074" s="127"/>
      <c r="D1074" s="798"/>
      <c r="E1074" s="751">
        <v>397</v>
      </c>
      <c r="F1074" s="368"/>
      <c r="G1074" s="368"/>
      <c r="H1074" s="349"/>
      <c r="I1074" s="843">
        <v>397</v>
      </c>
      <c r="J1074" s="238"/>
      <c r="K1074" s="393">
        <v>27</v>
      </c>
      <c r="L1074" s="393">
        <v>27</v>
      </c>
      <c r="M1074" s="393">
        <v>0</v>
      </c>
      <c r="N1074" s="393"/>
      <c r="O1074" s="294"/>
      <c r="P1074" s="265"/>
      <c r="Q1074" s="265"/>
      <c r="R1074" s="265"/>
      <c r="S1074" s="383"/>
      <c r="T1074" s="987"/>
      <c r="U1074" s="736"/>
      <c r="V1074" s="773"/>
    </row>
    <row r="1075" spans="1:22" ht="18" customHeight="1" x14ac:dyDescent="0.25">
      <c r="A1075" s="766" t="s">
        <v>485</v>
      </c>
      <c r="B1075" s="127"/>
      <c r="C1075" s="127"/>
      <c r="D1075" s="798"/>
      <c r="E1075" s="751">
        <v>404</v>
      </c>
      <c r="F1075" s="368"/>
      <c r="G1075" s="368"/>
      <c r="H1075" s="349"/>
      <c r="I1075" s="843">
        <v>402</v>
      </c>
      <c r="J1075" s="238"/>
      <c r="K1075" s="393"/>
      <c r="L1075" s="393"/>
      <c r="M1075" s="393"/>
      <c r="N1075" s="393"/>
      <c r="O1075" s="294"/>
      <c r="P1075" s="265">
        <v>0</v>
      </c>
      <c r="Q1075" s="265">
        <v>0</v>
      </c>
      <c r="R1075" s="265">
        <v>0</v>
      </c>
      <c r="S1075" s="383">
        <f t="shared" si="336"/>
        <v>0</v>
      </c>
      <c r="T1075" s="987"/>
      <c r="U1075" s="736"/>
      <c r="V1075" s="773"/>
    </row>
    <row r="1076" spans="1:22" ht="18" customHeight="1" x14ac:dyDescent="0.25">
      <c r="A1076" s="766" t="s">
        <v>486</v>
      </c>
      <c r="B1076" s="127"/>
      <c r="C1076" s="127"/>
      <c r="D1076" s="750"/>
      <c r="E1076" s="750"/>
      <c r="F1076" s="368"/>
      <c r="G1076" s="368"/>
      <c r="H1076" s="349"/>
      <c r="I1076" s="843"/>
      <c r="J1076" s="238"/>
      <c r="K1076" s="407"/>
      <c r="L1076" s="407"/>
      <c r="M1076" s="407"/>
      <c r="N1076" s="407"/>
      <c r="O1076" s="294"/>
      <c r="P1076" s="265">
        <v>0</v>
      </c>
      <c r="Q1076" s="265">
        <v>0</v>
      </c>
      <c r="R1076" s="265">
        <v>0</v>
      </c>
      <c r="S1076" s="383">
        <f t="shared" si="336"/>
        <v>0</v>
      </c>
      <c r="T1076" s="987"/>
      <c r="U1076" s="736"/>
      <c r="V1076" s="773"/>
    </row>
    <row r="1077" spans="1:22" ht="18" customHeight="1" x14ac:dyDescent="0.25">
      <c r="A1077" s="766" t="s">
        <v>180</v>
      </c>
      <c r="B1077" s="127"/>
      <c r="C1077" s="127"/>
      <c r="D1077" s="750"/>
      <c r="E1077" s="750"/>
      <c r="F1077" s="368"/>
      <c r="G1077" s="368"/>
      <c r="H1077" s="349"/>
      <c r="I1077" s="843"/>
      <c r="J1077" s="238"/>
      <c r="K1077" s="420"/>
      <c r="L1077" s="420"/>
      <c r="M1077" s="420"/>
      <c r="N1077" s="420"/>
      <c r="O1077" s="294"/>
      <c r="P1077" s="265"/>
      <c r="Q1077" s="265"/>
      <c r="R1077" s="265"/>
      <c r="S1077" s="383"/>
      <c r="T1077" s="988"/>
      <c r="U1077" s="736"/>
      <c r="V1077" s="773"/>
    </row>
    <row r="1078" spans="1:22" ht="18" customHeight="1" x14ac:dyDescent="0.3">
      <c r="A1078" s="15" t="s">
        <v>11</v>
      </c>
      <c r="B1078" s="128"/>
      <c r="C1078" s="128"/>
      <c r="D1078" s="756"/>
      <c r="E1078" s="756"/>
      <c r="F1078" s="738"/>
      <c r="G1078" s="738"/>
      <c r="H1078" s="739"/>
      <c r="I1078" s="990"/>
      <c r="J1078" s="25"/>
      <c r="K1078" s="66">
        <f>SUM(K1073:K1077)</f>
        <v>49</v>
      </c>
      <c r="L1078" s="66">
        <f t="shared" ref="L1078:M1078" si="349">SUM(L1073:L1077)</f>
        <v>49</v>
      </c>
      <c r="M1078" s="66">
        <f t="shared" si="349"/>
        <v>17</v>
      </c>
      <c r="N1078" s="66">
        <f t="shared" ref="N1078" si="350">SQRT((0+L1078*0.866-M1078*0.866)*(0+L1078*0.866-M1078*0.866)+(K1078-L1078*0.5-M1078*0.5)*(K1078-L1078*0.5-M1078*0.5))</f>
        <v>31.999295992255828</v>
      </c>
      <c r="O1078" s="291"/>
      <c r="P1078" s="50">
        <f>SUM(P1073:P1077)</f>
        <v>0</v>
      </c>
      <c r="Q1078" s="50">
        <f t="shared" ref="Q1078:R1078" si="351">SUM(Q1073:Q1077)</f>
        <v>0</v>
      </c>
      <c r="R1078" s="50">
        <f t="shared" si="351"/>
        <v>0</v>
      </c>
      <c r="S1078" s="456">
        <f t="shared" si="336"/>
        <v>0</v>
      </c>
      <c r="T1078" s="984"/>
      <c r="U1078" s="736"/>
      <c r="V1078" s="947"/>
    </row>
    <row r="1079" spans="1:22" ht="18" customHeight="1" x14ac:dyDescent="0.3">
      <c r="A1079" s="592"/>
      <c r="B1079" s="611"/>
      <c r="C1079" s="611"/>
      <c r="D1079" s="759"/>
      <c r="E1079" s="759"/>
      <c r="F1079" s="741"/>
      <c r="G1079" s="741"/>
      <c r="H1079" s="742"/>
      <c r="I1079" s="846"/>
      <c r="J1079" s="608"/>
      <c r="K1079" s="595">
        <f>220*K1078*0.85/1000</f>
        <v>9.1630000000000003</v>
      </c>
      <c r="L1079" s="595">
        <f>220*L1078*0.85/1000</f>
        <v>9.1630000000000003</v>
      </c>
      <c r="M1079" s="595">
        <f>220*M1078*0.85/1000</f>
        <v>3.1789999999999998</v>
      </c>
      <c r="N1079" s="595"/>
      <c r="O1079" s="660">
        <f>SUM(K1079:M1079)</f>
        <v>21.504999999999999</v>
      </c>
      <c r="P1079" s="594">
        <f>220*P1078*0.85</f>
        <v>0</v>
      </c>
      <c r="Q1079" s="594">
        <f>220*Q1078*0.85</f>
        <v>0</v>
      </c>
      <c r="R1079" s="594">
        <f>220*R1078*0.85</f>
        <v>0</v>
      </c>
      <c r="S1079" s="607"/>
      <c r="T1079" s="985">
        <f>SUM(P1079:R1079)</f>
        <v>0</v>
      </c>
      <c r="U1079" s="765">
        <f>SUM(O1079,T1079)</f>
        <v>21.504999999999999</v>
      </c>
      <c r="V1079" s="847"/>
    </row>
    <row r="1080" spans="1:22" ht="18" customHeight="1" x14ac:dyDescent="0.3">
      <c r="A1080" s="95" t="s">
        <v>305</v>
      </c>
      <c r="B1080" s="125">
        <v>250</v>
      </c>
      <c r="C1080" s="125">
        <v>361</v>
      </c>
      <c r="D1080" s="167">
        <f>MAX(K1086:L1086:M1086)/C1080*100</f>
        <v>11.357340720221606</v>
      </c>
      <c r="E1080" s="167"/>
      <c r="F1080" s="562">
        <v>160</v>
      </c>
      <c r="G1080" s="562">
        <v>231</v>
      </c>
      <c r="H1080" s="171">
        <f>MAX(P1086:R1086)/G1080*100</f>
        <v>0.86580086580086579</v>
      </c>
      <c r="I1080" s="171"/>
      <c r="J1080" s="409">
        <f>(K1080+L1080+M1080)/3</f>
        <v>229</v>
      </c>
      <c r="K1080" s="373">
        <v>227</v>
      </c>
      <c r="L1080" s="373">
        <v>225</v>
      </c>
      <c r="M1080" s="373">
        <v>235</v>
      </c>
      <c r="N1080" s="373"/>
      <c r="O1080" s="294"/>
      <c r="P1080" s="465">
        <v>233</v>
      </c>
      <c r="Q1080" s="465">
        <v>232</v>
      </c>
      <c r="R1080" s="465">
        <v>234</v>
      </c>
      <c r="S1080" s="383"/>
      <c r="T1080" s="986"/>
      <c r="U1080" s="736"/>
      <c r="V1080" s="773"/>
    </row>
    <row r="1081" spans="1:22" ht="18" customHeight="1" x14ac:dyDescent="0.25">
      <c r="A1081" s="766" t="s">
        <v>483</v>
      </c>
      <c r="B1081" s="126"/>
      <c r="C1081" s="126"/>
      <c r="D1081" s="897"/>
      <c r="E1081" s="762">
        <v>397</v>
      </c>
      <c r="F1081" s="367"/>
      <c r="G1081" s="367"/>
      <c r="H1081" s="347"/>
      <c r="I1081" s="842">
        <v>402</v>
      </c>
      <c r="J1081" s="238"/>
      <c r="K1081" s="393">
        <v>17</v>
      </c>
      <c r="L1081" s="393">
        <v>13</v>
      </c>
      <c r="M1081" s="393">
        <v>11</v>
      </c>
      <c r="N1081" s="393"/>
      <c r="O1081" s="294"/>
      <c r="P1081" s="265"/>
      <c r="Q1081" s="265"/>
      <c r="R1081" s="265"/>
      <c r="S1081" s="383"/>
      <c r="T1081" s="987"/>
      <c r="U1081" s="736"/>
      <c r="V1081" s="773"/>
    </row>
    <row r="1082" spans="1:22" ht="18" customHeight="1" x14ac:dyDescent="0.25">
      <c r="A1082" s="766" t="s">
        <v>484</v>
      </c>
      <c r="B1082" s="127"/>
      <c r="C1082" s="127"/>
      <c r="D1082" s="798"/>
      <c r="E1082" s="751">
        <v>404</v>
      </c>
      <c r="F1082" s="368"/>
      <c r="G1082" s="368"/>
      <c r="H1082" s="349"/>
      <c r="I1082" s="843">
        <v>406</v>
      </c>
      <c r="J1082" s="238"/>
      <c r="K1082" s="393">
        <v>15</v>
      </c>
      <c r="L1082" s="393">
        <v>28</v>
      </c>
      <c r="M1082" s="393">
        <v>0</v>
      </c>
      <c r="N1082" s="393"/>
      <c r="O1082" s="294"/>
      <c r="P1082" s="265"/>
      <c r="Q1082" s="265"/>
      <c r="R1082" s="265"/>
      <c r="S1082" s="383"/>
      <c r="T1082" s="987"/>
      <c r="U1082" s="736"/>
      <c r="V1082" s="773"/>
    </row>
    <row r="1083" spans="1:22" ht="18" customHeight="1" x14ac:dyDescent="0.25">
      <c r="A1083" s="766" t="s">
        <v>485</v>
      </c>
      <c r="B1083" s="127"/>
      <c r="C1083" s="127"/>
      <c r="D1083" s="798"/>
      <c r="E1083" s="751">
        <v>406</v>
      </c>
      <c r="F1083" s="368"/>
      <c r="G1083" s="368"/>
      <c r="H1083" s="349"/>
      <c r="I1083" s="843">
        <v>407</v>
      </c>
      <c r="J1083" s="238"/>
      <c r="K1083" s="393"/>
      <c r="L1083" s="393"/>
      <c r="M1083" s="393"/>
      <c r="N1083" s="393"/>
      <c r="O1083" s="294"/>
      <c r="P1083" s="265">
        <v>2</v>
      </c>
      <c r="Q1083" s="265">
        <v>0</v>
      </c>
      <c r="R1083" s="265">
        <v>0</v>
      </c>
      <c r="S1083" s="383">
        <f t="shared" si="336"/>
        <v>2</v>
      </c>
      <c r="T1083" s="987"/>
      <c r="U1083" s="736"/>
      <c r="V1083" s="773"/>
    </row>
    <row r="1084" spans="1:22" ht="18" customHeight="1" x14ac:dyDescent="0.25">
      <c r="A1084" s="766" t="s">
        <v>486</v>
      </c>
      <c r="B1084" s="127"/>
      <c r="C1084" s="127"/>
      <c r="D1084" s="750"/>
      <c r="E1084" s="750"/>
      <c r="F1084" s="368"/>
      <c r="G1084" s="368"/>
      <c r="H1084" s="349"/>
      <c r="I1084" s="349"/>
      <c r="J1084" s="238"/>
      <c r="K1084" s="407"/>
      <c r="L1084" s="407"/>
      <c r="M1084" s="407"/>
      <c r="N1084" s="407"/>
      <c r="O1084" s="294"/>
      <c r="P1084" s="265">
        <v>0</v>
      </c>
      <c r="Q1084" s="265">
        <v>0</v>
      </c>
      <c r="R1084" s="265">
        <v>0</v>
      </c>
      <c r="S1084" s="383">
        <f t="shared" si="336"/>
        <v>0</v>
      </c>
      <c r="T1084" s="987"/>
      <c r="U1084" s="736"/>
      <c r="V1084" s="773"/>
    </row>
    <row r="1085" spans="1:22" ht="18" customHeight="1" x14ac:dyDescent="0.25">
      <c r="A1085" s="766" t="s">
        <v>180</v>
      </c>
      <c r="B1085" s="127"/>
      <c r="C1085" s="127"/>
      <c r="D1085" s="750"/>
      <c r="E1085" s="750"/>
      <c r="F1085" s="368"/>
      <c r="G1085" s="368"/>
      <c r="H1085" s="349"/>
      <c r="I1085" s="349"/>
      <c r="J1085" s="238"/>
      <c r="K1085" s="420"/>
      <c r="L1085" s="420"/>
      <c r="M1085" s="420"/>
      <c r="N1085" s="420"/>
      <c r="O1085" s="294"/>
      <c r="P1085" s="265"/>
      <c r="Q1085" s="265"/>
      <c r="R1085" s="265"/>
      <c r="S1085" s="383"/>
      <c r="T1085" s="988"/>
      <c r="U1085" s="736"/>
      <c r="V1085" s="773"/>
    </row>
    <row r="1086" spans="1:22" ht="18" customHeight="1" x14ac:dyDescent="0.3">
      <c r="A1086" s="15" t="s">
        <v>11</v>
      </c>
      <c r="B1086" s="128"/>
      <c r="C1086" s="128"/>
      <c r="D1086" s="756"/>
      <c r="E1086" s="756"/>
      <c r="F1086" s="738"/>
      <c r="G1086" s="738"/>
      <c r="H1086" s="739"/>
      <c r="I1086" s="739"/>
      <c r="J1086" s="25"/>
      <c r="K1086" s="66">
        <f>SUM(K1081:K1085)</f>
        <v>32</v>
      </c>
      <c r="L1086" s="66">
        <f t="shared" ref="L1086" si="352">SUM(L1081:L1085)</f>
        <v>41</v>
      </c>
      <c r="M1086" s="66">
        <f t="shared" ref="M1086" si="353">SUM(M1081:M1085)</f>
        <v>11</v>
      </c>
      <c r="N1086" s="66">
        <f t="shared" ref="N1086" si="354">SQRT((0+L1086*0.866-M1086*0.866)*(0+L1086*0.866-M1086*0.866)+(K1086-L1086*0.5-M1086*0.5)*(K1086-L1086*0.5-M1086*0.5))</f>
        <v>26.663840683592454</v>
      </c>
      <c r="O1086" s="291"/>
      <c r="P1086" s="50">
        <f>SUM(P1081:P1085)</f>
        <v>2</v>
      </c>
      <c r="Q1086" s="50">
        <f t="shared" ref="Q1086:R1086" si="355">SUM(Q1081:Q1085)</f>
        <v>0</v>
      </c>
      <c r="R1086" s="50">
        <f t="shared" si="355"/>
        <v>0</v>
      </c>
      <c r="S1086" s="456">
        <f t="shared" si="336"/>
        <v>2</v>
      </c>
      <c r="T1086" s="984">
        <f t="shared" si="334"/>
        <v>0.66666666666666663</v>
      </c>
      <c r="U1086" s="736"/>
      <c r="V1086" s="947"/>
    </row>
    <row r="1087" spans="1:22" ht="18" customHeight="1" x14ac:dyDescent="0.3">
      <c r="A1087" s="592"/>
      <c r="B1087" s="611"/>
      <c r="C1087" s="611"/>
      <c r="D1087" s="759"/>
      <c r="E1087" s="759"/>
      <c r="F1087" s="741"/>
      <c r="G1087" s="741"/>
      <c r="H1087" s="742"/>
      <c r="I1087" s="742"/>
      <c r="J1087" s="608"/>
      <c r="K1087" s="595">
        <f>220*K1086*0.85/1000</f>
        <v>5.984</v>
      </c>
      <c r="L1087" s="595">
        <f>220*L1086*0.85/1000</f>
        <v>7.6669999999999998</v>
      </c>
      <c r="M1087" s="595">
        <f>220*M1086*0.85/1000</f>
        <v>2.0569999999999999</v>
      </c>
      <c r="N1087" s="595"/>
      <c r="O1087" s="660">
        <f>SUM(K1087:M1087)</f>
        <v>15.708</v>
      </c>
      <c r="P1087" s="617">
        <f>220*P1086*0.85/1000</f>
        <v>0.374</v>
      </c>
      <c r="Q1087" s="617">
        <f t="shared" ref="Q1087:R1087" si="356">220*Q1086*0.85/1000</f>
        <v>0</v>
      </c>
      <c r="R1087" s="617">
        <f t="shared" si="356"/>
        <v>0</v>
      </c>
      <c r="S1087" s="607"/>
      <c r="T1087" s="985">
        <f>SUM(P1087:R1087)</f>
        <v>0.374</v>
      </c>
      <c r="U1087" s="717"/>
      <c r="V1087" s="796">
        <f>SUM(O1087,T1087)</f>
        <v>16.082000000000001</v>
      </c>
    </row>
    <row r="1088" spans="1:22" ht="18" customHeight="1" x14ac:dyDescent="0.3">
      <c r="A1088" s="95" t="s">
        <v>306</v>
      </c>
      <c r="B1088" s="125">
        <v>160</v>
      </c>
      <c r="C1088" s="125">
        <v>231</v>
      </c>
      <c r="D1088" s="167">
        <f>MAX(K1092:L1092:M1092)/C1088*100</f>
        <v>33.333333333333329</v>
      </c>
      <c r="E1088" s="167"/>
      <c r="F1088" s="565"/>
      <c r="G1088" s="565"/>
      <c r="H1088" s="13"/>
      <c r="I1088" s="13"/>
      <c r="J1088" s="409">
        <f>(K1088+L1088+M1088)/3</f>
        <v>222.66666666666666</v>
      </c>
      <c r="K1088" s="373">
        <v>225</v>
      </c>
      <c r="L1088" s="373">
        <v>220</v>
      </c>
      <c r="M1088" s="373">
        <v>223</v>
      </c>
      <c r="N1088" s="373"/>
      <c r="O1088" s="294"/>
      <c r="P1088" s="465"/>
      <c r="Q1088" s="465"/>
      <c r="R1088" s="465"/>
      <c r="S1088" s="383"/>
      <c r="T1088" s="986"/>
      <c r="U1088" s="736"/>
      <c r="V1088" s="773"/>
    </row>
    <row r="1089" spans="1:22" ht="18" customHeight="1" x14ac:dyDescent="0.25">
      <c r="A1089" s="766" t="s">
        <v>80</v>
      </c>
      <c r="B1089" s="126"/>
      <c r="C1089" s="126"/>
      <c r="D1089" s="761"/>
      <c r="E1089" s="761">
        <v>380</v>
      </c>
      <c r="F1089" s="367"/>
      <c r="G1089" s="367"/>
      <c r="H1089" s="347"/>
      <c r="I1089" s="347"/>
      <c r="J1089" s="238"/>
      <c r="K1089" s="393">
        <v>9</v>
      </c>
      <c r="L1089" s="393">
        <v>32</v>
      </c>
      <c r="M1089" s="393">
        <v>50</v>
      </c>
      <c r="N1089" s="393">
        <f t="shared" ref="N1089:N1092" si="357">SQRT((0+L1089*0.866-M1089*0.866)*(0+L1089*0.866-M1089*0.866)+(K1089-L1089*0.5-M1089*0.5)*(K1089-L1089*0.5-M1089*0.5))</f>
        <v>35.594743207389484</v>
      </c>
      <c r="O1089" s="294"/>
      <c r="P1089" s="465"/>
      <c r="Q1089" s="465"/>
      <c r="R1089" s="465"/>
      <c r="S1089" s="383"/>
      <c r="T1089" s="987"/>
      <c r="U1089" s="736"/>
      <c r="V1089" s="773"/>
    </row>
    <row r="1090" spans="1:22" ht="18" customHeight="1" x14ac:dyDescent="0.25">
      <c r="A1090" s="766" t="s">
        <v>81</v>
      </c>
      <c r="B1090" s="127"/>
      <c r="C1090" s="127"/>
      <c r="D1090" s="750"/>
      <c r="E1090" s="750">
        <v>385</v>
      </c>
      <c r="F1090" s="368"/>
      <c r="G1090" s="368"/>
      <c r="H1090" s="991"/>
      <c r="I1090" s="349"/>
      <c r="J1090" s="238"/>
      <c r="K1090" s="393">
        <v>16</v>
      </c>
      <c r="L1090" s="393">
        <v>23</v>
      </c>
      <c r="M1090" s="393">
        <v>2</v>
      </c>
      <c r="N1090" s="357">
        <f t="shared" si="357"/>
        <v>18.519735311283473</v>
      </c>
      <c r="O1090" s="294"/>
      <c r="P1090" s="465"/>
      <c r="Q1090" s="465"/>
      <c r="R1090" s="465"/>
      <c r="S1090" s="383"/>
      <c r="T1090" s="987"/>
      <c r="U1090" s="736"/>
      <c r="V1090" s="773"/>
    </row>
    <row r="1091" spans="1:22" ht="18" customHeight="1" x14ac:dyDescent="0.25">
      <c r="A1091" s="766" t="s">
        <v>82</v>
      </c>
      <c r="B1091" s="127"/>
      <c r="C1091" s="127"/>
      <c r="D1091" s="750"/>
      <c r="E1091" s="750">
        <v>389</v>
      </c>
      <c r="F1091" s="368"/>
      <c r="G1091" s="368"/>
      <c r="H1091" s="349"/>
      <c r="I1091" s="349"/>
      <c r="J1091" s="238"/>
      <c r="K1091" s="393">
        <v>38</v>
      </c>
      <c r="L1091" s="393">
        <v>10</v>
      </c>
      <c r="M1091" s="393">
        <v>25</v>
      </c>
      <c r="N1091" s="357">
        <f t="shared" si="357"/>
        <v>24.269118236969383</v>
      </c>
      <c r="O1091" s="294"/>
      <c r="P1091" s="465"/>
      <c r="Q1091" s="465"/>
      <c r="R1091" s="465"/>
      <c r="S1091" s="383"/>
      <c r="T1091" s="988"/>
      <c r="U1091" s="736"/>
      <c r="V1091" s="773"/>
    </row>
    <row r="1092" spans="1:22" ht="18" customHeight="1" x14ac:dyDescent="0.3">
      <c r="A1092" s="15" t="s">
        <v>11</v>
      </c>
      <c r="B1092" s="128"/>
      <c r="C1092" s="128"/>
      <c r="D1092" s="756"/>
      <c r="E1092" s="756"/>
      <c r="F1092" s="738"/>
      <c r="G1092" s="738"/>
      <c r="H1092" s="739"/>
      <c r="I1092" s="739"/>
      <c r="J1092" s="25"/>
      <c r="K1092" s="66">
        <f>SUM(K1089:K1091)</f>
        <v>63</v>
      </c>
      <c r="L1092" s="66">
        <f t="shared" ref="L1092:M1092" si="358">SUM(L1089:L1091)</f>
        <v>65</v>
      </c>
      <c r="M1092" s="66">
        <f t="shared" si="358"/>
        <v>77</v>
      </c>
      <c r="N1092" s="421">
        <f t="shared" si="357"/>
        <v>13.114635488643978</v>
      </c>
      <c r="O1092" s="291"/>
      <c r="P1092" s="495"/>
      <c r="Q1092" s="495"/>
      <c r="R1092" s="495"/>
      <c r="S1092" s="456"/>
      <c r="T1092" s="984"/>
      <c r="U1092" s="736"/>
      <c r="V1092" s="736"/>
    </row>
    <row r="1093" spans="1:22" ht="18" customHeight="1" x14ac:dyDescent="0.3">
      <c r="A1093" s="592"/>
      <c r="B1093" s="611"/>
      <c r="C1093" s="611"/>
      <c r="D1093" s="759"/>
      <c r="E1093" s="759"/>
      <c r="F1093" s="741"/>
      <c r="G1093" s="741"/>
      <c r="H1093" s="742"/>
      <c r="I1093" s="742"/>
      <c r="J1093" s="608"/>
      <c r="K1093" s="595">
        <f>220*K1092*0.85/1000</f>
        <v>11.781000000000001</v>
      </c>
      <c r="L1093" s="595">
        <f>220*L1092*0.85/1000</f>
        <v>12.154999999999999</v>
      </c>
      <c r="M1093" s="595">
        <f>220*M1092*0.85/1000</f>
        <v>14.398999999999999</v>
      </c>
      <c r="N1093" s="663"/>
      <c r="O1093" s="660">
        <f>SUM(K1093:M1093)</f>
        <v>38.335000000000001</v>
      </c>
      <c r="P1093" s="612"/>
      <c r="Q1093" s="612"/>
      <c r="R1093" s="612"/>
      <c r="S1093" s="607"/>
      <c r="T1093" s="985"/>
      <c r="U1093" s="765">
        <f>SUM(O1093,T1093)</f>
        <v>38.335000000000001</v>
      </c>
      <c r="V1093" s="847"/>
    </row>
    <row r="1094" spans="1:22" ht="18" customHeight="1" x14ac:dyDescent="0.3">
      <c r="A1094" s="95" t="s">
        <v>307</v>
      </c>
      <c r="B1094" s="125">
        <v>160</v>
      </c>
      <c r="C1094" s="125">
        <v>231</v>
      </c>
      <c r="D1094" s="167">
        <f>MAX(K1098:L1098:M1098)/C1094*100</f>
        <v>33.333333333333329</v>
      </c>
      <c r="E1094" s="167"/>
      <c r="F1094" s="565"/>
      <c r="G1094" s="565"/>
      <c r="H1094" s="13"/>
      <c r="I1094" s="13"/>
      <c r="J1094" s="409">
        <f>(K1094+L1094+M1094)/3</f>
        <v>222.66666666666666</v>
      </c>
      <c r="K1094" s="373">
        <v>223</v>
      </c>
      <c r="L1094" s="373">
        <v>219</v>
      </c>
      <c r="M1094" s="373">
        <v>226</v>
      </c>
      <c r="N1094" s="373"/>
      <c r="O1094" s="294"/>
      <c r="P1094" s="465"/>
      <c r="Q1094" s="465"/>
      <c r="R1094" s="465"/>
      <c r="S1094" s="383"/>
      <c r="T1094" s="986"/>
      <c r="U1094" s="736"/>
      <c r="V1094" s="773"/>
    </row>
    <row r="1095" spans="1:22" ht="18" customHeight="1" x14ac:dyDescent="0.25">
      <c r="A1095" s="766" t="s">
        <v>80</v>
      </c>
      <c r="B1095" s="126"/>
      <c r="C1095" s="126"/>
      <c r="D1095" s="761"/>
      <c r="E1095" s="761">
        <v>385</v>
      </c>
      <c r="F1095" s="367"/>
      <c r="G1095" s="367"/>
      <c r="H1095" s="347"/>
      <c r="I1095" s="347"/>
      <c r="J1095" s="238"/>
      <c r="K1095" s="393">
        <v>13</v>
      </c>
      <c r="L1095" s="393">
        <v>32</v>
      </c>
      <c r="M1095" s="393">
        <v>22</v>
      </c>
      <c r="N1095" s="393">
        <f t="shared" ref="N1095:N1098" si="359">SQRT((0+L1095*0.866-M1095*0.866)*(0+L1095*0.866-M1095*0.866)+(K1095-L1095*0.5-M1095*0.5)*(K1095-L1095*0.5-M1095*0.5))</f>
        <v>16.461943992129239</v>
      </c>
      <c r="O1095" s="294"/>
      <c r="P1095" s="465"/>
      <c r="Q1095" s="465"/>
      <c r="R1095" s="465"/>
      <c r="S1095" s="383"/>
      <c r="T1095" s="987"/>
      <c r="U1095" s="736"/>
      <c r="V1095" s="773"/>
    </row>
    <row r="1096" spans="1:22" ht="18" customHeight="1" x14ac:dyDescent="0.25">
      <c r="A1096" s="766" t="s">
        <v>81</v>
      </c>
      <c r="B1096" s="127"/>
      <c r="C1096" s="127"/>
      <c r="D1096" s="750"/>
      <c r="E1096" s="750">
        <v>393</v>
      </c>
      <c r="F1096" s="368"/>
      <c r="G1096" s="368"/>
      <c r="H1096" s="349"/>
      <c r="I1096" s="349"/>
      <c r="J1096" s="238"/>
      <c r="K1096" s="393">
        <v>6</v>
      </c>
      <c r="L1096" s="393">
        <v>26</v>
      </c>
      <c r="M1096" s="393">
        <v>9</v>
      </c>
      <c r="N1096" s="357">
        <f t="shared" si="359"/>
        <v>18.681201353232076</v>
      </c>
      <c r="O1096" s="294"/>
      <c r="P1096" s="465"/>
      <c r="Q1096" s="465"/>
      <c r="R1096" s="465"/>
      <c r="S1096" s="383"/>
      <c r="T1096" s="987"/>
      <c r="U1096" s="736"/>
      <c r="V1096" s="773"/>
    </row>
    <row r="1097" spans="1:22" ht="18" customHeight="1" x14ac:dyDescent="0.25">
      <c r="A1097" s="766" t="s">
        <v>82</v>
      </c>
      <c r="B1097" s="127"/>
      <c r="C1097" s="127"/>
      <c r="D1097" s="750"/>
      <c r="E1097" s="750">
        <v>391</v>
      </c>
      <c r="F1097" s="368"/>
      <c r="G1097" s="368"/>
      <c r="H1097" s="349"/>
      <c r="I1097" s="349"/>
      <c r="J1097" s="238"/>
      <c r="K1097" s="393">
        <v>58</v>
      </c>
      <c r="L1097" s="393">
        <v>17</v>
      </c>
      <c r="M1097" s="393">
        <v>37</v>
      </c>
      <c r="N1097" s="357">
        <f t="shared" si="359"/>
        <v>35.510313994669211</v>
      </c>
      <c r="O1097" s="294"/>
      <c r="P1097" s="465"/>
      <c r="Q1097" s="465"/>
      <c r="R1097" s="465"/>
      <c r="S1097" s="383"/>
      <c r="T1097" s="988"/>
      <c r="U1097" s="736"/>
      <c r="V1097" s="773"/>
    </row>
    <row r="1098" spans="1:22" ht="18" customHeight="1" x14ac:dyDescent="0.3">
      <c r="A1098" s="15" t="s">
        <v>11</v>
      </c>
      <c r="B1098" s="128"/>
      <c r="C1098" s="128"/>
      <c r="D1098" s="756"/>
      <c r="E1098" s="756"/>
      <c r="F1098" s="738"/>
      <c r="G1098" s="738"/>
      <c r="H1098" s="739"/>
      <c r="I1098" s="739"/>
      <c r="J1098" s="25"/>
      <c r="K1098" s="66">
        <f>SUM(K1095:K1097)</f>
        <v>77</v>
      </c>
      <c r="L1098" s="66">
        <f t="shared" ref="L1098" si="360">SUM(L1095:L1097)</f>
        <v>75</v>
      </c>
      <c r="M1098" s="66">
        <f t="shared" ref="M1098" si="361">SUM(M1095:M1097)</f>
        <v>68</v>
      </c>
      <c r="N1098" s="421">
        <f t="shared" si="359"/>
        <v>8.1852210721519345</v>
      </c>
      <c r="O1098" s="291"/>
      <c r="P1098" s="495"/>
      <c r="Q1098" s="495"/>
      <c r="R1098" s="495"/>
      <c r="S1098" s="456"/>
      <c r="T1098" s="984"/>
      <c r="U1098" s="736"/>
      <c r="V1098" s="736"/>
    </row>
    <row r="1099" spans="1:22" ht="18" customHeight="1" x14ac:dyDescent="0.3">
      <c r="A1099" s="592"/>
      <c r="B1099" s="611"/>
      <c r="C1099" s="611"/>
      <c r="D1099" s="759"/>
      <c r="E1099" s="759"/>
      <c r="F1099" s="741"/>
      <c r="G1099" s="741"/>
      <c r="H1099" s="742"/>
      <c r="I1099" s="742"/>
      <c r="J1099" s="608"/>
      <c r="K1099" s="595">
        <f>220*K1098*0.85/1000</f>
        <v>14.398999999999999</v>
      </c>
      <c r="L1099" s="595">
        <f>220*L1098*0.85/1000</f>
        <v>14.025</v>
      </c>
      <c r="M1099" s="595">
        <f>220*M1098*0.85/1000</f>
        <v>12.715999999999999</v>
      </c>
      <c r="N1099" s="663"/>
      <c r="O1099" s="660">
        <f>SUM(K1099:M1099)</f>
        <v>41.14</v>
      </c>
      <c r="P1099" s="612"/>
      <c r="Q1099" s="612"/>
      <c r="R1099" s="612"/>
      <c r="S1099" s="607"/>
      <c r="T1099" s="985"/>
      <c r="U1099" s="717"/>
      <c r="V1099" s="796">
        <f>SUM(O1099,T1099)</f>
        <v>41.14</v>
      </c>
    </row>
    <row r="1100" spans="1:22" ht="18" customHeight="1" x14ac:dyDescent="0.3">
      <c r="A1100" s="110" t="s">
        <v>173</v>
      </c>
      <c r="B1100" s="508">
        <v>630</v>
      </c>
      <c r="C1100" s="508">
        <v>910</v>
      </c>
      <c r="D1100" s="167">
        <f>MAX(K1104:L1104:M1104)/910*100</f>
        <v>1.7582417582417582</v>
      </c>
      <c r="E1100" s="167"/>
      <c r="F1100" s="559">
        <v>630</v>
      </c>
      <c r="G1100" s="559">
        <v>910</v>
      </c>
      <c r="H1100" s="171">
        <f>MAX(P1104:R1104)/910*100</f>
        <v>0</v>
      </c>
      <c r="I1100" s="171"/>
      <c r="J1100" s="409">
        <f>(K1100+L1100+M1100)/3</f>
        <v>222.66666666666666</v>
      </c>
      <c r="K1100" s="373">
        <v>223</v>
      </c>
      <c r="L1100" s="373">
        <v>219</v>
      </c>
      <c r="M1100" s="373">
        <v>226</v>
      </c>
      <c r="N1100" s="373"/>
      <c r="O1100" s="294"/>
      <c r="P1100" s="992"/>
      <c r="Q1100" s="992"/>
      <c r="R1100" s="992"/>
      <c r="S1100" s="383"/>
      <c r="T1100" s="986"/>
      <c r="U1100" s="736"/>
      <c r="V1100" s="773"/>
    </row>
    <row r="1101" spans="1:22" ht="18" customHeight="1" x14ac:dyDescent="0.25">
      <c r="A1101" s="766" t="s">
        <v>179</v>
      </c>
      <c r="B1101" s="993"/>
      <c r="C1101" s="993"/>
      <c r="D1101" s="897"/>
      <c r="E1101" s="762">
        <v>402</v>
      </c>
      <c r="F1101" s="280"/>
      <c r="G1101" s="280"/>
      <c r="H1101" s="105"/>
      <c r="I1101" s="105"/>
      <c r="J1101" s="482"/>
      <c r="K1101" s="393">
        <v>16</v>
      </c>
      <c r="L1101" s="393">
        <v>15</v>
      </c>
      <c r="M1101" s="393">
        <v>14</v>
      </c>
      <c r="N1101" s="393">
        <f t="shared" ref="N1101" si="362">SQRT((0+L1101*0.866-M1101*0.866)*(0+L1101*0.866-M1101*0.866)+(K1101-L1101*0.5-M1101*0.5)*(K1101-L1101*0.5-M1101*0.5))</f>
        <v>1.7320381058163816</v>
      </c>
      <c r="O1101" s="294"/>
      <c r="P1101" s="191">
        <v>0</v>
      </c>
      <c r="Q1101" s="191">
        <v>0</v>
      </c>
      <c r="R1101" s="191">
        <v>0</v>
      </c>
      <c r="S1101" s="383">
        <f t="shared" si="336"/>
        <v>0</v>
      </c>
      <c r="T1101" s="987"/>
      <c r="U1101" s="736"/>
      <c r="V1101" s="773"/>
    </row>
    <row r="1102" spans="1:22" ht="18" customHeight="1" x14ac:dyDescent="0.25">
      <c r="A1102" s="766"/>
      <c r="B1102" s="993"/>
      <c r="C1102" s="993"/>
      <c r="D1102" s="897"/>
      <c r="E1102" s="762">
        <v>401</v>
      </c>
      <c r="F1102" s="280"/>
      <c r="G1102" s="280"/>
      <c r="H1102" s="105"/>
      <c r="I1102" s="105"/>
      <c r="J1102" s="482"/>
      <c r="K1102" s="418"/>
      <c r="L1102" s="393"/>
      <c r="M1102" s="393"/>
      <c r="N1102" s="393"/>
      <c r="O1102" s="294"/>
      <c r="P1102" s="191"/>
      <c r="Q1102" s="191"/>
      <c r="R1102" s="191"/>
      <c r="S1102" s="383"/>
      <c r="T1102" s="987"/>
      <c r="U1102" s="736"/>
      <c r="V1102" s="773"/>
    </row>
    <row r="1103" spans="1:22" ht="18" customHeight="1" x14ac:dyDescent="0.25">
      <c r="A1103" s="766"/>
      <c r="B1103" s="993"/>
      <c r="C1103" s="993"/>
      <c r="D1103" s="897"/>
      <c r="E1103" s="762">
        <v>402</v>
      </c>
      <c r="F1103" s="280"/>
      <c r="G1103" s="280"/>
      <c r="H1103" s="105"/>
      <c r="I1103" s="105"/>
      <c r="J1103" s="482"/>
      <c r="K1103" s="418"/>
      <c r="L1103" s="393"/>
      <c r="M1103" s="393"/>
      <c r="N1103" s="393"/>
      <c r="O1103" s="294"/>
      <c r="P1103" s="191"/>
      <c r="Q1103" s="191"/>
      <c r="R1103" s="191"/>
      <c r="S1103" s="383"/>
      <c r="T1103" s="988"/>
      <c r="U1103" s="736"/>
      <c r="V1103" s="736"/>
    </row>
    <row r="1104" spans="1:22" ht="18" customHeight="1" x14ac:dyDescent="0.3">
      <c r="A1104" s="15" t="s">
        <v>11</v>
      </c>
      <c r="B1104" s="70"/>
      <c r="C1104" s="70"/>
      <c r="D1104" s="71"/>
      <c r="E1104" s="71"/>
      <c r="F1104" s="70"/>
      <c r="G1104" s="70"/>
      <c r="H1104" s="51"/>
      <c r="I1104" s="51"/>
      <c r="J1104" s="47"/>
      <c r="K1104" s="422">
        <f>SUM(K1101:K1103)</f>
        <v>16</v>
      </c>
      <c r="L1104" s="422">
        <f t="shared" ref="L1104:M1104" si="363">SUM(L1101:L1103)</f>
        <v>15</v>
      </c>
      <c r="M1104" s="422">
        <f t="shared" si="363"/>
        <v>14</v>
      </c>
      <c r="N1104" s="53">
        <f t="shared" ref="N1104" si="364">SQRT((0+L1104*0.866-M1104*0.866)*(0+L1104*0.866-M1104*0.866)+(K1104-L1104*0.5-M1104*0.5)*(K1104-L1104*0.5-M1104*0.5))</f>
        <v>1.7320381058163816</v>
      </c>
      <c r="O1104" s="291"/>
      <c r="P1104" s="47">
        <v>0</v>
      </c>
      <c r="Q1104" s="47">
        <v>0</v>
      </c>
      <c r="R1104" s="47">
        <v>0</v>
      </c>
      <c r="S1104" s="456">
        <f t="shared" si="336"/>
        <v>0</v>
      </c>
      <c r="T1104" s="984">
        <f t="shared" ref="T1104" si="365">AVERAGE(P1104:R1104)</f>
        <v>0</v>
      </c>
      <c r="U1104" s="736"/>
      <c r="V1104" s="736"/>
    </row>
    <row r="1105" spans="1:22" ht="18" customHeight="1" x14ac:dyDescent="0.3">
      <c r="A1105" s="592"/>
      <c r="B1105" s="810"/>
      <c r="C1105" s="810"/>
      <c r="D1105" s="626"/>
      <c r="E1105" s="626"/>
      <c r="F1105" s="810"/>
      <c r="G1105" s="810"/>
      <c r="H1105" s="698"/>
      <c r="I1105" s="698"/>
      <c r="J1105" s="617"/>
      <c r="K1105" s="662">
        <f>220*K1104*0.85/1000</f>
        <v>2.992</v>
      </c>
      <c r="L1105" s="605">
        <f>220*L1104*0.85/1000</f>
        <v>2.8050000000000002</v>
      </c>
      <c r="M1105" s="605">
        <f>220*M1104*0.85/1000</f>
        <v>2.6179999999999999</v>
      </c>
      <c r="N1105" s="605"/>
      <c r="O1105" s="660">
        <f>SUM(K1105:M1105)</f>
        <v>8.4150000000000009</v>
      </c>
      <c r="P1105" s="617">
        <f>220*P1104*0.85</f>
        <v>0</v>
      </c>
      <c r="Q1105" s="617">
        <f>220*Q1104*0.85</f>
        <v>0</v>
      </c>
      <c r="R1105" s="617">
        <f>220*R1104*0.85</f>
        <v>0</v>
      </c>
      <c r="S1105" s="607"/>
      <c r="T1105" s="695"/>
      <c r="U1105" s="765">
        <f>SUM(O1105,T1105)</f>
        <v>8.4150000000000009</v>
      </c>
      <c r="V1105" s="847"/>
    </row>
    <row r="1106" spans="1:22" ht="18" customHeight="1" x14ac:dyDescent="0.3">
      <c r="A1106" s="964" t="s">
        <v>17</v>
      </c>
      <c r="B1106" s="19">
        <f>SUM(B894,B906,B926,B942,B948,B954,B958,B964,B976,B992,B1012,B1030,B1052,B1072,B1088,B1100)</f>
        <v>4015</v>
      </c>
      <c r="C1106" s="19"/>
      <c r="D1106" s="28"/>
      <c r="E1106" s="28"/>
      <c r="F1106" s="496">
        <f>SUM(F942,F1012,F1030,F1052,F1072,F1100)</f>
        <v>2080</v>
      </c>
      <c r="G1106" s="496"/>
      <c r="H1106" s="13"/>
      <c r="I1106" s="13"/>
      <c r="J1106" s="238"/>
      <c r="K1106" s="299"/>
      <c r="L1106" s="299"/>
      <c r="M1106" s="299"/>
      <c r="N1106" s="299"/>
      <c r="O1106" s="293"/>
      <c r="P1106" s="300"/>
      <c r="Q1106" s="300"/>
      <c r="R1106" s="300"/>
      <c r="S1106" s="150"/>
      <c r="T1106" s="994"/>
      <c r="U1106" s="808">
        <f>SUM(U899,U905,U915,U925,U933,U941,U947,U953,U957,U963,U969,U975,U983,U991,U1001,U1011,U1020,U1029,U1040,U1051,U1061,U1071,U1079,U1087,U1093:U1094,U1099,U1105)</f>
        <v>787.46821999999997</v>
      </c>
      <c r="V1106" s="809">
        <f>SUM(V905,V925,V941,V975,V991,V1011,V1029,V1051,V1071,V1087,V1099)</f>
        <v>786.72396000000003</v>
      </c>
    </row>
    <row r="1107" spans="1:22" ht="36" customHeight="1" x14ac:dyDescent="0.2">
      <c r="A1107" s="1074" t="s">
        <v>83</v>
      </c>
      <c r="B1107" s="1074"/>
      <c r="C1107" s="1074"/>
      <c r="D1107" s="1074"/>
      <c r="E1107" s="1074"/>
      <c r="F1107" s="1074"/>
      <c r="G1107" s="1074"/>
      <c r="H1107" s="1074"/>
      <c r="I1107" s="1074"/>
      <c r="J1107" s="1074"/>
      <c r="K1107" s="1074"/>
      <c r="L1107" s="1074"/>
      <c r="M1107" s="1074"/>
      <c r="N1107" s="1074"/>
      <c r="O1107" s="1074"/>
      <c r="P1107" s="1074"/>
      <c r="Q1107" s="1074"/>
      <c r="R1107" s="1074"/>
      <c r="S1107" s="1074"/>
      <c r="T1107" s="1074"/>
      <c r="U1107" s="1076"/>
      <c r="V1107" s="995"/>
    </row>
    <row r="1108" spans="1:22" ht="18" customHeight="1" x14ac:dyDescent="0.3">
      <c r="A1108" s="95" t="s">
        <v>308</v>
      </c>
      <c r="B1108" s="125">
        <v>250</v>
      </c>
      <c r="C1108" s="125">
        <v>361</v>
      </c>
      <c r="D1108" s="167">
        <f>MAX(K1114:L1114:M1114)/361*100</f>
        <v>39.307479224376735</v>
      </c>
      <c r="E1108" s="167"/>
      <c r="F1108" s="81"/>
      <c r="G1108" s="81"/>
      <c r="H1108" s="82"/>
      <c r="I1108" s="82"/>
      <c r="J1108" s="409">
        <f>(K1108+L1108+M1108)/3</f>
        <v>228.66666666666666</v>
      </c>
      <c r="K1108" s="373">
        <v>238</v>
      </c>
      <c r="L1108" s="373">
        <v>226</v>
      </c>
      <c r="M1108" s="373">
        <v>222</v>
      </c>
      <c r="N1108" s="374"/>
      <c r="O1108" s="311"/>
      <c r="P1108" s="137"/>
      <c r="Q1108" s="137"/>
      <c r="R1108" s="137"/>
      <c r="S1108" s="139"/>
      <c r="T1108" s="996"/>
      <c r="U1108" s="746"/>
      <c r="V1108" s="773"/>
    </row>
    <row r="1109" spans="1:22" ht="18" customHeight="1" x14ac:dyDescent="0.25">
      <c r="A1109" s="766" t="s">
        <v>84</v>
      </c>
      <c r="B1109" s="126"/>
      <c r="C1109" s="126"/>
      <c r="D1109" s="761"/>
      <c r="E1109" s="761">
        <v>395</v>
      </c>
      <c r="F1109" s="785"/>
      <c r="G1109" s="785"/>
      <c r="H1109" s="786"/>
      <c r="I1109" s="786"/>
      <c r="J1109" s="238"/>
      <c r="K1109" s="399">
        <v>2.58</v>
      </c>
      <c r="L1109" s="399">
        <v>2.58</v>
      </c>
      <c r="M1109" s="399">
        <v>32.68</v>
      </c>
      <c r="N1109" s="394">
        <f t="shared" ref="N1109:N1114" si="366">SQRT((0+L1109*0.866-M1109*0.866)*(0+L1109*0.866-M1109*0.866)+(K1109-L1109*0.5-M1109*0.5)*(K1109-L1109*0.5-M1109*0.5))</f>
        <v>30.099337792715641</v>
      </c>
      <c r="O1109" s="312"/>
      <c r="P1109" s="137"/>
      <c r="Q1109" s="137"/>
      <c r="R1109" s="137"/>
      <c r="S1109" s="139"/>
      <c r="T1109" s="959"/>
      <c r="U1109" s="736"/>
      <c r="V1109" s="773"/>
    </row>
    <row r="1110" spans="1:22" ht="18" customHeight="1" x14ac:dyDescent="0.25">
      <c r="A1110" s="766" t="s">
        <v>85</v>
      </c>
      <c r="B1110" s="127"/>
      <c r="C1110" s="127"/>
      <c r="D1110" s="750"/>
      <c r="E1110" s="750">
        <v>400</v>
      </c>
      <c r="F1110" s="789"/>
      <c r="G1110" s="789"/>
      <c r="H1110" s="790"/>
      <c r="I1110" s="790"/>
      <c r="J1110" s="238"/>
      <c r="K1110" s="399">
        <v>0</v>
      </c>
      <c r="L1110" s="399">
        <v>0</v>
      </c>
      <c r="M1110" s="399">
        <v>0</v>
      </c>
      <c r="N1110" s="394">
        <f t="shared" si="366"/>
        <v>0</v>
      </c>
      <c r="O1110" s="312"/>
      <c r="P1110" s="137"/>
      <c r="Q1110" s="137"/>
      <c r="R1110" s="137"/>
      <c r="S1110" s="139"/>
      <c r="T1110" s="338"/>
      <c r="U1110" s="736"/>
      <c r="V1110" s="773"/>
    </row>
    <row r="1111" spans="1:22" ht="18" customHeight="1" x14ac:dyDescent="0.25">
      <c r="A1111" s="766" t="s">
        <v>487</v>
      </c>
      <c r="B1111" s="127"/>
      <c r="C1111" s="127"/>
      <c r="D1111" s="750"/>
      <c r="E1111" s="750">
        <v>389</v>
      </c>
      <c r="F1111" s="789"/>
      <c r="G1111" s="789"/>
      <c r="H1111" s="790"/>
      <c r="I1111" s="790"/>
      <c r="J1111" s="238"/>
      <c r="K1111" s="399">
        <v>44.72</v>
      </c>
      <c r="L1111" s="399">
        <v>25.8</v>
      </c>
      <c r="M1111" s="399">
        <v>62.78</v>
      </c>
      <c r="N1111" s="394">
        <f t="shared" si="366"/>
        <v>32.027566705923824</v>
      </c>
      <c r="O1111" s="313"/>
      <c r="P1111" s="137"/>
      <c r="Q1111" s="137"/>
      <c r="R1111" s="137"/>
      <c r="S1111" s="139"/>
      <c r="T1111" s="338"/>
      <c r="U1111" s="736"/>
      <c r="V1111" s="773"/>
    </row>
    <row r="1112" spans="1:22" ht="18" customHeight="1" x14ac:dyDescent="0.25">
      <c r="A1112" s="766" t="s">
        <v>344</v>
      </c>
      <c r="B1112" s="127"/>
      <c r="C1112" s="127"/>
      <c r="D1112" s="750"/>
      <c r="E1112" s="750"/>
      <c r="F1112" s="789"/>
      <c r="G1112" s="789"/>
      <c r="H1112" s="790"/>
      <c r="I1112" s="790"/>
      <c r="J1112" s="238"/>
      <c r="K1112" s="399">
        <v>0.86</v>
      </c>
      <c r="L1112" s="399">
        <v>0.86</v>
      </c>
      <c r="M1112" s="399">
        <v>3.44</v>
      </c>
      <c r="N1112" s="394">
        <f t="shared" si="366"/>
        <v>2.5799432393756265</v>
      </c>
      <c r="O1112" s="452"/>
      <c r="P1112" s="137"/>
      <c r="Q1112" s="137"/>
      <c r="R1112" s="137"/>
      <c r="S1112" s="139"/>
      <c r="T1112" s="338"/>
      <c r="U1112" s="736"/>
      <c r="V1112" s="736"/>
    </row>
    <row r="1113" spans="1:22" ht="18" customHeight="1" x14ac:dyDescent="0.25">
      <c r="A1113" s="766" t="s">
        <v>573</v>
      </c>
      <c r="B1113" s="127"/>
      <c r="C1113" s="127"/>
      <c r="D1113" s="750"/>
      <c r="E1113" s="750"/>
      <c r="F1113" s="789"/>
      <c r="G1113" s="789"/>
      <c r="H1113" s="790"/>
      <c r="I1113" s="790"/>
      <c r="J1113" s="238"/>
      <c r="K1113" s="399">
        <v>15.48</v>
      </c>
      <c r="L1113" s="399">
        <v>24.08</v>
      </c>
      <c r="M1113" s="399">
        <v>43</v>
      </c>
      <c r="N1113" s="394">
        <f t="shared" si="366"/>
        <v>24.384885676959819</v>
      </c>
      <c r="O1113" s="452"/>
      <c r="P1113" s="137"/>
      <c r="Q1113" s="137"/>
      <c r="R1113" s="137"/>
      <c r="S1113" s="139"/>
      <c r="T1113" s="338"/>
      <c r="U1113" s="736"/>
      <c r="V1113" s="773"/>
    </row>
    <row r="1114" spans="1:22" ht="18" customHeight="1" x14ac:dyDescent="0.3">
      <c r="A1114" s="15" t="s">
        <v>11</v>
      </c>
      <c r="B1114" s="128"/>
      <c r="C1114" s="128"/>
      <c r="D1114" s="756"/>
      <c r="E1114" s="756"/>
      <c r="F1114" s="756"/>
      <c r="G1114" s="756"/>
      <c r="H1114" s="997"/>
      <c r="I1114" s="997"/>
      <c r="J1114" s="25"/>
      <c r="K1114" s="66">
        <f>SUM(K1109:K1113)</f>
        <v>63.64</v>
      </c>
      <c r="L1114" s="66">
        <f t="shared" ref="L1114:M1114" si="367">SUM(L1109:L1113)</f>
        <v>53.32</v>
      </c>
      <c r="M1114" s="66">
        <f t="shared" si="367"/>
        <v>141.9</v>
      </c>
      <c r="N1114" s="389">
        <f t="shared" si="366"/>
        <v>83.89533930844074</v>
      </c>
      <c r="O1114" s="175"/>
      <c r="P1114" s="16"/>
      <c r="Q1114" s="16"/>
      <c r="R1114" s="16"/>
      <c r="S1114" s="36"/>
      <c r="T1114" s="45"/>
      <c r="U1114" s="736"/>
      <c r="V1114" s="736"/>
    </row>
    <row r="1115" spans="1:22" ht="18" customHeight="1" x14ac:dyDescent="0.3">
      <c r="A1115" s="592"/>
      <c r="B1115" s="611"/>
      <c r="C1115" s="611"/>
      <c r="D1115" s="759"/>
      <c r="E1115" s="759"/>
      <c r="F1115" s="759"/>
      <c r="G1115" s="759"/>
      <c r="H1115" s="795"/>
      <c r="I1115" s="795"/>
      <c r="J1115" s="608"/>
      <c r="K1115" s="595">
        <f>220*K1114*0.85/1000</f>
        <v>11.900679999999998</v>
      </c>
      <c r="L1115" s="595">
        <f>220*L1114*0.85/1000</f>
        <v>9.9708400000000008</v>
      </c>
      <c r="M1115" s="595">
        <f>220*M1114*0.85/1000</f>
        <v>26.535299999999999</v>
      </c>
      <c r="N1115" s="596"/>
      <c r="O1115" s="691">
        <f>SUM(K1115:M1115)</f>
        <v>48.406819999999996</v>
      </c>
      <c r="P1115" s="635"/>
      <c r="Q1115" s="635"/>
      <c r="R1115" s="635"/>
      <c r="S1115" s="704"/>
      <c r="T1115" s="805"/>
      <c r="U1115" s="765">
        <f>SUM(O1115,T1115)</f>
        <v>48.406819999999996</v>
      </c>
      <c r="V1115" s="847"/>
    </row>
    <row r="1116" spans="1:22" ht="18" customHeight="1" x14ac:dyDescent="0.3">
      <c r="A1116" s="95" t="s">
        <v>309</v>
      </c>
      <c r="B1116" s="125">
        <v>250</v>
      </c>
      <c r="C1116" s="125">
        <v>361</v>
      </c>
      <c r="D1116" s="167">
        <f>MAX(K1122:L1122:M1122)/361*100</f>
        <v>30.493074792243767</v>
      </c>
      <c r="E1116" s="167"/>
      <c r="F1116" s="81"/>
      <c r="G1116" s="81"/>
      <c r="H1116" s="82"/>
      <c r="I1116" s="82"/>
      <c r="J1116" s="409">
        <f>(K1116+L1116+M1116)/3</f>
        <v>231.66666666666666</v>
      </c>
      <c r="K1116" s="373">
        <v>240</v>
      </c>
      <c r="L1116" s="373">
        <v>230</v>
      </c>
      <c r="M1116" s="373">
        <v>225</v>
      </c>
      <c r="N1116" s="374"/>
      <c r="O1116" s="341"/>
      <c r="P1116" s="137"/>
      <c r="Q1116" s="137"/>
      <c r="R1116" s="137"/>
      <c r="S1116" s="139"/>
      <c r="T1116" s="996"/>
      <c r="U1116" s="736"/>
      <c r="V1116" s="773"/>
    </row>
    <row r="1117" spans="1:22" ht="18" customHeight="1" x14ac:dyDescent="0.25">
      <c r="A1117" s="766" t="s">
        <v>84</v>
      </c>
      <c r="B1117" s="126"/>
      <c r="C1117" s="126"/>
      <c r="D1117" s="761"/>
      <c r="E1117" s="761">
        <v>404</v>
      </c>
      <c r="F1117" s="785"/>
      <c r="G1117" s="785"/>
      <c r="H1117" s="786"/>
      <c r="I1117" s="786"/>
      <c r="J1117" s="238"/>
      <c r="K1117" s="399">
        <v>0</v>
      </c>
      <c r="L1117" s="399">
        <v>0</v>
      </c>
      <c r="M1117" s="399">
        <v>19.78</v>
      </c>
      <c r="N1117" s="394">
        <f t="shared" ref="N1117:N1122" si="368">SQRT((0+L1117*0.866-M1117*0.866)*(0+L1117*0.866-M1117*0.866)+(K1117-L1117*0.5-M1117*0.5)*(K1117-L1117*0.5-M1117*0.5))</f>
        <v>19.779564835213137</v>
      </c>
      <c r="O1117" s="342"/>
      <c r="P1117" s="137"/>
      <c r="Q1117" s="137"/>
      <c r="R1117" s="137"/>
      <c r="S1117" s="139"/>
      <c r="T1117" s="959"/>
      <c r="U1117" s="736"/>
      <c r="V1117" s="773"/>
    </row>
    <row r="1118" spans="1:22" ht="18" customHeight="1" x14ac:dyDescent="0.25">
      <c r="A1118" s="766" t="s">
        <v>85</v>
      </c>
      <c r="B1118" s="127"/>
      <c r="C1118" s="127"/>
      <c r="D1118" s="750"/>
      <c r="E1118" s="750">
        <v>403</v>
      </c>
      <c r="F1118" s="789"/>
      <c r="G1118" s="789"/>
      <c r="H1118" s="790"/>
      <c r="I1118" s="790"/>
      <c r="J1118" s="238"/>
      <c r="K1118" s="399">
        <v>0</v>
      </c>
      <c r="L1118" s="399">
        <v>0</v>
      </c>
      <c r="M1118" s="399">
        <v>0</v>
      </c>
      <c r="N1118" s="394">
        <f t="shared" si="368"/>
        <v>0</v>
      </c>
      <c r="O1118" s="342"/>
      <c r="P1118" s="137"/>
      <c r="Q1118" s="137"/>
      <c r="R1118" s="137"/>
      <c r="S1118" s="139"/>
      <c r="T1118" s="338"/>
      <c r="U1118" s="736"/>
      <c r="V1118" s="773"/>
    </row>
    <row r="1119" spans="1:22" ht="18" customHeight="1" x14ac:dyDescent="0.25">
      <c r="A1119" s="766" t="s">
        <v>487</v>
      </c>
      <c r="B1119" s="127"/>
      <c r="C1119" s="127"/>
      <c r="D1119" s="750"/>
      <c r="E1119" s="750">
        <v>398</v>
      </c>
      <c r="F1119" s="789"/>
      <c r="G1119" s="789"/>
      <c r="H1119" s="790"/>
      <c r="I1119" s="790"/>
      <c r="J1119" s="238"/>
      <c r="K1119" s="399">
        <v>53.32</v>
      </c>
      <c r="L1119" s="399">
        <v>30.96</v>
      </c>
      <c r="M1119" s="399">
        <v>49.88</v>
      </c>
      <c r="N1119" s="394">
        <f t="shared" si="368"/>
        <v>20.853514079847553</v>
      </c>
      <c r="O1119" s="343"/>
      <c r="P1119" s="137"/>
      <c r="Q1119" s="137"/>
      <c r="R1119" s="137"/>
      <c r="S1119" s="139"/>
      <c r="T1119" s="338"/>
      <c r="U1119" s="736"/>
      <c r="V1119" s="773"/>
    </row>
    <row r="1120" spans="1:22" ht="18" customHeight="1" x14ac:dyDescent="0.25">
      <c r="A1120" s="766" t="s">
        <v>344</v>
      </c>
      <c r="B1120" s="127"/>
      <c r="C1120" s="127"/>
      <c r="D1120" s="750"/>
      <c r="E1120" s="750"/>
      <c r="F1120" s="789"/>
      <c r="G1120" s="789"/>
      <c r="H1120" s="790"/>
      <c r="I1120" s="790"/>
      <c r="J1120" s="238"/>
      <c r="K1120" s="399">
        <v>0</v>
      </c>
      <c r="L1120" s="399">
        <v>0</v>
      </c>
      <c r="M1120" s="399">
        <v>0.86</v>
      </c>
      <c r="N1120" s="394">
        <f t="shared" si="368"/>
        <v>0.85998107979187532</v>
      </c>
      <c r="O1120" s="453"/>
      <c r="P1120" s="137"/>
      <c r="Q1120" s="137"/>
      <c r="R1120" s="137"/>
      <c r="S1120" s="139"/>
      <c r="T1120" s="338"/>
      <c r="U1120" s="736"/>
      <c r="V1120" s="773"/>
    </row>
    <row r="1121" spans="1:22" ht="18" customHeight="1" x14ac:dyDescent="0.25">
      <c r="A1121" s="766" t="s">
        <v>573</v>
      </c>
      <c r="B1121" s="127"/>
      <c r="C1121" s="127"/>
      <c r="D1121" s="750"/>
      <c r="E1121" s="750"/>
      <c r="F1121" s="789"/>
      <c r="G1121" s="789"/>
      <c r="H1121" s="790"/>
      <c r="I1121" s="790"/>
      <c r="J1121" s="238"/>
      <c r="K1121" s="399">
        <v>6.88</v>
      </c>
      <c r="L1121" s="399">
        <v>43</v>
      </c>
      <c r="M1121" s="399">
        <v>39.56</v>
      </c>
      <c r="N1121" s="394">
        <f t="shared" si="368"/>
        <v>34.528751488022273</v>
      </c>
      <c r="O1121" s="453"/>
      <c r="P1121" s="137"/>
      <c r="Q1121" s="137"/>
      <c r="R1121" s="137"/>
      <c r="S1121" s="139"/>
      <c r="T1121" s="338"/>
      <c r="U1121" s="736"/>
      <c r="V1121" s="736"/>
    </row>
    <row r="1122" spans="1:22" ht="18" customHeight="1" x14ac:dyDescent="0.3">
      <c r="A1122" s="15" t="s">
        <v>11</v>
      </c>
      <c r="B1122" s="128"/>
      <c r="C1122" s="128"/>
      <c r="D1122" s="756"/>
      <c r="E1122" s="756"/>
      <c r="F1122" s="756"/>
      <c r="G1122" s="756"/>
      <c r="H1122" s="997"/>
      <c r="I1122" s="997"/>
      <c r="J1122" s="25"/>
      <c r="K1122" s="66">
        <f>SUM(K1117:K1121)</f>
        <v>60.2</v>
      </c>
      <c r="L1122" s="66">
        <f t="shared" ref="L1122" si="369">SUM(L1117:L1121)</f>
        <v>73.960000000000008</v>
      </c>
      <c r="M1122" s="66">
        <f t="shared" ref="M1122" si="370">SUM(M1117:M1121)</f>
        <v>110.08</v>
      </c>
      <c r="N1122" s="389">
        <f t="shared" si="368"/>
        <v>44.620015634313702</v>
      </c>
      <c r="O1122" s="175"/>
      <c r="P1122" s="16"/>
      <c r="Q1122" s="16"/>
      <c r="R1122" s="16"/>
      <c r="S1122" s="36"/>
      <c r="T1122" s="45"/>
      <c r="U1122" s="736"/>
      <c r="V1122" s="736"/>
    </row>
    <row r="1123" spans="1:22" ht="18" customHeight="1" x14ac:dyDescent="0.3">
      <c r="A1123" s="592"/>
      <c r="B1123" s="611"/>
      <c r="C1123" s="611"/>
      <c r="D1123" s="759"/>
      <c r="E1123" s="759"/>
      <c r="F1123" s="759"/>
      <c r="G1123" s="759"/>
      <c r="H1123" s="795"/>
      <c r="I1123" s="795"/>
      <c r="J1123" s="608"/>
      <c r="K1123" s="595">
        <f>220*K1122*0.85/1000</f>
        <v>11.257400000000001</v>
      </c>
      <c r="L1123" s="595">
        <f>220*L1122*0.85/1000</f>
        <v>13.830520000000002</v>
      </c>
      <c r="M1123" s="595">
        <f>220*M1122*0.85/1000</f>
        <v>20.584959999999999</v>
      </c>
      <c r="N1123" s="596"/>
      <c r="O1123" s="691">
        <f>SUM(K1123:M1123)</f>
        <v>45.672880000000006</v>
      </c>
      <c r="P1123" s="635"/>
      <c r="Q1123" s="635"/>
      <c r="R1123" s="635"/>
      <c r="S1123" s="704"/>
      <c r="T1123" s="805"/>
      <c r="U1123" s="717"/>
      <c r="V1123" s="796">
        <f>SUM(O1123,T1123)</f>
        <v>45.672880000000006</v>
      </c>
    </row>
    <row r="1124" spans="1:22" ht="18" customHeight="1" x14ac:dyDescent="0.3">
      <c r="A1124" s="95" t="s">
        <v>310</v>
      </c>
      <c r="B1124" s="508">
        <v>250</v>
      </c>
      <c r="C1124" s="508">
        <v>361</v>
      </c>
      <c r="D1124" s="167">
        <f>MAX(K1128:L1128:M1128)/361*100</f>
        <v>27.872576177285314</v>
      </c>
      <c r="E1124" s="167"/>
      <c r="F1124" s="38"/>
      <c r="G1124" s="38"/>
      <c r="H1124" s="39"/>
      <c r="I1124" s="39"/>
      <c r="J1124" s="409">
        <f>(K1124+L1124+M1124)/3</f>
        <v>227.33333333333334</v>
      </c>
      <c r="K1124" s="390">
        <v>230</v>
      </c>
      <c r="L1124" s="390">
        <v>223</v>
      </c>
      <c r="M1124" s="390">
        <v>229</v>
      </c>
      <c r="N1124" s="391"/>
      <c r="O1124" s="341"/>
      <c r="P1124" s="142"/>
      <c r="Q1124" s="142"/>
      <c r="R1124" s="142"/>
      <c r="S1124" s="138"/>
      <c r="T1124" s="338"/>
      <c r="U1124" s="736"/>
      <c r="V1124" s="773"/>
    </row>
    <row r="1125" spans="1:22" ht="18" customHeight="1" x14ac:dyDescent="0.25">
      <c r="A1125" s="766" t="s">
        <v>488</v>
      </c>
      <c r="B1125" s="511"/>
      <c r="C1125" s="511"/>
      <c r="D1125" s="273"/>
      <c r="E1125" s="273">
        <v>390</v>
      </c>
      <c r="F1125" s="799"/>
      <c r="G1125" s="799"/>
      <c r="H1125" s="800"/>
      <c r="I1125" s="800"/>
      <c r="J1125" s="239"/>
      <c r="K1125" s="399">
        <v>51.6</v>
      </c>
      <c r="L1125" s="399">
        <v>67.94</v>
      </c>
      <c r="M1125" s="399">
        <v>75.679999999999993</v>
      </c>
      <c r="N1125" s="371">
        <f t="shared" ref="N1125:N1128" si="371">SQRT((0+L1125*0.866-M1125*0.866)*(0+L1125*0.866-M1125*0.866)+(K1125-L1125*0.5-M1125*0.5)*(K1125-L1125*0.5-M1125*0.5))</f>
        <v>21.292537755410926</v>
      </c>
      <c r="O1125" s="342"/>
      <c r="P1125" s="142"/>
      <c r="Q1125" s="142"/>
      <c r="R1125" s="142"/>
      <c r="S1125" s="138"/>
      <c r="T1125" s="962"/>
      <c r="U1125" s="736"/>
      <c r="V1125" s="773"/>
    </row>
    <row r="1126" spans="1:22" ht="18" customHeight="1" x14ac:dyDescent="0.25">
      <c r="A1126" s="766" t="s">
        <v>86</v>
      </c>
      <c r="B1126" s="512"/>
      <c r="C1126" s="512"/>
      <c r="D1126" s="274"/>
      <c r="E1126" s="274">
        <v>393</v>
      </c>
      <c r="F1126" s="801"/>
      <c r="G1126" s="801"/>
      <c r="H1126" s="802"/>
      <c r="I1126" s="802"/>
      <c r="J1126" s="239"/>
      <c r="K1126" s="399">
        <v>0</v>
      </c>
      <c r="L1126" s="399">
        <v>8.6</v>
      </c>
      <c r="M1126" s="399">
        <v>6.88</v>
      </c>
      <c r="N1126" s="371">
        <f t="shared" si="371"/>
        <v>7.8820219379547529</v>
      </c>
      <c r="O1126" s="342"/>
      <c r="P1126" s="142"/>
      <c r="Q1126" s="142"/>
      <c r="R1126" s="142"/>
      <c r="S1126" s="138"/>
      <c r="T1126" s="781"/>
      <c r="U1126" s="736"/>
      <c r="V1126" s="773"/>
    </row>
    <row r="1127" spans="1:22" ht="18" customHeight="1" x14ac:dyDescent="0.25">
      <c r="A1127" s="766" t="s">
        <v>87</v>
      </c>
      <c r="B1127" s="512"/>
      <c r="C1127" s="512"/>
      <c r="D1127" s="274"/>
      <c r="E1127" s="274">
        <v>399</v>
      </c>
      <c r="F1127" s="801"/>
      <c r="G1127" s="801"/>
      <c r="H1127" s="802"/>
      <c r="I1127" s="802"/>
      <c r="J1127" s="239"/>
      <c r="K1127" s="399">
        <v>19.78</v>
      </c>
      <c r="L1127" s="399">
        <v>14.62</v>
      </c>
      <c r="M1127" s="399">
        <v>18.059999999999999</v>
      </c>
      <c r="N1127" s="371">
        <f t="shared" si="371"/>
        <v>4.5506350459688605</v>
      </c>
      <c r="O1127" s="343"/>
      <c r="P1127" s="142"/>
      <c r="Q1127" s="142"/>
      <c r="R1127" s="142"/>
      <c r="S1127" s="138"/>
      <c r="T1127" s="781"/>
      <c r="U1127" s="736"/>
      <c r="V1127" s="773"/>
    </row>
    <row r="1128" spans="1:22" ht="18" customHeight="1" x14ac:dyDescent="0.3">
      <c r="A1128" s="15" t="s">
        <v>11</v>
      </c>
      <c r="B1128" s="513"/>
      <c r="C1128" s="513"/>
      <c r="D1128" s="71"/>
      <c r="E1128" s="71"/>
      <c r="F1128" s="71"/>
      <c r="G1128" s="71"/>
      <c r="H1128" s="803"/>
      <c r="I1128" s="803"/>
      <c r="J1128" s="47"/>
      <c r="K1128" s="53">
        <f>SUM(K1125:K1127)</f>
        <v>71.38</v>
      </c>
      <c r="L1128" s="53">
        <f t="shared" ref="L1128:M1128" si="372">SUM(L1125:L1127)</f>
        <v>91.16</v>
      </c>
      <c r="M1128" s="53">
        <f t="shared" si="372"/>
        <v>100.61999999999999</v>
      </c>
      <c r="N1128" s="377">
        <f t="shared" si="371"/>
        <v>25.842888042353156</v>
      </c>
      <c r="O1128" s="175"/>
      <c r="P1128" s="40"/>
      <c r="Q1128" s="40"/>
      <c r="R1128" s="40"/>
      <c r="S1128" s="44"/>
      <c r="T1128" s="45"/>
      <c r="U1128" s="736"/>
      <c r="V1128" s="736"/>
    </row>
    <row r="1129" spans="1:22" ht="18" customHeight="1" x14ac:dyDescent="0.3">
      <c r="A1129" s="592"/>
      <c r="B1129" s="603"/>
      <c r="C1129" s="603"/>
      <c r="D1129" s="626"/>
      <c r="E1129" s="626"/>
      <c r="F1129" s="626"/>
      <c r="G1129" s="626"/>
      <c r="H1129" s="804"/>
      <c r="I1129" s="804"/>
      <c r="J1129" s="617"/>
      <c r="K1129" s="605">
        <f>220*K1128*0.85/1000</f>
        <v>13.348059999999998</v>
      </c>
      <c r="L1129" s="605">
        <f>220*L1128*0.85/1000</f>
        <v>17.046920000000004</v>
      </c>
      <c r="M1129" s="605">
        <f>220*M1128*0.85/1000</f>
        <v>18.815939999999998</v>
      </c>
      <c r="N1129" s="606"/>
      <c r="O1129" s="691">
        <f>SUM(K1129:M1129)</f>
        <v>49.210920000000002</v>
      </c>
      <c r="P1129" s="634"/>
      <c r="Q1129" s="634"/>
      <c r="R1129" s="634"/>
      <c r="S1129" s="694"/>
      <c r="T1129" s="805"/>
      <c r="U1129" s="765">
        <f>SUM(O1129,T1129)</f>
        <v>49.210920000000002</v>
      </c>
      <c r="V1129" s="847"/>
    </row>
    <row r="1130" spans="1:22" ht="18" customHeight="1" x14ac:dyDescent="0.3">
      <c r="A1130" s="95" t="s">
        <v>311</v>
      </c>
      <c r="B1130" s="508">
        <v>250</v>
      </c>
      <c r="C1130" s="508">
        <v>361</v>
      </c>
      <c r="D1130" s="167">
        <f>MAX(K1134:L1134:M1134)/361*100</f>
        <v>26.204986149584485</v>
      </c>
      <c r="E1130" s="167"/>
      <c r="F1130" s="38"/>
      <c r="G1130" s="38"/>
      <c r="H1130" s="39"/>
      <c r="I1130" s="39"/>
      <c r="J1130" s="409">
        <f>(K1130+L1130+M1130)/3</f>
        <v>230.66666666666666</v>
      </c>
      <c r="K1130" s="390">
        <v>232</v>
      </c>
      <c r="L1130" s="390">
        <v>228</v>
      </c>
      <c r="M1130" s="390">
        <v>232</v>
      </c>
      <c r="N1130" s="391"/>
      <c r="O1130" s="341"/>
      <c r="P1130" s="142"/>
      <c r="Q1130" s="142"/>
      <c r="R1130" s="142"/>
      <c r="S1130" s="138"/>
      <c r="T1130" s="338"/>
      <c r="U1130" s="736"/>
      <c r="V1130" s="773"/>
    </row>
    <row r="1131" spans="1:22" ht="18" customHeight="1" x14ac:dyDescent="0.25">
      <c r="A1131" s="766" t="s">
        <v>488</v>
      </c>
      <c r="B1131" s="511"/>
      <c r="C1131" s="511"/>
      <c r="D1131" s="273"/>
      <c r="E1131" s="273">
        <v>401</v>
      </c>
      <c r="F1131" s="799"/>
      <c r="G1131" s="799"/>
      <c r="H1131" s="800"/>
      <c r="I1131" s="800"/>
      <c r="J1131" s="239"/>
      <c r="K1131" s="399">
        <v>53.32</v>
      </c>
      <c r="L1131" s="399">
        <v>72.239999999999995</v>
      </c>
      <c r="M1131" s="399">
        <v>70.52</v>
      </c>
      <c r="N1131" s="371">
        <f t="shared" ref="N1131:N1134" si="373">SQRT((0+L1131*0.866-M1131*0.866)*(0+L1131*0.866-M1131*0.866)+(K1131-L1131*0.5-M1131*0.5)*(K1131-L1131*0.5-M1131*0.5))</f>
        <v>18.121320863292492</v>
      </c>
      <c r="O1131" s="342"/>
      <c r="P1131" s="142"/>
      <c r="Q1131" s="142"/>
      <c r="R1131" s="142"/>
      <c r="S1131" s="138"/>
      <c r="T1131" s="962"/>
      <c r="U1131" s="736"/>
      <c r="V1131" s="773"/>
    </row>
    <row r="1132" spans="1:22" ht="18" customHeight="1" x14ac:dyDescent="0.25">
      <c r="A1132" s="766" t="s">
        <v>86</v>
      </c>
      <c r="B1132" s="512"/>
      <c r="C1132" s="512"/>
      <c r="D1132" s="274"/>
      <c r="E1132" s="274">
        <v>403</v>
      </c>
      <c r="F1132" s="801"/>
      <c r="G1132" s="801"/>
      <c r="H1132" s="802"/>
      <c r="I1132" s="802"/>
      <c r="J1132" s="239"/>
      <c r="K1132" s="399">
        <v>2.58</v>
      </c>
      <c r="L1132" s="399">
        <v>9.4599999999999991</v>
      </c>
      <c r="M1132" s="399">
        <v>5.16</v>
      </c>
      <c r="N1132" s="371">
        <f t="shared" si="373"/>
        <v>6.0199324281921953</v>
      </c>
      <c r="O1132" s="342"/>
      <c r="P1132" s="142"/>
      <c r="Q1132" s="142"/>
      <c r="R1132" s="142"/>
      <c r="S1132" s="138"/>
      <c r="T1132" s="781"/>
      <c r="U1132" s="736"/>
      <c r="V1132" s="773"/>
    </row>
    <row r="1133" spans="1:22" ht="18" customHeight="1" x14ac:dyDescent="0.25">
      <c r="A1133" s="766" t="s">
        <v>87</v>
      </c>
      <c r="B1133" s="512"/>
      <c r="C1133" s="512"/>
      <c r="D1133" s="274"/>
      <c r="E1133" s="274">
        <v>402</v>
      </c>
      <c r="F1133" s="801"/>
      <c r="G1133" s="801"/>
      <c r="H1133" s="802"/>
      <c r="I1133" s="802"/>
      <c r="J1133" s="239"/>
      <c r="K1133" s="399">
        <v>22.36</v>
      </c>
      <c r="L1133" s="399">
        <v>12.9</v>
      </c>
      <c r="M1133" s="399">
        <v>15.48</v>
      </c>
      <c r="N1133" s="371">
        <f t="shared" si="373"/>
        <v>8.4700004202125037</v>
      </c>
      <c r="O1133" s="343"/>
      <c r="P1133" s="142"/>
      <c r="Q1133" s="142"/>
      <c r="R1133" s="142"/>
      <c r="S1133" s="138"/>
      <c r="T1133" s="781"/>
      <c r="U1133" s="736"/>
      <c r="V1133" s="736"/>
    </row>
    <row r="1134" spans="1:22" ht="18" customHeight="1" x14ac:dyDescent="0.3">
      <c r="A1134" s="15" t="s">
        <v>11</v>
      </c>
      <c r="B1134" s="513"/>
      <c r="C1134" s="513"/>
      <c r="D1134" s="71"/>
      <c r="E1134" s="71"/>
      <c r="F1134" s="71"/>
      <c r="G1134" s="71"/>
      <c r="H1134" s="803"/>
      <c r="I1134" s="803"/>
      <c r="J1134" s="47"/>
      <c r="K1134" s="53">
        <f>SUM(K1131:K1133)</f>
        <v>78.259999999999991</v>
      </c>
      <c r="L1134" s="53">
        <f t="shared" ref="L1134" si="374">SUM(L1131:L1133)</f>
        <v>94.6</v>
      </c>
      <c r="M1134" s="53">
        <f t="shared" ref="M1134" si="375">SUM(M1131:M1133)</f>
        <v>91.16</v>
      </c>
      <c r="N1134" s="377">
        <f t="shared" si="373"/>
        <v>14.920424904190902</v>
      </c>
      <c r="O1134" s="175"/>
      <c r="P1134" s="40"/>
      <c r="Q1134" s="40"/>
      <c r="R1134" s="40"/>
      <c r="S1134" s="44"/>
      <c r="T1134" s="45"/>
      <c r="U1134" s="736"/>
      <c r="V1134" s="736"/>
    </row>
    <row r="1135" spans="1:22" ht="18" customHeight="1" x14ac:dyDescent="0.3">
      <c r="A1135" s="592"/>
      <c r="B1135" s="603"/>
      <c r="C1135" s="603"/>
      <c r="D1135" s="626"/>
      <c r="E1135" s="626"/>
      <c r="F1135" s="626"/>
      <c r="G1135" s="626"/>
      <c r="H1135" s="804"/>
      <c r="I1135" s="804"/>
      <c r="J1135" s="617"/>
      <c r="K1135" s="605">
        <f>220*K1134*0.85/1000</f>
        <v>14.634619999999996</v>
      </c>
      <c r="L1135" s="605">
        <f>220*L1134*0.85/1000</f>
        <v>17.690200000000001</v>
      </c>
      <c r="M1135" s="605">
        <f>220*M1134*0.85/1000</f>
        <v>17.046920000000004</v>
      </c>
      <c r="N1135" s="606"/>
      <c r="O1135" s="691">
        <f>SUM(K1135:M1135)</f>
        <v>49.371740000000003</v>
      </c>
      <c r="P1135" s="634"/>
      <c r="Q1135" s="634"/>
      <c r="R1135" s="634"/>
      <c r="S1135" s="694"/>
      <c r="T1135" s="805"/>
      <c r="U1135" s="717"/>
      <c r="V1135" s="796">
        <f>SUM(O1135,T1135)</f>
        <v>49.371740000000003</v>
      </c>
    </row>
    <row r="1136" spans="1:22" ht="18" customHeight="1" x14ac:dyDescent="0.3">
      <c r="A1136" s="95" t="s">
        <v>312</v>
      </c>
      <c r="B1136" s="508">
        <v>100</v>
      </c>
      <c r="C1136" s="508">
        <v>144</v>
      </c>
      <c r="D1136" s="167">
        <f>MAX(K1140:L1140:M1140)/144*100</f>
        <v>69.875</v>
      </c>
      <c r="E1136" s="167"/>
      <c r="F1136" s="38"/>
      <c r="G1136" s="38"/>
      <c r="H1136" s="39"/>
      <c r="I1136" s="39"/>
      <c r="J1136" s="409">
        <f>(K1136+L1136+M1136)/3</f>
        <v>232.66666666666666</v>
      </c>
      <c r="K1136" s="390">
        <v>242</v>
      </c>
      <c r="L1136" s="390">
        <v>226</v>
      </c>
      <c r="M1136" s="390">
        <v>230</v>
      </c>
      <c r="N1136" s="391"/>
      <c r="O1136" s="341"/>
      <c r="P1136" s="142"/>
      <c r="Q1136" s="142"/>
      <c r="R1136" s="142"/>
      <c r="S1136" s="138"/>
      <c r="T1136" s="781"/>
      <c r="U1136" s="736"/>
      <c r="V1136" s="773"/>
    </row>
    <row r="1137" spans="1:22" ht="18" customHeight="1" x14ac:dyDescent="0.25">
      <c r="A1137" s="766" t="s">
        <v>489</v>
      </c>
      <c r="B1137" s="514"/>
      <c r="C1137" s="514"/>
      <c r="D1137" s="273"/>
      <c r="E1137" s="273">
        <v>400</v>
      </c>
      <c r="F1137" s="799"/>
      <c r="G1137" s="799"/>
      <c r="H1137" s="800"/>
      <c r="I1137" s="800"/>
      <c r="J1137" s="239"/>
      <c r="K1137" s="399">
        <v>24.94</v>
      </c>
      <c r="L1137" s="399">
        <v>24.08</v>
      </c>
      <c r="M1137" s="399">
        <v>63.64</v>
      </c>
      <c r="N1137" s="371">
        <f t="shared" ref="N1137:N1138" si="376">SQRT((0+L1137*0.866-M1137*0.866)*(0+L1137*0.866-M1137*0.866)+(K1137-L1137*0.5-M1137*0.5)*(K1137-L1137*0.5-M1137*0.5))</f>
        <v>39.136207535753897</v>
      </c>
      <c r="O1137" s="342"/>
      <c r="P1137" s="142"/>
      <c r="Q1137" s="142"/>
      <c r="R1137" s="142"/>
      <c r="S1137" s="138"/>
      <c r="T1137" s="782"/>
      <c r="U1137" s="736"/>
      <c r="V1137" s="773"/>
    </row>
    <row r="1138" spans="1:22" ht="18" customHeight="1" x14ac:dyDescent="0.25">
      <c r="A1138" s="766" t="s">
        <v>490</v>
      </c>
      <c r="B1138" s="515"/>
      <c r="C1138" s="515"/>
      <c r="D1138" s="274"/>
      <c r="E1138" s="274">
        <v>406</v>
      </c>
      <c r="F1138" s="801"/>
      <c r="G1138" s="801"/>
      <c r="H1138" s="802"/>
      <c r="I1138" s="802"/>
      <c r="J1138" s="239"/>
      <c r="K1138" s="399">
        <v>15.48</v>
      </c>
      <c r="L1138" s="399">
        <v>27.52</v>
      </c>
      <c r="M1138" s="399">
        <v>36.979999999999997</v>
      </c>
      <c r="N1138" s="371">
        <f t="shared" si="376"/>
        <v>18.664074109625684</v>
      </c>
      <c r="O1138" s="342"/>
      <c r="P1138" s="142"/>
      <c r="Q1138" s="142"/>
      <c r="R1138" s="142"/>
      <c r="S1138" s="138"/>
      <c r="T1138" s="781"/>
      <c r="U1138" s="736"/>
      <c r="V1138" s="773"/>
    </row>
    <row r="1139" spans="1:22" ht="18" customHeight="1" x14ac:dyDescent="0.25">
      <c r="A1139" s="766"/>
      <c r="B1139" s="515"/>
      <c r="C1139" s="515"/>
      <c r="D1139" s="274"/>
      <c r="E1139" s="274">
        <v>408</v>
      </c>
      <c r="F1139" s="801"/>
      <c r="G1139" s="801"/>
      <c r="H1139" s="802"/>
      <c r="I1139" s="802"/>
      <c r="J1139" s="239"/>
      <c r="K1139" s="181"/>
      <c r="L1139" s="181"/>
      <c r="M1139" s="181"/>
      <c r="N1139" s="371"/>
      <c r="O1139" s="343"/>
      <c r="P1139" s="142"/>
      <c r="Q1139" s="142"/>
      <c r="R1139" s="142"/>
      <c r="S1139" s="138"/>
      <c r="T1139" s="781"/>
      <c r="U1139" s="736"/>
      <c r="V1139" s="773"/>
    </row>
    <row r="1140" spans="1:22" ht="18" customHeight="1" x14ac:dyDescent="0.3">
      <c r="A1140" s="15" t="s">
        <v>11</v>
      </c>
      <c r="B1140" s="513"/>
      <c r="C1140" s="513"/>
      <c r="D1140" s="71"/>
      <c r="E1140" s="71"/>
      <c r="F1140" s="71"/>
      <c r="G1140" s="71"/>
      <c r="H1140" s="803"/>
      <c r="I1140" s="803"/>
      <c r="J1140" s="47"/>
      <c r="K1140" s="53">
        <f>SUM(K1137:K1139)</f>
        <v>40.42</v>
      </c>
      <c r="L1140" s="53">
        <f t="shared" ref="L1140:M1140" si="377">SUM(L1137:L1139)</f>
        <v>51.599999999999994</v>
      </c>
      <c r="M1140" s="53">
        <f t="shared" si="377"/>
        <v>100.62</v>
      </c>
      <c r="N1140" s="377">
        <f t="shared" ref="N1140" si="378">SQRT((0+L1140*0.866-M1140*0.866)*(0+L1140*0.866-M1140*0.866)+(K1140-L1140*0.5-M1140*0.5)*(K1140-L1140*0.5-M1140*0.5))</f>
        <v>55.460712849208861</v>
      </c>
      <c r="O1140" s="175"/>
      <c r="P1140" s="40"/>
      <c r="Q1140" s="40"/>
      <c r="R1140" s="40"/>
      <c r="S1140" s="44"/>
      <c r="T1140" s="45"/>
      <c r="U1140" s="736"/>
      <c r="V1140" s="736"/>
    </row>
    <row r="1141" spans="1:22" ht="18" customHeight="1" x14ac:dyDescent="0.3">
      <c r="A1141" s="592"/>
      <c r="B1141" s="603"/>
      <c r="C1141" s="603"/>
      <c r="D1141" s="626"/>
      <c r="E1141" s="626"/>
      <c r="F1141" s="626"/>
      <c r="G1141" s="626"/>
      <c r="H1141" s="804"/>
      <c r="I1141" s="804"/>
      <c r="J1141" s="617"/>
      <c r="K1141" s="605">
        <f>220*K1140*0.85/1000</f>
        <v>7.5585399999999989</v>
      </c>
      <c r="L1141" s="605">
        <f>220*L1140*0.85/1000</f>
        <v>9.6491999999999987</v>
      </c>
      <c r="M1141" s="605">
        <f>220*M1140*0.85/1000</f>
        <v>18.815940000000001</v>
      </c>
      <c r="N1141" s="606"/>
      <c r="O1141" s="691">
        <f>SUM(K1141:M1141)</f>
        <v>36.023679999999999</v>
      </c>
      <c r="P1141" s="634"/>
      <c r="Q1141" s="634"/>
      <c r="R1141" s="634"/>
      <c r="S1141" s="694"/>
      <c r="T1141" s="805"/>
      <c r="U1141" s="765">
        <f>SUM(O1141,T1141)</f>
        <v>36.023679999999999</v>
      </c>
      <c r="V1141" s="847"/>
    </row>
    <row r="1142" spans="1:22" ht="18" customHeight="1" x14ac:dyDescent="0.3">
      <c r="A1142" s="95" t="s">
        <v>313</v>
      </c>
      <c r="B1142" s="508">
        <v>100</v>
      </c>
      <c r="C1142" s="508">
        <v>144</v>
      </c>
      <c r="D1142" s="167">
        <f>MAX(K1146:L1146:M1146)/144*100</f>
        <v>62.111111111111107</v>
      </c>
      <c r="E1142" s="167"/>
      <c r="F1142" s="38"/>
      <c r="G1142" s="38"/>
      <c r="H1142" s="39"/>
      <c r="I1142" s="39"/>
      <c r="J1142" s="409">
        <f>(K1142+L1142+M1142)/3</f>
        <v>229.66666666666666</v>
      </c>
      <c r="K1142" s="390">
        <v>234</v>
      </c>
      <c r="L1142" s="390">
        <v>233</v>
      </c>
      <c r="M1142" s="390">
        <v>222</v>
      </c>
      <c r="N1142" s="391"/>
      <c r="O1142" s="341"/>
      <c r="P1142" s="142"/>
      <c r="Q1142" s="142"/>
      <c r="R1142" s="142"/>
      <c r="S1142" s="138"/>
      <c r="T1142" s="781"/>
      <c r="U1142" s="736"/>
      <c r="V1142" s="773"/>
    </row>
    <row r="1143" spans="1:22" ht="18" customHeight="1" x14ac:dyDescent="0.25">
      <c r="A1143" s="766" t="s">
        <v>489</v>
      </c>
      <c r="B1143" s="514"/>
      <c r="C1143" s="514"/>
      <c r="D1143" s="273"/>
      <c r="E1143" s="273">
        <v>402</v>
      </c>
      <c r="F1143" s="799"/>
      <c r="G1143" s="799"/>
      <c r="H1143" s="800"/>
      <c r="I1143" s="800"/>
      <c r="J1143" s="239"/>
      <c r="K1143" s="399">
        <v>19.78</v>
      </c>
      <c r="L1143" s="399">
        <v>10.32</v>
      </c>
      <c r="M1143" s="399">
        <v>32.68</v>
      </c>
      <c r="N1143" s="371">
        <f t="shared" ref="N1143:N1146" si="379">SQRT((0+L1143*0.866-M1143*0.866)*(0+L1143*0.866-M1143*0.866)+(K1143-L1143*0.5-M1143*0.5)*(K1143-L1143*0.5-M1143*0.5))</f>
        <v>19.44000003440329</v>
      </c>
      <c r="O1143" s="342"/>
      <c r="P1143" s="142"/>
      <c r="Q1143" s="142"/>
      <c r="R1143" s="142"/>
      <c r="S1143" s="138"/>
      <c r="T1143" s="782"/>
      <c r="U1143" s="736"/>
      <c r="V1143" s="773"/>
    </row>
    <row r="1144" spans="1:22" ht="18" customHeight="1" x14ac:dyDescent="0.25">
      <c r="A1144" s="766" t="s">
        <v>490</v>
      </c>
      <c r="B1144" s="515"/>
      <c r="C1144" s="515"/>
      <c r="D1144" s="274"/>
      <c r="E1144" s="274">
        <v>409</v>
      </c>
      <c r="F1144" s="801"/>
      <c r="G1144" s="801"/>
      <c r="H1144" s="802"/>
      <c r="I1144" s="802"/>
      <c r="J1144" s="239"/>
      <c r="K1144" s="399">
        <v>6.88</v>
      </c>
      <c r="L1144" s="399">
        <v>24.94</v>
      </c>
      <c r="M1144" s="399">
        <v>56.76</v>
      </c>
      <c r="N1144" s="371">
        <f t="shared" si="379"/>
        <v>43.741292270055304</v>
      </c>
      <c r="O1144" s="342"/>
      <c r="P1144" s="142"/>
      <c r="Q1144" s="142"/>
      <c r="R1144" s="142"/>
      <c r="S1144" s="138"/>
      <c r="T1144" s="781"/>
      <c r="U1144" s="736"/>
      <c r="V1144" s="773"/>
    </row>
    <row r="1145" spans="1:22" ht="18" customHeight="1" x14ac:dyDescent="0.25">
      <c r="A1145" s="766"/>
      <c r="B1145" s="515"/>
      <c r="C1145" s="515"/>
      <c r="D1145" s="274"/>
      <c r="E1145" s="274">
        <v>402</v>
      </c>
      <c r="F1145" s="801"/>
      <c r="G1145" s="801"/>
      <c r="H1145" s="802"/>
      <c r="I1145" s="802"/>
      <c r="J1145" s="239"/>
      <c r="K1145" s="181"/>
      <c r="L1145" s="181"/>
      <c r="M1145" s="181"/>
      <c r="N1145" s="371"/>
      <c r="O1145" s="343"/>
      <c r="P1145" s="142"/>
      <c r="Q1145" s="142"/>
      <c r="R1145" s="142"/>
      <c r="S1145" s="138"/>
      <c r="T1145" s="781"/>
      <c r="U1145" s="736"/>
      <c r="V1145" s="773"/>
    </row>
    <row r="1146" spans="1:22" ht="18" customHeight="1" x14ac:dyDescent="0.3">
      <c r="A1146" s="15" t="s">
        <v>11</v>
      </c>
      <c r="B1146" s="513"/>
      <c r="C1146" s="513"/>
      <c r="D1146" s="71"/>
      <c r="E1146" s="71"/>
      <c r="F1146" s="71"/>
      <c r="G1146" s="71"/>
      <c r="H1146" s="803"/>
      <c r="I1146" s="803"/>
      <c r="J1146" s="47"/>
      <c r="K1146" s="53">
        <f>SUM(K1143:K1145)</f>
        <v>26.66</v>
      </c>
      <c r="L1146" s="53">
        <f t="shared" ref="L1146" si="380">SUM(L1143:L1145)</f>
        <v>35.260000000000005</v>
      </c>
      <c r="M1146" s="53">
        <f t="shared" ref="M1146" si="381">SUM(M1143:M1145)</f>
        <v>89.44</v>
      </c>
      <c r="N1146" s="377">
        <f t="shared" si="379"/>
        <v>58.951261557445903</v>
      </c>
      <c r="O1146" s="175"/>
      <c r="P1146" s="40"/>
      <c r="Q1146" s="40"/>
      <c r="R1146" s="40"/>
      <c r="S1146" s="44"/>
      <c r="T1146" s="45"/>
      <c r="U1146" s="736"/>
      <c r="V1146" s="736"/>
    </row>
    <row r="1147" spans="1:22" ht="18" customHeight="1" x14ac:dyDescent="0.3">
      <c r="A1147" s="592"/>
      <c r="B1147" s="603"/>
      <c r="C1147" s="603"/>
      <c r="D1147" s="626"/>
      <c r="E1147" s="626"/>
      <c r="F1147" s="626"/>
      <c r="G1147" s="626"/>
      <c r="H1147" s="804"/>
      <c r="I1147" s="804"/>
      <c r="J1147" s="617"/>
      <c r="K1147" s="605">
        <f>220*K1146*0.85/1000</f>
        <v>4.9854200000000004</v>
      </c>
      <c r="L1147" s="605">
        <f>220*L1146*0.85/1000</f>
        <v>6.5936200000000005</v>
      </c>
      <c r="M1147" s="605">
        <f>220*M1146*0.85/1000</f>
        <v>16.725279999999998</v>
      </c>
      <c r="N1147" s="606"/>
      <c r="O1147" s="691">
        <f>SUM(K1147:M1147)</f>
        <v>28.304319999999997</v>
      </c>
      <c r="P1147" s="634"/>
      <c r="Q1147" s="634"/>
      <c r="R1147" s="634"/>
      <c r="S1147" s="694"/>
      <c r="T1147" s="805"/>
      <c r="U1147" s="717"/>
      <c r="V1147" s="796">
        <f>SUM(O1147,T1147)</f>
        <v>28.304319999999997</v>
      </c>
    </row>
    <row r="1148" spans="1:22" ht="18" customHeight="1" x14ac:dyDescent="0.3">
      <c r="A1148" s="95" t="s">
        <v>314</v>
      </c>
      <c r="B1148" s="125">
        <v>180</v>
      </c>
      <c r="C1148" s="125">
        <v>260</v>
      </c>
      <c r="D1148" s="167">
        <f>MAX(K1152:L1152:M1152)/260*100</f>
        <v>30</v>
      </c>
      <c r="E1148" s="167"/>
      <c r="F1148" s="81"/>
      <c r="G1148" s="81"/>
      <c r="H1148" s="82"/>
      <c r="I1148" s="82"/>
      <c r="J1148" s="409">
        <f>(K1148+L1148+M1148)/3</f>
        <v>227.66666666666666</v>
      </c>
      <c r="K1148" s="373">
        <v>225</v>
      </c>
      <c r="L1148" s="373">
        <v>220</v>
      </c>
      <c r="M1148" s="373">
        <v>238</v>
      </c>
      <c r="N1148" s="374"/>
      <c r="O1148" s="341"/>
      <c r="P1148" s="137"/>
      <c r="Q1148" s="137"/>
      <c r="R1148" s="137"/>
      <c r="S1148" s="139"/>
      <c r="T1148" s="781"/>
      <c r="U1148" s="736"/>
      <c r="V1148" s="773"/>
    </row>
    <row r="1149" spans="1:22" ht="18" customHeight="1" x14ac:dyDescent="0.25">
      <c r="A1149" s="766" t="s">
        <v>491</v>
      </c>
      <c r="B1149" s="126"/>
      <c r="C1149" s="126"/>
      <c r="D1149" s="762"/>
      <c r="E1149" s="762">
        <v>402</v>
      </c>
      <c r="F1149" s="785"/>
      <c r="G1149" s="785"/>
      <c r="H1149" s="786"/>
      <c r="I1149" s="786"/>
      <c r="J1149" s="238"/>
      <c r="K1149" s="399">
        <v>0.86</v>
      </c>
      <c r="L1149" s="399">
        <v>10.32</v>
      </c>
      <c r="M1149" s="399">
        <v>1.72</v>
      </c>
      <c r="N1149" s="394">
        <f t="shared" ref="N1149:N1150" si="382">SQRT((0+L1149*0.866-M1149*0.866)*(0+L1149*0.866-M1149*0.866)+(K1149-L1149*0.5-M1149*0.5)*(K1149-L1149*0.5-M1149*0.5))</f>
        <v>9.0604826449808957</v>
      </c>
      <c r="O1149" s="342"/>
      <c r="P1149" s="137"/>
      <c r="Q1149" s="137"/>
      <c r="R1149" s="137"/>
      <c r="S1149" s="139"/>
      <c r="T1149" s="782"/>
      <c r="U1149" s="736"/>
      <c r="V1149" s="773"/>
    </row>
    <row r="1150" spans="1:22" ht="18" customHeight="1" x14ac:dyDescent="0.25">
      <c r="A1150" s="766" t="s">
        <v>492</v>
      </c>
      <c r="B1150" s="127"/>
      <c r="C1150" s="127"/>
      <c r="D1150" s="751"/>
      <c r="E1150" s="751">
        <v>372</v>
      </c>
      <c r="F1150" s="789"/>
      <c r="G1150" s="789"/>
      <c r="H1150" s="790"/>
      <c r="I1150" s="790"/>
      <c r="J1150" s="238"/>
      <c r="K1150" s="399">
        <v>0.86</v>
      </c>
      <c r="L1150" s="399">
        <v>61.06</v>
      </c>
      <c r="M1150" s="399">
        <v>0</v>
      </c>
      <c r="N1150" s="394">
        <f t="shared" si="382"/>
        <v>60.633221535405816</v>
      </c>
      <c r="O1150" s="342"/>
      <c r="P1150" s="137"/>
      <c r="Q1150" s="137"/>
      <c r="R1150" s="137"/>
      <c r="S1150" s="139"/>
      <c r="T1150" s="338"/>
      <c r="U1150" s="736"/>
      <c r="V1150" s="773"/>
    </row>
    <row r="1151" spans="1:22" ht="18" customHeight="1" x14ac:dyDescent="0.25">
      <c r="A1151" s="766"/>
      <c r="B1151" s="127"/>
      <c r="C1151" s="127"/>
      <c r="D1151" s="751"/>
      <c r="E1151" s="751">
        <v>383</v>
      </c>
      <c r="F1151" s="789"/>
      <c r="G1151" s="789"/>
      <c r="H1151" s="790"/>
      <c r="I1151" s="790"/>
      <c r="J1151" s="238"/>
      <c r="K1151" s="393"/>
      <c r="L1151" s="393"/>
      <c r="M1151" s="393"/>
      <c r="N1151" s="394"/>
      <c r="O1151" s="343"/>
      <c r="P1151" s="137"/>
      <c r="Q1151" s="137"/>
      <c r="R1151" s="137"/>
      <c r="S1151" s="139"/>
      <c r="T1151" s="338"/>
      <c r="U1151" s="736"/>
      <c r="V1151" s="773"/>
    </row>
    <row r="1152" spans="1:22" ht="18" customHeight="1" x14ac:dyDescent="0.3">
      <c r="A1152" s="15" t="s">
        <v>11</v>
      </c>
      <c r="B1152" s="128"/>
      <c r="C1152" s="128"/>
      <c r="D1152" s="403"/>
      <c r="E1152" s="403"/>
      <c r="F1152" s="756"/>
      <c r="G1152" s="756"/>
      <c r="H1152" s="997"/>
      <c r="I1152" s="997"/>
      <c r="J1152" s="25"/>
      <c r="K1152" s="66">
        <f>SUM(K1149:K1151)</f>
        <v>1.72</v>
      </c>
      <c r="L1152" s="66">
        <v>78</v>
      </c>
      <c r="M1152" s="66">
        <f t="shared" ref="M1152" si="383">SUM(M1149:M1151)</f>
        <v>1.72</v>
      </c>
      <c r="N1152" s="389">
        <f t="shared" ref="N1152" si="384">SQRT((0+L1152*0.866-M1152*0.866)*(0+L1152*0.866-M1152*0.866)+(K1152-L1152*0.5-M1152*0.5)*(K1152-L1152*0.5-M1152*0.5))</f>
        <v>76.278321821539834</v>
      </c>
      <c r="O1152" s="175"/>
      <c r="P1152" s="16"/>
      <c r="Q1152" s="16"/>
      <c r="R1152" s="16"/>
      <c r="S1152" s="36"/>
      <c r="T1152" s="45"/>
      <c r="U1152" s="736"/>
      <c r="V1152" s="736"/>
    </row>
    <row r="1153" spans="1:22" ht="18" customHeight="1" x14ac:dyDescent="0.3">
      <c r="A1153" s="592"/>
      <c r="B1153" s="611"/>
      <c r="C1153" s="611"/>
      <c r="D1153" s="644"/>
      <c r="E1153" s="644"/>
      <c r="F1153" s="759"/>
      <c r="G1153" s="759"/>
      <c r="H1153" s="795"/>
      <c r="I1153" s="795"/>
      <c r="J1153" s="608"/>
      <c r="K1153" s="595">
        <f>220*K1152*0.85/1000</f>
        <v>0.32163999999999998</v>
      </c>
      <c r="L1153" s="595">
        <f>220*L1152*0.85/1000</f>
        <v>14.586</v>
      </c>
      <c r="M1153" s="595">
        <f>220*M1152*0.85/1000</f>
        <v>0.32163999999999998</v>
      </c>
      <c r="N1153" s="596"/>
      <c r="O1153" s="691">
        <f>SUM(K1153:M1153)</f>
        <v>15.229280000000001</v>
      </c>
      <c r="P1153" s="635"/>
      <c r="Q1153" s="635"/>
      <c r="R1153" s="635"/>
      <c r="S1153" s="704"/>
      <c r="T1153" s="805"/>
      <c r="U1153" s="765">
        <f>SUM(O1153,T1153)</f>
        <v>15.229280000000001</v>
      </c>
      <c r="V1153" s="847"/>
    </row>
    <row r="1154" spans="1:22" ht="18" customHeight="1" x14ac:dyDescent="0.3">
      <c r="A1154" s="95" t="s">
        <v>315</v>
      </c>
      <c r="B1154" s="125">
        <v>180</v>
      </c>
      <c r="C1154" s="125">
        <v>260</v>
      </c>
      <c r="D1154" s="167">
        <f>MAX(K1158:L1158:M1158)/260*100</f>
        <v>31.153846153846153</v>
      </c>
      <c r="E1154" s="167"/>
      <c r="F1154" s="81"/>
      <c r="G1154" s="81"/>
      <c r="H1154" s="82"/>
      <c r="I1154" s="82"/>
      <c r="J1154" s="409">
        <f>(K1154+L1154+M1154)/3</f>
        <v>232.33333333333334</v>
      </c>
      <c r="K1154" s="373">
        <v>230</v>
      </c>
      <c r="L1154" s="373">
        <v>225</v>
      </c>
      <c r="M1154" s="373">
        <v>242</v>
      </c>
      <c r="N1154" s="374"/>
      <c r="O1154" s="341"/>
      <c r="P1154" s="137"/>
      <c r="Q1154" s="137"/>
      <c r="R1154" s="137"/>
      <c r="S1154" s="139"/>
      <c r="T1154" s="781"/>
      <c r="U1154" s="736"/>
      <c r="V1154" s="773"/>
    </row>
    <row r="1155" spans="1:22" ht="18" customHeight="1" x14ac:dyDescent="0.25">
      <c r="A1155" s="766" t="s">
        <v>491</v>
      </c>
      <c r="B1155" s="126"/>
      <c r="C1155" s="126"/>
      <c r="D1155" s="762"/>
      <c r="E1155" s="762">
        <v>408</v>
      </c>
      <c r="F1155" s="785"/>
      <c r="G1155" s="785"/>
      <c r="H1155" s="786"/>
      <c r="I1155" s="786"/>
      <c r="J1155" s="238"/>
      <c r="K1155" s="399">
        <v>0</v>
      </c>
      <c r="L1155" s="399">
        <v>0</v>
      </c>
      <c r="M1155" s="399">
        <v>0</v>
      </c>
      <c r="N1155" s="394">
        <f t="shared" ref="N1155:N1156" si="385">SQRT((0+L1155*0.866-M1155*0.866)*(0+L1155*0.866-M1155*0.866)+(K1155-L1155*0.5-M1155*0.5)*(K1155-L1155*0.5-M1155*0.5))</f>
        <v>0</v>
      </c>
      <c r="O1155" s="342"/>
      <c r="P1155" s="137"/>
      <c r="Q1155" s="137"/>
      <c r="R1155" s="137"/>
      <c r="S1155" s="139"/>
      <c r="T1155" s="782"/>
      <c r="U1155" s="736"/>
      <c r="V1155" s="773"/>
    </row>
    <row r="1156" spans="1:22" ht="18" customHeight="1" x14ac:dyDescent="0.25">
      <c r="A1156" s="766" t="s">
        <v>492</v>
      </c>
      <c r="B1156" s="127"/>
      <c r="C1156" s="127"/>
      <c r="D1156" s="751"/>
      <c r="E1156" s="751">
        <v>402</v>
      </c>
      <c r="F1156" s="789"/>
      <c r="G1156" s="789"/>
      <c r="H1156" s="790"/>
      <c r="I1156" s="790"/>
      <c r="J1156" s="238"/>
      <c r="K1156" s="399">
        <v>0</v>
      </c>
      <c r="L1156" s="399">
        <v>67.08</v>
      </c>
      <c r="M1156" s="399">
        <v>0</v>
      </c>
      <c r="N1156" s="394">
        <f t="shared" si="385"/>
        <v>67.07852422376628</v>
      </c>
      <c r="O1156" s="342"/>
      <c r="P1156" s="137"/>
      <c r="Q1156" s="137"/>
      <c r="R1156" s="137"/>
      <c r="S1156" s="139"/>
      <c r="T1156" s="338"/>
      <c r="U1156" s="736"/>
      <c r="V1156" s="773"/>
    </row>
    <row r="1157" spans="1:22" ht="18" customHeight="1" x14ac:dyDescent="0.25">
      <c r="A1157" s="766"/>
      <c r="B1157" s="127"/>
      <c r="C1157" s="127"/>
      <c r="D1157" s="751"/>
      <c r="E1157" s="751">
        <v>406</v>
      </c>
      <c r="F1157" s="789"/>
      <c r="G1157" s="789"/>
      <c r="H1157" s="790"/>
      <c r="I1157" s="790"/>
      <c r="J1157" s="238"/>
      <c r="K1157" s="393"/>
      <c r="L1157" s="393"/>
      <c r="M1157" s="393"/>
      <c r="N1157" s="394"/>
      <c r="O1157" s="343"/>
      <c r="P1157" s="137"/>
      <c r="Q1157" s="137"/>
      <c r="R1157" s="137"/>
      <c r="S1157" s="139"/>
      <c r="T1157" s="338"/>
      <c r="U1157" s="736"/>
      <c r="V1157" s="773"/>
    </row>
    <row r="1158" spans="1:22" ht="18" customHeight="1" x14ac:dyDescent="0.3">
      <c r="A1158" s="15" t="s">
        <v>11</v>
      </c>
      <c r="B1158" s="128"/>
      <c r="C1158" s="128"/>
      <c r="D1158" s="403"/>
      <c r="E1158" s="403"/>
      <c r="F1158" s="756"/>
      <c r="G1158" s="756"/>
      <c r="H1158" s="997"/>
      <c r="I1158" s="997"/>
      <c r="J1158" s="25"/>
      <c r="K1158" s="66">
        <f>SUM(K1155:K1157)</f>
        <v>0</v>
      </c>
      <c r="L1158" s="66">
        <v>81</v>
      </c>
      <c r="M1158" s="66">
        <f t="shared" ref="M1158" si="386">SUM(M1155:M1157)</f>
        <v>0</v>
      </c>
      <c r="N1158" s="389">
        <f t="shared" ref="N1158" si="387">SQRT((0+L1158*0.866-M1158*0.866)*(0+L1158*0.866-M1158*0.866)+(K1158-L1158*0.5-M1158*0.5)*(K1158-L1158*0.5-M1158*0.5))</f>
        <v>80.99821798039757</v>
      </c>
      <c r="O1158" s="175"/>
      <c r="P1158" s="16"/>
      <c r="Q1158" s="16"/>
      <c r="R1158" s="16"/>
      <c r="S1158" s="36"/>
      <c r="T1158" s="45"/>
      <c r="U1158" s="736"/>
      <c r="V1158" s="736"/>
    </row>
    <row r="1159" spans="1:22" ht="18" customHeight="1" x14ac:dyDescent="0.3">
      <c r="A1159" s="592"/>
      <c r="B1159" s="611"/>
      <c r="C1159" s="611"/>
      <c r="D1159" s="644"/>
      <c r="E1159" s="644"/>
      <c r="F1159" s="759"/>
      <c r="G1159" s="759"/>
      <c r="H1159" s="795"/>
      <c r="I1159" s="795"/>
      <c r="J1159" s="608"/>
      <c r="K1159" s="595">
        <f>220*K1158*0.85/1000</f>
        <v>0</v>
      </c>
      <c r="L1159" s="595">
        <f>220*L1158*0.85/1000</f>
        <v>15.147</v>
      </c>
      <c r="M1159" s="595">
        <f>220*M1158*0.85/1000</f>
        <v>0</v>
      </c>
      <c r="N1159" s="596"/>
      <c r="O1159" s="691">
        <f>SUM(K1159:M1159)</f>
        <v>15.147</v>
      </c>
      <c r="P1159" s="635"/>
      <c r="Q1159" s="635"/>
      <c r="R1159" s="635"/>
      <c r="S1159" s="704"/>
      <c r="T1159" s="805"/>
      <c r="U1159" s="717"/>
      <c r="V1159" s="796">
        <f>SUM(O1159,T1159)</f>
        <v>15.147</v>
      </c>
    </row>
    <row r="1160" spans="1:22" ht="18" customHeight="1" x14ac:dyDescent="0.3">
      <c r="A1160" s="95" t="s">
        <v>316</v>
      </c>
      <c r="B1160" s="125">
        <v>400</v>
      </c>
      <c r="C1160" s="125">
        <v>578</v>
      </c>
      <c r="D1160" s="167">
        <f>MAX(K1166:L1166:M1166)/578*100</f>
        <v>14.878892733564014</v>
      </c>
      <c r="E1160" s="167"/>
      <c r="F1160" s="81"/>
      <c r="G1160" s="81"/>
      <c r="H1160" s="82"/>
      <c r="I1160" s="82"/>
      <c r="J1160" s="409">
        <f>(K1160+L1160+M1160)/3</f>
        <v>230.33333333333334</v>
      </c>
      <c r="K1160" s="373">
        <v>229</v>
      </c>
      <c r="L1160" s="373">
        <v>230</v>
      </c>
      <c r="M1160" s="373">
        <v>232</v>
      </c>
      <c r="N1160" s="374"/>
      <c r="O1160" s="341"/>
      <c r="P1160" s="137"/>
      <c r="Q1160" s="137"/>
      <c r="R1160" s="137"/>
      <c r="S1160" s="139"/>
      <c r="T1160" s="338"/>
      <c r="U1160" s="736"/>
      <c r="V1160" s="773"/>
    </row>
    <row r="1161" spans="1:22" ht="18" customHeight="1" x14ac:dyDescent="0.25">
      <c r="A1161" s="766" t="s">
        <v>493</v>
      </c>
      <c r="B1161" s="511"/>
      <c r="C1161" s="511"/>
      <c r="D1161" s="273"/>
      <c r="E1161" s="273">
        <v>405</v>
      </c>
      <c r="F1161" s="799"/>
      <c r="G1161" s="799"/>
      <c r="H1161" s="800"/>
      <c r="I1161" s="800"/>
      <c r="J1161" s="238"/>
      <c r="K1161" s="399">
        <v>23.22</v>
      </c>
      <c r="L1161" s="399">
        <v>43.86</v>
      </c>
      <c r="M1161" s="399">
        <v>36.119999999999997</v>
      </c>
      <c r="N1161" s="371">
        <f t="shared" ref="N1161:N1166" si="388">SQRT((0+L1161*0.866-M1161*0.866)*(0+L1161*0.866-M1161*0.866)+(K1161-L1161*0.5-M1161*0.5)*(K1161-L1161*0.5-M1161*0.5))</f>
        <v>18.059927022709697</v>
      </c>
      <c r="O1161" s="342"/>
      <c r="P1161" s="142"/>
      <c r="Q1161" s="142"/>
      <c r="R1161" s="142"/>
      <c r="S1161" s="138"/>
      <c r="T1161" s="338"/>
      <c r="U1161" s="736"/>
      <c r="V1161" s="773"/>
    </row>
    <row r="1162" spans="1:22" ht="18" customHeight="1" x14ac:dyDescent="0.25">
      <c r="A1162" s="766" t="s">
        <v>494</v>
      </c>
      <c r="B1162" s="512"/>
      <c r="C1162" s="512"/>
      <c r="D1162" s="274"/>
      <c r="E1162" s="274">
        <v>398</v>
      </c>
      <c r="F1162" s="801"/>
      <c r="G1162" s="801"/>
      <c r="H1162" s="802"/>
      <c r="I1162" s="802"/>
      <c r="J1162" s="238"/>
      <c r="K1162" s="399">
        <v>0.86</v>
      </c>
      <c r="L1162" s="399">
        <v>42.14</v>
      </c>
      <c r="M1162" s="399">
        <v>26.66</v>
      </c>
      <c r="N1162" s="371">
        <f t="shared" si="388"/>
        <v>36.119854045419395</v>
      </c>
      <c r="O1162" s="342"/>
      <c r="P1162" s="142"/>
      <c r="Q1162" s="142"/>
      <c r="R1162" s="142"/>
      <c r="S1162" s="138"/>
      <c r="T1162" s="338"/>
      <c r="U1162" s="736"/>
      <c r="V1162" s="773"/>
    </row>
    <row r="1163" spans="1:22" ht="18" customHeight="1" x14ac:dyDescent="0.25">
      <c r="A1163" s="766" t="s">
        <v>495</v>
      </c>
      <c r="B1163" s="512"/>
      <c r="C1163" s="512"/>
      <c r="D1163" s="274"/>
      <c r="E1163" s="274">
        <v>407</v>
      </c>
      <c r="F1163" s="801"/>
      <c r="G1163" s="801"/>
      <c r="H1163" s="802"/>
      <c r="I1163" s="802"/>
      <c r="J1163" s="238"/>
      <c r="K1163" s="181"/>
      <c r="L1163" s="181"/>
      <c r="M1163" s="181"/>
      <c r="N1163" s="371">
        <f t="shared" si="388"/>
        <v>0</v>
      </c>
      <c r="O1163" s="342"/>
      <c r="P1163" s="142"/>
      <c r="Q1163" s="142"/>
      <c r="R1163" s="142"/>
      <c r="S1163" s="138"/>
      <c r="T1163" s="338"/>
      <c r="U1163" s="736"/>
      <c r="V1163" s="773"/>
    </row>
    <row r="1164" spans="1:22" ht="18" customHeight="1" x14ac:dyDescent="0.25">
      <c r="A1164" s="766" t="s">
        <v>496</v>
      </c>
      <c r="B1164" s="512"/>
      <c r="C1164" s="512"/>
      <c r="D1164" s="274"/>
      <c r="E1164" s="274"/>
      <c r="F1164" s="801"/>
      <c r="G1164" s="801"/>
      <c r="H1164" s="802"/>
      <c r="I1164" s="802"/>
      <c r="J1164" s="238"/>
      <c r="K1164" s="181"/>
      <c r="L1164" s="181"/>
      <c r="M1164" s="181"/>
      <c r="N1164" s="371">
        <f t="shared" si="388"/>
        <v>0</v>
      </c>
      <c r="O1164" s="342"/>
      <c r="P1164" s="142"/>
      <c r="Q1164" s="142"/>
      <c r="R1164" s="142"/>
      <c r="S1164" s="138"/>
      <c r="T1164" s="338"/>
      <c r="U1164" s="736"/>
      <c r="V1164" s="773"/>
    </row>
    <row r="1165" spans="1:22" ht="18" customHeight="1" x14ac:dyDescent="0.25">
      <c r="A1165" s="766" t="s">
        <v>497</v>
      </c>
      <c r="B1165" s="512"/>
      <c r="C1165" s="512"/>
      <c r="D1165" s="274"/>
      <c r="E1165" s="274"/>
      <c r="F1165" s="801"/>
      <c r="G1165" s="801"/>
      <c r="H1165" s="802"/>
      <c r="I1165" s="802"/>
      <c r="J1165" s="238"/>
      <c r="K1165" s="399">
        <v>23.22</v>
      </c>
      <c r="L1165" s="399">
        <v>0</v>
      </c>
      <c r="M1165" s="399">
        <v>0</v>
      </c>
      <c r="N1165" s="386">
        <f t="shared" si="388"/>
        <v>23.22</v>
      </c>
      <c r="O1165" s="343"/>
      <c r="P1165" s="142"/>
      <c r="Q1165" s="142"/>
      <c r="R1165" s="142"/>
      <c r="S1165" s="138"/>
      <c r="T1165" s="781"/>
      <c r="U1165" s="736"/>
      <c r="V1165" s="773"/>
    </row>
    <row r="1166" spans="1:22" ht="18" customHeight="1" x14ac:dyDescent="0.3">
      <c r="A1166" s="15" t="s">
        <v>11</v>
      </c>
      <c r="B1166" s="513"/>
      <c r="C1166" s="513"/>
      <c r="D1166" s="71"/>
      <c r="E1166" s="71"/>
      <c r="F1166" s="71"/>
      <c r="G1166" s="71"/>
      <c r="H1166" s="803"/>
      <c r="I1166" s="803"/>
      <c r="J1166" s="25"/>
      <c r="K1166" s="53">
        <f>SUM(K1161:K1165)</f>
        <v>47.3</v>
      </c>
      <c r="L1166" s="53">
        <f t="shared" ref="L1166:M1166" si="389">SUM(L1161:L1165)</f>
        <v>86</v>
      </c>
      <c r="M1166" s="53">
        <f t="shared" si="389"/>
        <v>62.78</v>
      </c>
      <c r="N1166" s="377">
        <f t="shared" si="388"/>
        <v>33.737526236972386</v>
      </c>
      <c r="O1166" s="175"/>
      <c r="P1166" s="40"/>
      <c r="Q1166" s="40"/>
      <c r="R1166" s="40"/>
      <c r="S1166" s="44"/>
      <c r="T1166" s="45"/>
      <c r="U1166" s="736"/>
      <c r="V1166" s="736"/>
    </row>
    <row r="1167" spans="1:22" ht="18" customHeight="1" x14ac:dyDescent="0.3">
      <c r="A1167" s="592"/>
      <c r="B1167" s="603"/>
      <c r="C1167" s="603"/>
      <c r="D1167" s="626"/>
      <c r="E1167" s="626"/>
      <c r="F1167" s="626"/>
      <c r="G1167" s="626"/>
      <c r="H1167" s="804"/>
      <c r="I1167" s="804"/>
      <c r="J1167" s="608"/>
      <c r="K1167" s="605">
        <f>220*K1166*0.85/1000</f>
        <v>8.8451000000000004</v>
      </c>
      <c r="L1167" s="605">
        <f>220*L1166*0.85/1000</f>
        <v>16.082000000000001</v>
      </c>
      <c r="M1167" s="605">
        <f>220*M1166*0.85/1000</f>
        <v>11.73986</v>
      </c>
      <c r="N1167" s="606"/>
      <c r="O1167" s="691">
        <f>SUM(K1167:M1167)</f>
        <v>36.666960000000003</v>
      </c>
      <c r="P1167" s="634"/>
      <c r="Q1167" s="634"/>
      <c r="R1167" s="634"/>
      <c r="S1167" s="694"/>
      <c r="T1167" s="805"/>
      <c r="U1167" s="765">
        <f>SUM(O1167,T1167)</f>
        <v>36.666960000000003</v>
      </c>
      <c r="V1167" s="847"/>
    </row>
    <row r="1168" spans="1:22" ht="18" customHeight="1" x14ac:dyDescent="0.3">
      <c r="A1168" s="95" t="s">
        <v>317</v>
      </c>
      <c r="B1168" s="125">
        <v>400</v>
      </c>
      <c r="C1168" s="125">
        <v>578</v>
      </c>
      <c r="D1168" s="167">
        <f>MAX(K1174:L1174:M1174)/578*100</f>
        <v>22.764705882352938</v>
      </c>
      <c r="E1168" s="167"/>
      <c r="F1168" s="81"/>
      <c r="G1168" s="81"/>
      <c r="H1168" s="82"/>
      <c r="I1168" s="82"/>
      <c r="J1168" s="409">
        <f>(K1168+L1168+M1168)/3</f>
        <v>229</v>
      </c>
      <c r="K1168" s="373">
        <v>230</v>
      </c>
      <c r="L1168" s="373">
        <v>222</v>
      </c>
      <c r="M1168" s="373">
        <v>235</v>
      </c>
      <c r="N1168" s="374"/>
      <c r="O1168" s="341"/>
      <c r="P1168" s="137"/>
      <c r="Q1168" s="137"/>
      <c r="R1168" s="137"/>
      <c r="S1168" s="139"/>
      <c r="T1168" s="338"/>
      <c r="U1168" s="736"/>
      <c r="V1168" s="773"/>
    </row>
    <row r="1169" spans="1:22" ht="18" customHeight="1" x14ac:dyDescent="0.25">
      <c r="A1169" s="766" t="s">
        <v>493</v>
      </c>
      <c r="B1169" s="511"/>
      <c r="C1169" s="511"/>
      <c r="D1169" s="273"/>
      <c r="E1169" s="273">
        <v>403</v>
      </c>
      <c r="F1169" s="799"/>
      <c r="G1169" s="799"/>
      <c r="H1169" s="800"/>
      <c r="I1169" s="800"/>
      <c r="J1169" s="238"/>
      <c r="K1169" s="399">
        <v>36.119999999999997</v>
      </c>
      <c r="L1169" s="399">
        <v>55.04</v>
      </c>
      <c r="M1169" s="399">
        <v>41.28</v>
      </c>
      <c r="N1169" s="371">
        <f t="shared" ref="N1169:N1174" si="390">SQRT((0+L1169*0.866-M1169*0.866)*(0+L1169*0.866-M1169*0.866)+(K1169-L1169*0.5-M1169*0.5)*(K1169-L1169*0.5-M1169*0.5))</f>
        <v>16.939789524831767</v>
      </c>
      <c r="O1169" s="342"/>
      <c r="P1169" s="142"/>
      <c r="Q1169" s="142"/>
      <c r="R1169" s="142"/>
      <c r="S1169" s="138"/>
      <c r="T1169" s="338"/>
      <c r="U1169" s="736"/>
      <c r="V1169" s="773"/>
    </row>
    <row r="1170" spans="1:22" ht="18" customHeight="1" x14ac:dyDescent="0.25">
      <c r="A1170" s="766" t="s">
        <v>494</v>
      </c>
      <c r="B1170" s="512"/>
      <c r="C1170" s="512"/>
      <c r="D1170" s="274"/>
      <c r="E1170" s="274">
        <v>394</v>
      </c>
      <c r="F1170" s="801"/>
      <c r="G1170" s="801"/>
      <c r="H1170" s="802"/>
      <c r="I1170" s="802"/>
      <c r="J1170" s="238"/>
      <c r="K1170" s="399">
        <v>22.36</v>
      </c>
      <c r="L1170" s="399">
        <v>76.539999999999992</v>
      </c>
      <c r="M1170" s="399">
        <v>49.88</v>
      </c>
      <c r="N1170" s="371">
        <f t="shared" si="390"/>
        <v>46.922893418390125</v>
      </c>
      <c r="O1170" s="342"/>
      <c r="P1170" s="142"/>
      <c r="Q1170" s="142"/>
      <c r="R1170" s="142"/>
      <c r="S1170" s="138"/>
      <c r="T1170" s="338"/>
      <c r="U1170" s="736"/>
      <c r="V1170" s="773"/>
    </row>
    <row r="1171" spans="1:22" ht="18" customHeight="1" x14ac:dyDescent="0.25">
      <c r="A1171" s="766" t="s">
        <v>495</v>
      </c>
      <c r="B1171" s="512"/>
      <c r="C1171" s="512"/>
      <c r="D1171" s="274"/>
      <c r="E1171" s="274">
        <v>402</v>
      </c>
      <c r="F1171" s="801"/>
      <c r="G1171" s="801"/>
      <c r="H1171" s="802"/>
      <c r="I1171" s="802"/>
      <c r="J1171" s="238"/>
      <c r="K1171" s="399">
        <v>0</v>
      </c>
      <c r="L1171" s="399">
        <v>0</v>
      </c>
      <c r="M1171" s="399">
        <v>0</v>
      </c>
      <c r="N1171" s="371">
        <f t="shared" si="390"/>
        <v>0</v>
      </c>
      <c r="O1171" s="342"/>
      <c r="P1171" s="142"/>
      <c r="Q1171" s="142"/>
      <c r="R1171" s="142"/>
      <c r="S1171" s="138"/>
      <c r="T1171" s="338"/>
      <c r="U1171" s="736"/>
      <c r="V1171" s="773"/>
    </row>
    <row r="1172" spans="1:22" ht="18" customHeight="1" x14ac:dyDescent="0.25">
      <c r="A1172" s="766" t="s">
        <v>496</v>
      </c>
      <c r="B1172" s="512"/>
      <c r="C1172" s="512"/>
      <c r="D1172" s="274"/>
      <c r="E1172" s="274"/>
      <c r="F1172" s="801"/>
      <c r="G1172" s="801"/>
      <c r="H1172" s="802"/>
      <c r="I1172" s="802"/>
      <c r="J1172" s="238"/>
      <c r="K1172" s="399">
        <v>0</v>
      </c>
      <c r="L1172" s="399">
        <v>0</v>
      </c>
      <c r="M1172" s="399">
        <v>0</v>
      </c>
      <c r="N1172" s="371">
        <f t="shared" si="390"/>
        <v>0</v>
      </c>
      <c r="O1172" s="342"/>
      <c r="P1172" s="142"/>
      <c r="Q1172" s="142"/>
      <c r="R1172" s="142"/>
      <c r="S1172" s="138"/>
      <c r="T1172" s="338"/>
      <c r="U1172" s="736"/>
      <c r="V1172" s="773"/>
    </row>
    <row r="1173" spans="1:22" ht="18" customHeight="1" x14ac:dyDescent="0.25">
      <c r="A1173" s="766" t="s">
        <v>497</v>
      </c>
      <c r="B1173" s="512"/>
      <c r="C1173" s="512"/>
      <c r="D1173" s="274"/>
      <c r="E1173" s="274"/>
      <c r="F1173" s="801"/>
      <c r="G1173" s="801"/>
      <c r="H1173" s="802"/>
      <c r="I1173" s="802"/>
      <c r="J1173" s="238"/>
      <c r="K1173" s="399">
        <v>15.48</v>
      </c>
      <c r="L1173" s="399">
        <v>0</v>
      </c>
      <c r="M1173" s="399">
        <v>0</v>
      </c>
      <c r="N1173" s="386">
        <f t="shared" si="390"/>
        <v>15.48</v>
      </c>
      <c r="O1173" s="343"/>
      <c r="P1173" s="142"/>
      <c r="Q1173" s="142"/>
      <c r="R1173" s="142"/>
      <c r="S1173" s="138"/>
      <c r="T1173" s="781"/>
      <c r="U1173" s="736"/>
      <c r="V1173" s="773"/>
    </row>
    <row r="1174" spans="1:22" ht="18" customHeight="1" x14ac:dyDescent="0.3">
      <c r="A1174" s="15" t="s">
        <v>11</v>
      </c>
      <c r="B1174" s="513"/>
      <c r="C1174" s="513"/>
      <c r="D1174" s="71"/>
      <c r="E1174" s="71"/>
      <c r="F1174" s="71"/>
      <c r="G1174" s="71"/>
      <c r="H1174" s="803"/>
      <c r="I1174" s="803"/>
      <c r="J1174" s="25"/>
      <c r="K1174" s="53">
        <f>SUM(K1169:K1173)</f>
        <v>73.959999999999994</v>
      </c>
      <c r="L1174" s="53">
        <f t="shared" ref="L1174" si="391">SUM(L1169:L1173)</f>
        <v>131.57999999999998</v>
      </c>
      <c r="M1174" s="53">
        <f t="shared" ref="M1174" si="392">SUM(M1169:M1173)</f>
        <v>91.16</v>
      </c>
      <c r="N1174" s="377">
        <f t="shared" si="390"/>
        <v>51.232494706371646</v>
      </c>
      <c r="O1174" s="175"/>
      <c r="P1174" s="40"/>
      <c r="Q1174" s="40"/>
      <c r="R1174" s="40"/>
      <c r="S1174" s="44"/>
      <c r="T1174" s="45"/>
      <c r="U1174" s="736"/>
      <c r="V1174" s="773"/>
    </row>
    <row r="1175" spans="1:22" ht="18" customHeight="1" x14ac:dyDescent="0.3">
      <c r="A1175" s="592"/>
      <c r="B1175" s="603"/>
      <c r="C1175" s="603"/>
      <c r="D1175" s="626"/>
      <c r="E1175" s="626"/>
      <c r="F1175" s="626"/>
      <c r="G1175" s="626"/>
      <c r="H1175" s="804"/>
      <c r="I1175" s="804"/>
      <c r="J1175" s="608"/>
      <c r="K1175" s="605">
        <f>220*K1174*0.85/1000</f>
        <v>13.830519999999998</v>
      </c>
      <c r="L1175" s="605">
        <f>220*L1174*0.85/1000</f>
        <v>24.605459999999997</v>
      </c>
      <c r="M1175" s="605">
        <f>220*M1174*0.85/1000</f>
        <v>17.046920000000004</v>
      </c>
      <c r="N1175" s="606"/>
      <c r="O1175" s="691">
        <f>SUM(K1175:M1175)</f>
        <v>55.482900000000001</v>
      </c>
      <c r="P1175" s="634"/>
      <c r="Q1175" s="634"/>
      <c r="R1175" s="634"/>
      <c r="S1175" s="694"/>
      <c r="T1175" s="805"/>
      <c r="U1175" s="717"/>
      <c r="V1175" s="796">
        <f>SUM(O1175,T1175)</f>
        <v>55.482900000000001</v>
      </c>
    </row>
    <row r="1176" spans="1:22" ht="18" customHeight="1" x14ac:dyDescent="0.3">
      <c r="A1176" s="95" t="s">
        <v>318</v>
      </c>
      <c r="B1176" s="508">
        <v>630</v>
      </c>
      <c r="C1176" s="508">
        <v>910</v>
      </c>
      <c r="D1176" s="201">
        <f>MAX(K1182:L1182:M1182)/910*100</f>
        <v>24.098901098901099</v>
      </c>
      <c r="E1176" s="201"/>
      <c r="F1176" s="54">
        <v>630</v>
      </c>
      <c r="G1176" s="54">
        <v>910</v>
      </c>
      <c r="H1176" s="265">
        <f>MAX(P1182:Q1182:R1182)/910*100</f>
        <v>0</v>
      </c>
      <c r="I1176" s="264"/>
      <c r="J1176" s="409">
        <f>(K1176+L1176+M1176)/3</f>
        <v>228.66666666666666</v>
      </c>
      <c r="K1176" s="390">
        <v>231</v>
      </c>
      <c r="L1176" s="390">
        <v>229</v>
      </c>
      <c r="M1176" s="390">
        <v>226</v>
      </c>
      <c r="N1176" s="391"/>
      <c r="O1176" s="341"/>
      <c r="P1176" s="142"/>
      <c r="Q1176" s="142"/>
      <c r="R1176" s="142"/>
      <c r="S1176" s="138"/>
      <c r="T1176" s="781"/>
      <c r="U1176" s="736"/>
      <c r="V1176" s="773"/>
    </row>
    <row r="1177" spans="1:22" ht="18" customHeight="1" x14ac:dyDescent="0.25">
      <c r="A1177" s="766" t="s">
        <v>162</v>
      </c>
      <c r="B1177" s="511"/>
      <c r="C1177" s="511"/>
      <c r="D1177" s="273"/>
      <c r="E1177" s="273">
        <v>403</v>
      </c>
      <c r="F1177" s="799"/>
      <c r="G1177" s="799"/>
      <c r="H1177" s="800"/>
      <c r="I1177" s="800"/>
      <c r="J1177" s="239"/>
      <c r="K1177" s="399">
        <v>32.68</v>
      </c>
      <c r="L1177" s="399">
        <v>49.88</v>
      </c>
      <c r="M1177" s="399">
        <v>85.14</v>
      </c>
      <c r="N1177" s="371">
        <f t="shared" ref="N1177:N1182" si="393">SQRT((0+L1177*0.866-M1177*0.866)*(0+L1177*0.866-M1177*0.866)+(K1177-L1177*0.5-M1177*0.5)*(K1177-L1177*0.5-M1177*0.5))</f>
        <v>46.319811055590456</v>
      </c>
      <c r="O1177" s="342"/>
      <c r="P1177" s="142"/>
      <c r="Q1177" s="142"/>
      <c r="R1177" s="142"/>
      <c r="S1177" s="138"/>
      <c r="T1177" s="781"/>
      <c r="U1177" s="736"/>
      <c r="V1177" s="773"/>
    </row>
    <row r="1178" spans="1:22" ht="18" customHeight="1" x14ac:dyDescent="0.25">
      <c r="A1178" s="766" t="s">
        <v>88</v>
      </c>
      <c r="B1178" s="512"/>
      <c r="C1178" s="512"/>
      <c r="D1178" s="274"/>
      <c r="E1178" s="274">
        <v>398</v>
      </c>
      <c r="F1178" s="801"/>
      <c r="G1178" s="801"/>
      <c r="H1178" s="802"/>
      <c r="I1178" s="802"/>
      <c r="J1178" s="239"/>
      <c r="K1178" s="399">
        <v>21.5</v>
      </c>
      <c r="L1178" s="399">
        <v>35.26</v>
      </c>
      <c r="M1178" s="399">
        <v>60.199999999999996</v>
      </c>
      <c r="N1178" s="371">
        <f t="shared" si="393"/>
        <v>33.977760842080215</v>
      </c>
      <c r="O1178" s="342"/>
      <c r="P1178" s="142"/>
      <c r="Q1178" s="142"/>
      <c r="R1178" s="142"/>
      <c r="S1178" s="138"/>
      <c r="T1178" s="781"/>
      <c r="U1178" s="736"/>
      <c r="V1178" s="773"/>
    </row>
    <row r="1179" spans="1:22" ht="18" customHeight="1" x14ac:dyDescent="0.25">
      <c r="A1179" s="766" t="s">
        <v>161</v>
      </c>
      <c r="B1179" s="512"/>
      <c r="C1179" s="512"/>
      <c r="D1179" s="274"/>
      <c r="E1179" s="274">
        <v>400</v>
      </c>
      <c r="F1179" s="801"/>
      <c r="G1179" s="801"/>
      <c r="H1179" s="802"/>
      <c r="I1179" s="802"/>
      <c r="J1179" s="239"/>
      <c r="K1179" s="399">
        <v>36.979999999999997</v>
      </c>
      <c r="L1179" s="399">
        <v>58.48</v>
      </c>
      <c r="M1179" s="399">
        <v>16.34</v>
      </c>
      <c r="N1179" s="371">
        <f t="shared" si="393"/>
        <v>36.495773257976055</v>
      </c>
      <c r="O1179" s="342"/>
      <c r="P1179" s="142"/>
      <c r="Q1179" s="142"/>
      <c r="R1179" s="142"/>
      <c r="S1179" s="138"/>
      <c r="T1179" s="781"/>
      <c r="U1179" s="736"/>
      <c r="V1179" s="773"/>
    </row>
    <row r="1180" spans="1:22" ht="18" customHeight="1" x14ac:dyDescent="0.25">
      <c r="A1180" s="766" t="s">
        <v>89</v>
      </c>
      <c r="B1180" s="512"/>
      <c r="C1180" s="512"/>
      <c r="D1180" s="274"/>
      <c r="E1180" s="274"/>
      <c r="F1180" s="801"/>
      <c r="G1180" s="801"/>
      <c r="H1180" s="802"/>
      <c r="I1180" s="802"/>
      <c r="J1180" s="239"/>
      <c r="K1180" s="399">
        <v>43.86</v>
      </c>
      <c r="L1180" s="399">
        <v>75.679999999999993</v>
      </c>
      <c r="M1180" s="399">
        <v>24.94</v>
      </c>
      <c r="N1180" s="371">
        <f t="shared" si="393"/>
        <v>44.411709265751071</v>
      </c>
      <c r="O1180" s="342"/>
      <c r="P1180" s="142"/>
      <c r="Q1180" s="142"/>
      <c r="R1180" s="142"/>
      <c r="S1180" s="138"/>
      <c r="T1180" s="781"/>
      <c r="U1180" s="736"/>
      <c r="V1180" s="773"/>
    </row>
    <row r="1181" spans="1:22" ht="18" customHeight="1" x14ac:dyDescent="0.25">
      <c r="A1181" s="998" t="s">
        <v>106</v>
      </c>
      <c r="B1181" s="83"/>
      <c r="C1181" s="83"/>
      <c r="D1181" s="84"/>
      <c r="E1181" s="84"/>
      <c r="F1181" s="85"/>
      <c r="G1181" s="85"/>
      <c r="H1181" s="86"/>
      <c r="I1181" s="86"/>
      <c r="J1181" s="337"/>
      <c r="K1181" s="399">
        <v>0</v>
      </c>
      <c r="L1181" s="399">
        <v>0</v>
      </c>
      <c r="M1181" s="399">
        <v>0</v>
      </c>
      <c r="N1181" s="451">
        <f t="shared" si="393"/>
        <v>0</v>
      </c>
      <c r="O1181" s="343"/>
      <c r="P1181" s="339"/>
      <c r="Q1181" s="339"/>
      <c r="R1181" s="339"/>
      <c r="S1181" s="340"/>
      <c r="T1181" s="999"/>
      <c r="U1181" s="736"/>
      <c r="V1181" s="773"/>
    </row>
    <row r="1182" spans="1:22" ht="18" customHeight="1" x14ac:dyDescent="0.3">
      <c r="A1182" s="15" t="s">
        <v>11</v>
      </c>
      <c r="B1182" s="513"/>
      <c r="C1182" s="513"/>
      <c r="D1182" s="71"/>
      <c r="E1182" s="71"/>
      <c r="F1182" s="71"/>
      <c r="G1182" s="71"/>
      <c r="H1182" s="803"/>
      <c r="I1182" s="803"/>
      <c r="J1182" s="47"/>
      <c r="K1182" s="53">
        <f>SUM(K1177:K1181)</f>
        <v>135.01999999999998</v>
      </c>
      <c r="L1182" s="53">
        <f t="shared" ref="L1182:M1182" si="394">SUM(L1177:L1181)</f>
        <v>219.3</v>
      </c>
      <c r="M1182" s="53">
        <f t="shared" si="394"/>
        <v>186.62</v>
      </c>
      <c r="N1182" s="377">
        <f t="shared" si="393"/>
        <v>73.598800321570494</v>
      </c>
      <c r="O1182" s="175"/>
      <c r="P1182" s="42"/>
      <c r="Q1182" s="42"/>
      <c r="R1182" s="42"/>
      <c r="S1182" s="44"/>
      <c r="T1182" s="1000"/>
      <c r="U1182" s="736"/>
      <c r="V1182" s="773"/>
    </row>
    <row r="1183" spans="1:22" ht="18" customHeight="1" x14ac:dyDescent="0.3">
      <c r="A1183" s="592"/>
      <c r="B1183" s="603"/>
      <c r="C1183" s="603"/>
      <c r="D1183" s="626"/>
      <c r="E1183" s="626"/>
      <c r="F1183" s="626"/>
      <c r="G1183" s="626"/>
      <c r="H1183" s="804"/>
      <c r="I1183" s="804"/>
      <c r="J1183" s="617"/>
      <c r="K1183" s="605">
        <f>220*K1182*0.85/1000</f>
        <v>25.248739999999994</v>
      </c>
      <c r="L1183" s="605">
        <f>220*L1182*0.85/1000</f>
        <v>41.009099999999997</v>
      </c>
      <c r="M1183" s="1001">
        <f>220*M1182*0.85/1000</f>
        <v>34.897940000000006</v>
      </c>
      <c r="N1183" s="606"/>
      <c r="O1183" s="691">
        <f>SUM(K1183:M1183)</f>
        <v>101.15577999999999</v>
      </c>
      <c r="P1183" s="705"/>
      <c r="Q1183" s="705"/>
      <c r="R1183" s="705"/>
      <c r="S1183" s="694"/>
      <c r="T1183" s="805"/>
      <c r="U1183" s="765">
        <f>SUM(O1183,T1183)</f>
        <v>101.15577999999999</v>
      </c>
      <c r="V1183" s="847"/>
    </row>
    <row r="1184" spans="1:22" ht="18" customHeight="1" x14ac:dyDescent="0.3">
      <c r="A1184" s="95" t="s">
        <v>319</v>
      </c>
      <c r="B1184" s="508">
        <v>630</v>
      </c>
      <c r="C1184" s="508">
        <v>910</v>
      </c>
      <c r="D1184" s="201">
        <f>MAX(K1190:L1190:M1190)/910*100</f>
        <v>36.006593406593403</v>
      </c>
      <c r="E1184" s="201"/>
      <c r="F1184" s="54">
        <v>630</v>
      </c>
      <c r="G1184" s="54">
        <v>910</v>
      </c>
      <c r="H1184" s="265">
        <f>MAX(P1190:Q1190:R1190)/910*100</f>
        <v>0</v>
      </c>
      <c r="I1184" s="264"/>
      <c r="J1184" s="409">
        <f>(K1184+L1184+M1184)/3</f>
        <v>231.33333333333334</v>
      </c>
      <c r="K1184" s="390">
        <v>233</v>
      </c>
      <c r="L1184" s="390">
        <v>232</v>
      </c>
      <c r="M1184" s="390">
        <v>229</v>
      </c>
      <c r="N1184" s="391"/>
      <c r="O1184" s="341"/>
      <c r="P1184" s="142"/>
      <c r="Q1184" s="142"/>
      <c r="R1184" s="142"/>
      <c r="S1184" s="138"/>
      <c r="T1184" s="781"/>
      <c r="U1184" s="736"/>
      <c r="V1184" s="773"/>
    </row>
    <row r="1185" spans="1:22" ht="18" customHeight="1" x14ac:dyDescent="0.3">
      <c r="A1185" s="766" t="s">
        <v>162</v>
      </c>
      <c r="B1185" s="806"/>
      <c r="C1185" s="806"/>
      <c r="D1185" s="273"/>
      <c r="E1185" s="273">
        <v>403</v>
      </c>
      <c r="F1185" s="799"/>
      <c r="G1185" s="799"/>
      <c r="H1185" s="800"/>
      <c r="I1185" s="800"/>
      <c r="J1185" s="239"/>
      <c r="K1185" s="399">
        <v>45.58</v>
      </c>
      <c r="L1185" s="399">
        <v>115.24</v>
      </c>
      <c r="M1185" s="399">
        <v>83.42</v>
      </c>
      <c r="N1185" s="371">
        <f t="shared" ref="N1185:N1190" si="395">SQRT((0+L1185*0.866-M1185*0.866)*(0+L1185*0.866-M1185*0.866)+(K1185-L1185*0.5-M1185*0.5)*(K1185-L1185*0.5-M1185*0.5))</f>
        <v>60.402005342988403</v>
      </c>
      <c r="O1185" s="1002"/>
      <c r="P1185" s="142"/>
      <c r="Q1185" s="142"/>
      <c r="R1185" s="142"/>
      <c r="S1185" s="138"/>
      <c r="T1185" s="781"/>
      <c r="U1185" s="736"/>
      <c r="V1185" s="773"/>
    </row>
    <row r="1186" spans="1:22" ht="18" customHeight="1" x14ac:dyDescent="0.25">
      <c r="A1186" s="766" t="s">
        <v>88</v>
      </c>
      <c r="B1186" s="807"/>
      <c r="C1186" s="807"/>
      <c r="D1186" s="274"/>
      <c r="E1186" s="274">
        <v>404</v>
      </c>
      <c r="F1186" s="801"/>
      <c r="G1186" s="801"/>
      <c r="H1186" s="802"/>
      <c r="I1186" s="802"/>
      <c r="J1186" s="239"/>
      <c r="K1186" s="399">
        <v>52.46</v>
      </c>
      <c r="L1186" s="399">
        <v>48.16</v>
      </c>
      <c r="M1186" s="399">
        <v>55.04</v>
      </c>
      <c r="N1186" s="371">
        <f t="shared" si="395"/>
        <v>6.0198270146574835</v>
      </c>
      <c r="O1186" s="342"/>
      <c r="P1186" s="142"/>
      <c r="Q1186" s="142"/>
      <c r="R1186" s="142"/>
      <c r="S1186" s="138"/>
      <c r="T1186" s="781"/>
      <c r="U1186" s="736"/>
      <c r="V1186" s="773"/>
    </row>
    <row r="1187" spans="1:22" ht="18" customHeight="1" x14ac:dyDescent="0.25">
      <c r="A1187" s="766" t="s">
        <v>161</v>
      </c>
      <c r="B1187" s="807"/>
      <c r="C1187" s="807"/>
      <c r="D1187" s="274"/>
      <c r="E1187" s="274">
        <v>402</v>
      </c>
      <c r="F1187" s="801"/>
      <c r="G1187" s="801"/>
      <c r="H1187" s="802"/>
      <c r="I1187" s="802"/>
      <c r="J1187" s="239"/>
      <c r="K1187" s="399">
        <v>27.52</v>
      </c>
      <c r="L1187" s="399">
        <v>66.22</v>
      </c>
      <c r="M1187" s="399">
        <v>42.14</v>
      </c>
      <c r="N1187" s="371">
        <f t="shared" si="395"/>
        <v>33.846933195762361</v>
      </c>
      <c r="O1187" s="342"/>
      <c r="P1187" s="142"/>
      <c r="Q1187" s="142"/>
      <c r="R1187" s="142"/>
      <c r="S1187" s="138"/>
      <c r="T1187" s="781"/>
      <c r="U1187" s="736"/>
      <c r="V1187" s="773"/>
    </row>
    <row r="1188" spans="1:22" ht="18" customHeight="1" x14ac:dyDescent="0.25">
      <c r="A1188" s="766" t="s">
        <v>89</v>
      </c>
      <c r="B1188" s="807"/>
      <c r="C1188" s="807"/>
      <c r="D1188" s="274"/>
      <c r="E1188" s="274"/>
      <c r="F1188" s="801"/>
      <c r="G1188" s="801"/>
      <c r="H1188" s="802"/>
      <c r="I1188" s="802"/>
      <c r="J1188" s="239"/>
      <c r="K1188" s="399">
        <v>69.66</v>
      </c>
      <c r="L1188" s="399">
        <v>98.039999999999992</v>
      </c>
      <c r="M1188" s="399">
        <v>38.700000000000003</v>
      </c>
      <c r="N1188" s="371">
        <f t="shared" si="395"/>
        <v>51.404628834703196</v>
      </c>
      <c r="O1188" s="342"/>
      <c r="P1188" s="142"/>
      <c r="Q1188" s="142"/>
      <c r="R1188" s="142"/>
      <c r="S1188" s="138"/>
      <c r="T1188" s="781"/>
      <c r="U1188" s="736"/>
      <c r="V1188" s="773"/>
    </row>
    <row r="1189" spans="1:22" ht="18" customHeight="1" x14ac:dyDescent="0.25">
      <c r="A1189" s="998" t="s">
        <v>106</v>
      </c>
      <c r="B1189" s="83"/>
      <c r="C1189" s="83"/>
      <c r="D1189" s="84"/>
      <c r="E1189" s="84"/>
      <c r="F1189" s="85"/>
      <c r="G1189" s="85"/>
      <c r="H1189" s="86"/>
      <c r="I1189" s="86"/>
      <c r="J1189" s="337"/>
      <c r="K1189" s="399">
        <v>0</v>
      </c>
      <c r="L1189" s="399">
        <v>0</v>
      </c>
      <c r="M1189" s="399">
        <v>0</v>
      </c>
      <c r="N1189" s="451">
        <f t="shared" si="395"/>
        <v>0</v>
      </c>
      <c r="O1189" s="343"/>
      <c r="P1189" s="339"/>
      <c r="Q1189" s="339"/>
      <c r="R1189" s="339"/>
      <c r="S1189" s="340"/>
      <c r="T1189" s="999"/>
      <c r="U1189" s="736"/>
      <c r="V1189" s="773"/>
    </row>
    <row r="1190" spans="1:22" ht="18" customHeight="1" x14ac:dyDescent="0.3">
      <c r="A1190" s="15" t="s">
        <v>11</v>
      </c>
      <c r="B1190" s="70"/>
      <c r="C1190" s="70"/>
      <c r="D1190" s="71"/>
      <c r="E1190" s="71"/>
      <c r="F1190" s="71"/>
      <c r="G1190" s="71"/>
      <c r="H1190" s="803"/>
      <c r="I1190" s="803"/>
      <c r="J1190" s="47"/>
      <c r="K1190" s="53">
        <f>SUM(K1185:K1189)</f>
        <v>195.21999999999997</v>
      </c>
      <c r="L1190" s="53">
        <f t="shared" ref="L1190" si="396">SUM(L1185:L1189)</f>
        <v>327.65999999999997</v>
      </c>
      <c r="M1190" s="53">
        <f t="shared" ref="M1190" si="397">SUM(M1185:M1189)</f>
        <v>219.3</v>
      </c>
      <c r="N1190" s="377">
        <f t="shared" si="395"/>
        <v>122.19054037386692</v>
      </c>
      <c r="O1190" s="175"/>
      <c r="P1190" s="42"/>
      <c r="Q1190" s="42"/>
      <c r="R1190" s="42"/>
      <c r="S1190" s="44"/>
      <c r="T1190" s="1000"/>
      <c r="U1190" s="736"/>
      <c r="V1190" s="773"/>
    </row>
    <row r="1191" spans="1:22" ht="18" customHeight="1" x14ac:dyDescent="0.3">
      <c r="A1191" s="592"/>
      <c r="B1191" s="810"/>
      <c r="C1191" s="810"/>
      <c r="D1191" s="626"/>
      <c r="E1191" s="626"/>
      <c r="F1191" s="626"/>
      <c r="G1191" s="626"/>
      <c r="H1191" s="804"/>
      <c r="I1191" s="804"/>
      <c r="J1191" s="617"/>
      <c r="K1191" s="605">
        <f>220*K1190*0.85/1000</f>
        <v>36.506139999999995</v>
      </c>
      <c r="L1191" s="605">
        <f>220*L1190*0.85/1000</f>
        <v>61.272419999999997</v>
      </c>
      <c r="M1191" s="605">
        <f>220*M1190*0.85/1000</f>
        <v>41.009099999999997</v>
      </c>
      <c r="N1191" s="606"/>
      <c r="O1191" s="619">
        <f>SUM(K1191:M1191)</f>
        <v>138.78765999999999</v>
      </c>
      <c r="P1191" s="705"/>
      <c r="Q1191" s="705"/>
      <c r="R1191" s="705"/>
      <c r="S1191" s="694"/>
      <c r="T1191" s="985"/>
      <c r="U1191" s="717"/>
      <c r="V1191" s="796">
        <f>SUM(O1191,T1191)</f>
        <v>138.78765999999999</v>
      </c>
    </row>
    <row r="1192" spans="1:22" ht="18" customHeight="1" x14ac:dyDescent="0.3">
      <c r="A1192" s="777" t="s">
        <v>17</v>
      </c>
      <c r="B1192" s="87">
        <f>SUM(B1108,B1124,B1136,B1148,B1160,B1176)</f>
        <v>1810</v>
      </c>
      <c r="C1192" s="87"/>
      <c r="D1192" s="56"/>
      <c r="E1192" s="56"/>
      <c r="F1192" s="503">
        <f>SUM(F1108,F1124,F1136,F1148,F1160,F1176)</f>
        <v>630</v>
      </c>
      <c r="G1192" s="503"/>
      <c r="H1192" s="46"/>
      <c r="I1192" s="46"/>
      <c r="J1192" s="239"/>
      <c r="K1192" s="179"/>
      <c r="L1192" s="181"/>
      <c r="M1192" s="179"/>
      <c r="N1192" s="180"/>
      <c r="O1192" s="182"/>
      <c r="P1192" s="142"/>
      <c r="Q1192" s="142"/>
      <c r="R1192" s="142"/>
      <c r="S1192" s="197"/>
      <c r="T1192" s="1003"/>
      <c r="U1192" s="808">
        <f>K1192+L1192+M1192+SUM(U1115,U1123,U1129,U1135,U1141,U1147,U1153,U1159,U1167,U1175,U1183,U1191)</f>
        <v>286.69343999999995</v>
      </c>
      <c r="V1192" s="809">
        <f>SUM(V1123,V1135,V1147,V1159,V1175,V1191)</f>
        <v>332.76649999999995</v>
      </c>
    </row>
    <row r="1193" spans="1:22" ht="36" customHeight="1" x14ac:dyDescent="0.2">
      <c r="A1193" s="1074" t="s">
        <v>90</v>
      </c>
      <c r="B1193" s="1074"/>
      <c r="C1193" s="1074"/>
      <c r="D1193" s="1074"/>
      <c r="E1193" s="1074"/>
      <c r="F1193" s="1074"/>
      <c r="G1193" s="1074"/>
      <c r="H1193" s="1074"/>
      <c r="I1193" s="1074"/>
      <c r="J1193" s="1074"/>
      <c r="K1193" s="1074"/>
      <c r="L1193" s="1074"/>
      <c r="M1193" s="1074"/>
      <c r="N1193" s="1074"/>
      <c r="O1193" s="1074"/>
      <c r="P1193" s="1074"/>
      <c r="Q1193" s="1074"/>
      <c r="R1193" s="1074"/>
      <c r="S1193" s="1074"/>
      <c r="T1193" s="1074"/>
      <c r="U1193" s="1076"/>
      <c r="V1193" s="995"/>
    </row>
    <row r="1194" spans="1:22" ht="18" customHeight="1" x14ac:dyDescent="0.3">
      <c r="A1194" s="113" t="s">
        <v>498</v>
      </c>
      <c r="B1194" s="427">
        <v>100</v>
      </c>
      <c r="C1194" s="427">
        <v>144</v>
      </c>
      <c r="D1194" s="167">
        <f>MAX(K1198:L1198:M1198)/144*100</f>
        <v>15.972222222222221</v>
      </c>
      <c r="E1194" s="167"/>
      <c r="F1194" s="48"/>
      <c r="G1194" s="48"/>
      <c r="H1194" s="13"/>
      <c r="I1194" s="13"/>
      <c r="J1194" s="409">
        <f>(K1194+L1194+M1194)/3</f>
        <v>232</v>
      </c>
      <c r="K1194" s="440">
        <v>234</v>
      </c>
      <c r="L1194" s="390">
        <v>232</v>
      </c>
      <c r="M1194" s="390">
        <v>230</v>
      </c>
      <c r="N1194" s="178"/>
      <c r="O1194" s="357"/>
      <c r="P1194" s="140"/>
      <c r="Q1194" s="140"/>
      <c r="R1194" s="140"/>
      <c r="S1194" s="193"/>
      <c r="T1194" s="957"/>
      <c r="U1194" s="746"/>
      <c r="V1194" s="773"/>
    </row>
    <row r="1195" spans="1:22" ht="18" customHeight="1" x14ac:dyDescent="0.3">
      <c r="A1195" s="766" t="s">
        <v>109</v>
      </c>
      <c r="B1195" s="504"/>
      <c r="C1195" s="504"/>
      <c r="D1195" s="344"/>
      <c r="E1195" s="352">
        <v>403</v>
      </c>
      <c r="F1195" s="346"/>
      <c r="G1195" s="346"/>
      <c r="H1195" s="347"/>
      <c r="I1195" s="347"/>
      <c r="J1195" s="438"/>
      <c r="K1195" s="418">
        <v>8</v>
      </c>
      <c r="L1195" s="393">
        <v>15</v>
      </c>
      <c r="M1195" s="393">
        <v>23</v>
      </c>
      <c r="N1195" s="371">
        <f t="shared" ref="N1195:N1255" si="398">SQRT((0+L1195*0.866-M1195*0.866)*(0+L1195*0.866-M1195*0.866)+(K1195-L1195*0.5-M1195*0.5)*(K1195-L1195*0.5-M1195*0.5))</f>
        <v>12.999891691856513</v>
      </c>
      <c r="O1195" s="358"/>
      <c r="P1195" s="141"/>
      <c r="Q1195" s="141"/>
      <c r="R1195" s="141"/>
      <c r="S1195" s="193"/>
      <c r="T1195" s="957"/>
      <c r="U1195" s="736"/>
      <c r="V1195" s="773"/>
    </row>
    <row r="1196" spans="1:22" ht="18" customHeight="1" x14ac:dyDescent="0.3">
      <c r="A1196" s="766"/>
      <c r="B1196" s="505"/>
      <c r="C1196" s="505"/>
      <c r="D1196" s="345"/>
      <c r="E1196" s="353">
        <v>401</v>
      </c>
      <c r="F1196" s="348"/>
      <c r="G1196" s="348"/>
      <c r="H1196" s="349"/>
      <c r="I1196" s="349"/>
      <c r="J1196" s="438"/>
      <c r="K1196" s="418"/>
      <c r="L1196" s="393"/>
      <c r="M1196" s="393"/>
      <c r="N1196" s="371"/>
      <c r="O1196" s="358"/>
      <c r="P1196" s="141"/>
      <c r="Q1196" s="141"/>
      <c r="R1196" s="141"/>
      <c r="S1196" s="193"/>
      <c r="T1196" s="957"/>
      <c r="U1196" s="736"/>
      <c r="V1196" s="773"/>
    </row>
    <row r="1197" spans="1:22" ht="18" customHeight="1" x14ac:dyDescent="0.3">
      <c r="A1197" s="766"/>
      <c r="B1197" s="506"/>
      <c r="C1197" s="506"/>
      <c r="D1197" s="287"/>
      <c r="E1197" s="354">
        <v>398</v>
      </c>
      <c r="F1197" s="350"/>
      <c r="G1197" s="350"/>
      <c r="H1197" s="351"/>
      <c r="I1197" s="351"/>
      <c r="J1197" s="438"/>
      <c r="K1197" s="418"/>
      <c r="L1197" s="393"/>
      <c r="M1197" s="393"/>
      <c r="N1197" s="371"/>
      <c r="O1197" s="359"/>
      <c r="P1197" s="141"/>
      <c r="Q1197" s="141"/>
      <c r="R1197" s="141"/>
      <c r="S1197" s="193"/>
      <c r="T1197" s="957"/>
      <c r="U1197" s="736"/>
      <c r="V1197" s="773"/>
    </row>
    <row r="1198" spans="1:22" ht="18" customHeight="1" x14ac:dyDescent="0.3">
      <c r="A1198" s="15" t="s">
        <v>11</v>
      </c>
      <c r="B1198" s="507"/>
      <c r="C1198" s="507"/>
      <c r="D1198" s="50"/>
      <c r="E1198" s="50"/>
      <c r="F1198" s="31"/>
      <c r="G1198" s="31"/>
      <c r="H1198" s="30"/>
      <c r="I1198" s="30"/>
      <c r="J1198" s="25"/>
      <c r="K1198" s="80">
        <f>SUM(K1195:K1197)</f>
        <v>8</v>
      </c>
      <c r="L1198" s="80">
        <f t="shared" ref="L1198:M1198" si="399">SUM(L1195:L1197)</f>
        <v>15</v>
      </c>
      <c r="M1198" s="80">
        <f t="shared" si="399"/>
        <v>23</v>
      </c>
      <c r="N1198" s="449">
        <f t="shared" si="398"/>
        <v>12.999891691856513</v>
      </c>
      <c r="O1198" s="175"/>
      <c r="P1198" s="31"/>
      <c r="Q1198" s="31"/>
      <c r="R1198" s="31"/>
      <c r="S1198" s="44"/>
      <c r="T1198" s="1004"/>
      <c r="U1198" s="736"/>
      <c r="V1198" s="773"/>
    </row>
    <row r="1199" spans="1:22" ht="18" customHeight="1" x14ac:dyDescent="0.3">
      <c r="A1199" s="592"/>
      <c r="B1199" s="593"/>
      <c r="C1199" s="593"/>
      <c r="D1199" s="594"/>
      <c r="E1199" s="594"/>
      <c r="F1199" s="598"/>
      <c r="G1199" s="598"/>
      <c r="H1199" s="676"/>
      <c r="I1199" s="676"/>
      <c r="J1199" s="608"/>
      <c r="K1199" s="679">
        <f>220*K1198*0.85/1000</f>
        <v>1.496</v>
      </c>
      <c r="L1199" s="595">
        <f>220*L1198*0.85/1000</f>
        <v>2.8050000000000002</v>
      </c>
      <c r="M1199" s="595">
        <f>220*M1198*0.85/1000</f>
        <v>4.3010000000000002</v>
      </c>
      <c r="N1199" s="609"/>
      <c r="O1199" s="691">
        <f>SUM(K1199:M1199)</f>
        <v>8.6020000000000003</v>
      </c>
      <c r="P1199" s="598"/>
      <c r="Q1199" s="598"/>
      <c r="R1199" s="598"/>
      <c r="S1199" s="694"/>
      <c r="T1199" s="907"/>
      <c r="U1199" s="765">
        <f>SUM(O1199,T1199)</f>
        <v>8.6020000000000003</v>
      </c>
      <c r="V1199" s="847"/>
    </row>
    <row r="1200" spans="1:22" ht="18" customHeight="1" x14ac:dyDescent="0.3">
      <c r="A1200" s="113" t="s">
        <v>499</v>
      </c>
      <c r="B1200" s="427">
        <v>100</v>
      </c>
      <c r="C1200" s="427">
        <v>144</v>
      </c>
      <c r="D1200" s="167">
        <f>MAX(K1202:L1202:M1202)/144*100</f>
        <v>7.6388888888888893</v>
      </c>
      <c r="E1200" s="167"/>
      <c r="F1200" s="48"/>
      <c r="G1200" s="48"/>
      <c r="H1200" s="13"/>
      <c r="I1200" s="13"/>
      <c r="J1200" s="409">
        <f>(K1200+L1200+M1200)/3</f>
        <v>232.66666666666666</v>
      </c>
      <c r="K1200" s="440">
        <v>233</v>
      </c>
      <c r="L1200" s="390">
        <v>234</v>
      </c>
      <c r="M1200" s="390">
        <v>231</v>
      </c>
      <c r="N1200" s="371"/>
      <c r="O1200" s="357"/>
      <c r="P1200" s="140"/>
      <c r="Q1200" s="140"/>
      <c r="R1200" s="140"/>
      <c r="S1200" s="193"/>
      <c r="T1200" s="957"/>
      <c r="U1200" s="736"/>
      <c r="V1200" s="773"/>
    </row>
    <row r="1201" spans="1:22" ht="18" customHeight="1" x14ac:dyDescent="0.3">
      <c r="A1201" s="766" t="s">
        <v>109</v>
      </c>
      <c r="B1201" s="427"/>
      <c r="C1201" s="427"/>
      <c r="D1201" s="11"/>
      <c r="E1201" s="11"/>
      <c r="F1201" s="48"/>
      <c r="G1201" s="48"/>
      <c r="H1201" s="29"/>
      <c r="I1201" s="29"/>
      <c r="J1201" s="438"/>
      <c r="K1201" s="418">
        <v>6</v>
      </c>
      <c r="L1201" s="393">
        <v>8</v>
      </c>
      <c r="M1201" s="393">
        <v>11</v>
      </c>
      <c r="N1201" s="371"/>
      <c r="O1201" s="359"/>
      <c r="P1201" s="141"/>
      <c r="Q1201" s="141"/>
      <c r="R1201" s="141"/>
      <c r="S1201" s="193"/>
      <c r="T1201" s="957"/>
      <c r="U1201" s="736"/>
      <c r="V1201" s="773"/>
    </row>
    <row r="1202" spans="1:22" ht="18" customHeight="1" x14ac:dyDescent="0.3">
      <c r="A1202" s="15" t="s">
        <v>11</v>
      </c>
      <c r="B1202" s="507"/>
      <c r="C1202" s="507"/>
      <c r="D1202" s="50"/>
      <c r="E1202" s="50"/>
      <c r="F1202" s="31"/>
      <c r="G1202" s="31"/>
      <c r="H1202" s="30"/>
      <c r="I1202" s="30"/>
      <c r="J1202" s="25"/>
      <c r="K1202" s="80">
        <f>SUM(K1201)</f>
        <v>6</v>
      </c>
      <c r="L1202" s="80">
        <f t="shared" ref="L1202:M1202" si="400">SUM(L1201)</f>
        <v>8</v>
      </c>
      <c r="M1202" s="80">
        <f t="shared" si="400"/>
        <v>11</v>
      </c>
      <c r="N1202" s="449"/>
      <c r="O1202" s="175"/>
      <c r="P1202" s="31"/>
      <c r="Q1202" s="31"/>
      <c r="R1202" s="31"/>
      <c r="S1202" s="44"/>
      <c r="T1202" s="1004"/>
      <c r="U1202" s="736"/>
      <c r="V1202" s="773"/>
    </row>
    <row r="1203" spans="1:22" ht="18" customHeight="1" x14ac:dyDescent="0.3">
      <c r="A1203" s="592"/>
      <c r="B1203" s="593"/>
      <c r="C1203" s="593"/>
      <c r="D1203" s="594"/>
      <c r="E1203" s="594"/>
      <c r="F1203" s="598"/>
      <c r="G1203" s="598"/>
      <c r="H1203" s="676"/>
      <c r="I1203" s="676"/>
      <c r="J1203" s="608"/>
      <c r="K1203" s="1036">
        <f>220*K1202*0.85/1000</f>
        <v>1.1220000000000001</v>
      </c>
      <c r="L1203" s="595">
        <f>220*L1202*0.85/1000</f>
        <v>1.496</v>
      </c>
      <c r="M1203" s="917">
        <f>220*M1202*0.85/1000</f>
        <v>2.0569999999999999</v>
      </c>
      <c r="N1203" s="609"/>
      <c r="O1203" s="691">
        <f>SUM(K1203:M1203)</f>
        <v>4.6750000000000007</v>
      </c>
      <c r="P1203" s="598"/>
      <c r="Q1203" s="598"/>
      <c r="R1203" s="598"/>
      <c r="S1203" s="694"/>
      <c r="T1203" s="907"/>
      <c r="U1203" s="717"/>
      <c r="V1203" s="796">
        <f>SUM(O1203,T1203)</f>
        <v>4.6750000000000007</v>
      </c>
    </row>
    <row r="1204" spans="1:22" ht="18" customHeight="1" x14ac:dyDescent="0.3">
      <c r="A1204" s="95" t="s">
        <v>320</v>
      </c>
      <c r="B1204" s="125">
        <v>160</v>
      </c>
      <c r="C1204" s="125">
        <v>231</v>
      </c>
      <c r="D1204" s="167">
        <f>MAX(K1208:L1208:M1208)/231*100</f>
        <v>46.753246753246749</v>
      </c>
      <c r="E1204" s="167"/>
      <c r="F1204" s="24"/>
      <c r="G1204" s="24"/>
      <c r="H1204" s="13"/>
      <c r="I1204" s="13"/>
      <c r="J1204" s="409">
        <f>(K1204+L1204+M1204)/3</f>
        <v>226.66666666666666</v>
      </c>
      <c r="K1204" s="440">
        <v>239</v>
      </c>
      <c r="L1204" s="390">
        <v>218</v>
      </c>
      <c r="M1204" s="390">
        <v>223</v>
      </c>
      <c r="N1204" s="371"/>
      <c r="O1204" s="360"/>
      <c r="P1204" s="355"/>
      <c r="Q1204" s="355"/>
      <c r="R1204" s="355"/>
      <c r="S1204" s="136"/>
      <c r="T1204" s="338"/>
      <c r="U1204" s="736"/>
      <c r="V1204" s="773"/>
    </row>
    <row r="1205" spans="1:22" ht="18" customHeight="1" x14ac:dyDescent="0.25">
      <c r="A1205" s="766" t="s">
        <v>574</v>
      </c>
      <c r="B1205" s="126"/>
      <c r="C1205" s="126"/>
      <c r="D1205" s="1005"/>
      <c r="E1205" s="761">
        <v>408</v>
      </c>
      <c r="F1205" s="1006"/>
      <c r="G1205" s="1006"/>
      <c r="H1205" s="347"/>
      <c r="I1205" s="347"/>
      <c r="J1205" s="438"/>
      <c r="K1205" s="418">
        <v>73</v>
      </c>
      <c r="L1205" s="393">
        <v>79</v>
      </c>
      <c r="M1205" s="393">
        <v>108</v>
      </c>
      <c r="N1205" s="371">
        <f t="shared" si="398"/>
        <v>32.41855943745805</v>
      </c>
      <c r="O1205" s="361"/>
      <c r="P1205" s="135"/>
      <c r="Q1205" s="135"/>
      <c r="R1205" s="135"/>
      <c r="S1205" s="136"/>
      <c r="T1205" s="338"/>
      <c r="U1205" s="736"/>
      <c r="V1205" s="773"/>
    </row>
    <row r="1206" spans="1:22" ht="18" customHeight="1" x14ac:dyDescent="0.25">
      <c r="A1206" s="766"/>
      <c r="B1206" s="127"/>
      <c r="C1206" s="127"/>
      <c r="D1206" s="944"/>
      <c r="E1206" s="750">
        <v>380</v>
      </c>
      <c r="F1206" s="1007"/>
      <c r="G1206" s="1007"/>
      <c r="H1206" s="349"/>
      <c r="I1206" s="349"/>
      <c r="J1206" s="438"/>
      <c r="K1206" s="418"/>
      <c r="L1206" s="393"/>
      <c r="M1206" s="393"/>
      <c r="N1206" s="371"/>
      <c r="O1206" s="361"/>
      <c r="P1206" s="135"/>
      <c r="Q1206" s="135"/>
      <c r="R1206" s="135"/>
      <c r="S1206" s="136"/>
      <c r="T1206" s="338"/>
      <c r="U1206" s="736"/>
      <c r="V1206" s="773"/>
    </row>
    <row r="1207" spans="1:22" ht="18" customHeight="1" x14ac:dyDescent="0.25">
      <c r="A1207" s="766"/>
      <c r="B1207" s="510"/>
      <c r="C1207" s="510"/>
      <c r="D1207" s="945"/>
      <c r="E1207" s="941">
        <v>385</v>
      </c>
      <c r="F1207" s="1008"/>
      <c r="G1207" s="1008"/>
      <c r="H1207" s="351"/>
      <c r="I1207" s="351"/>
      <c r="J1207" s="438"/>
      <c r="K1207" s="418"/>
      <c r="L1207" s="393"/>
      <c r="M1207" s="393"/>
      <c r="N1207" s="371"/>
      <c r="O1207" s="362"/>
      <c r="P1207" s="135"/>
      <c r="Q1207" s="135"/>
      <c r="R1207" s="135"/>
      <c r="S1207" s="136"/>
      <c r="T1207" s="338"/>
      <c r="U1207" s="736"/>
      <c r="V1207" s="773"/>
    </row>
    <row r="1208" spans="1:22" ht="18" customHeight="1" x14ac:dyDescent="0.3">
      <c r="A1208" s="15" t="s">
        <v>11</v>
      </c>
      <c r="B1208" s="128"/>
      <c r="C1208" s="128"/>
      <c r="D1208" s="756"/>
      <c r="E1208" s="756"/>
      <c r="F1208" s="738"/>
      <c r="G1208" s="738"/>
      <c r="H1208" s="739"/>
      <c r="I1208" s="739"/>
      <c r="J1208" s="50"/>
      <c r="K1208" s="80">
        <f t="shared" ref="K1208:M1208" si="401">SUM(K1205:K1207)</f>
        <v>73</v>
      </c>
      <c r="L1208" s="80">
        <f t="shared" si="401"/>
        <v>79</v>
      </c>
      <c r="M1208" s="80">
        <f t="shared" si="401"/>
        <v>108</v>
      </c>
      <c r="N1208" s="449">
        <f t="shared" si="398"/>
        <v>32.41855943745805</v>
      </c>
      <c r="O1208" s="175"/>
      <c r="P1208" s="16"/>
      <c r="Q1208" s="16"/>
      <c r="R1208" s="16"/>
      <c r="S1208" s="44"/>
      <c r="T1208" s="1004"/>
      <c r="U1208" s="736"/>
      <c r="V1208" s="773"/>
    </row>
    <row r="1209" spans="1:22" ht="18" customHeight="1" x14ac:dyDescent="0.3">
      <c r="A1209" s="592"/>
      <c r="B1209" s="611"/>
      <c r="C1209" s="611"/>
      <c r="D1209" s="759"/>
      <c r="E1209" s="759"/>
      <c r="F1209" s="741"/>
      <c r="G1209" s="741"/>
      <c r="H1209" s="742"/>
      <c r="I1209" s="742"/>
      <c r="J1209" s="594"/>
      <c r="K1209" s="679">
        <f>220*K1208*0.85/1000</f>
        <v>13.651</v>
      </c>
      <c r="L1209" s="595">
        <f>220*L1208*0.85/1000</f>
        <v>14.773</v>
      </c>
      <c r="M1209" s="595">
        <f>220*M1208*0.85/1000</f>
        <v>20.196000000000002</v>
      </c>
      <c r="N1209" s="609"/>
      <c r="O1209" s="691">
        <f>SUM(K1209:M1209)</f>
        <v>48.620000000000005</v>
      </c>
      <c r="P1209" s="635"/>
      <c r="Q1209" s="635"/>
      <c r="R1209" s="635"/>
      <c r="S1209" s="694"/>
      <c r="T1209" s="907"/>
      <c r="U1209" s="765">
        <f>SUM(O1209,T1209)</f>
        <v>48.620000000000005</v>
      </c>
      <c r="V1209" s="847"/>
    </row>
    <row r="1210" spans="1:22" ht="18" customHeight="1" x14ac:dyDescent="0.3">
      <c r="A1210" s="95" t="s">
        <v>321</v>
      </c>
      <c r="B1210" s="125">
        <v>160</v>
      </c>
      <c r="C1210" s="125">
        <v>231</v>
      </c>
      <c r="D1210" s="167">
        <f>MAX(K1214:M1214)*100/C1210</f>
        <v>34.1991341991342</v>
      </c>
      <c r="E1210" s="167"/>
      <c r="F1210" s="24"/>
      <c r="G1210" s="24"/>
      <c r="H1210" s="29"/>
      <c r="I1210" s="29"/>
      <c r="J1210" s="409">
        <f>(K1210+L1210+M1210)/3</f>
        <v>230</v>
      </c>
      <c r="K1210" s="440">
        <v>235</v>
      </c>
      <c r="L1210" s="390">
        <v>229</v>
      </c>
      <c r="M1210" s="390">
        <v>226</v>
      </c>
      <c r="N1210" s="371"/>
      <c r="O1210" s="341"/>
      <c r="P1210" s="355"/>
      <c r="Q1210" s="355"/>
      <c r="R1210" s="355"/>
      <c r="S1210" s="136"/>
      <c r="T1210" s="338"/>
      <c r="U1210" s="736"/>
      <c r="V1210" s="773"/>
    </row>
    <row r="1211" spans="1:22" ht="18" customHeight="1" x14ac:dyDescent="0.25">
      <c r="A1211" s="766" t="s">
        <v>574</v>
      </c>
      <c r="B1211" s="126"/>
      <c r="C1211" s="126"/>
      <c r="D1211" s="1005"/>
      <c r="E1211" s="761">
        <v>406</v>
      </c>
      <c r="F1211" s="1006"/>
      <c r="G1211" s="1006"/>
      <c r="H1211" s="1009"/>
      <c r="I1211" s="1009"/>
      <c r="J1211" s="438"/>
      <c r="K1211" s="418">
        <v>75</v>
      </c>
      <c r="L1211" s="393">
        <v>43</v>
      </c>
      <c r="M1211" s="393">
        <v>79</v>
      </c>
      <c r="N1211" s="371">
        <f t="shared" si="398"/>
        <v>34.175180701790012</v>
      </c>
      <c r="O1211" s="343"/>
      <c r="P1211" s="135"/>
      <c r="Q1211" s="135"/>
      <c r="R1211" s="135"/>
      <c r="S1211" s="136"/>
      <c r="T1211" s="338"/>
      <c r="U1211" s="736"/>
      <c r="V1211" s="773"/>
    </row>
    <row r="1212" spans="1:22" ht="18" customHeight="1" x14ac:dyDescent="0.25">
      <c r="A1212" s="766"/>
      <c r="B1212" s="127"/>
      <c r="C1212" s="127"/>
      <c r="D1212" s="944"/>
      <c r="E1212" s="750">
        <v>396</v>
      </c>
      <c r="F1212" s="1007"/>
      <c r="G1212" s="1007"/>
      <c r="H1212" s="863"/>
      <c r="I1212" s="863"/>
      <c r="J1212" s="438"/>
      <c r="K1212" s="418"/>
      <c r="L1212" s="393"/>
      <c r="M1212" s="393"/>
      <c r="N1212" s="371"/>
      <c r="O1212" s="453"/>
      <c r="P1212" s="135"/>
      <c r="Q1212" s="135"/>
      <c r="R1212" s="135"/>
      <c r="S1212" s="136"/>
      <c r="T1212" s="338"/>
      <c r="U1212" s="736"/>
      <c r="V1212" s="773"/>
    </row>
    <row r="1213" spans="1:22" ht="18" customHeight="1" x14ac:dyDescent="0.25">
      <c r="A1213" s="766"/>
      <c r="B1213" s="127"/>
      <c r="C1213" s="127"/>
      <c r="D1213" s="944"/>
      <c r="E1213" s="750">
        <v>391</v>
      </c>
      <c r="F1213" s="1007"/>
      <c r="G1213" s="1007"/>
      <c r="H1213" s="863"/>
      <c r="I1213" s="863"/>
      <c r="J1213" s="438"/>
      <c r="K1213" s="418"/>
      <c r="L1213" s="393"/>
      <c r="M1213" s="393"/>
      <c r="N1213" s="371"/>
      <c r="O1213" s="453"/>
      <c r="P1213" s="135"/>
      <c r="Q1213" s="135"/>
      <c r="R1213" s="135"/>
      <c r="S1213" s="136"/>
      <c r="T1213" s="338"/>
      <c r="U1213" s="736"/>
      <c r="V1213" s="773"/>
    </row>
    <row r="1214" spans="1:22" ht="18" customHeight="1" x14ac:dyDescent="0.3">
      <c r="A1214" s="15" t="s">
        <v>11</v>
      </c>
      <c r="B1214" s="128"/>
      <c r="C1214" s="128"/>
      <c r="D1214" s="756"/>
      <c r="E1214" s="756"/>
      <c r="F1214" s="738"/>
      <c r="G1214" s="738"/>
      <c r="H1214" s="739"/>
      <c r="I1214" s="739"/>
      <c r="J1214" s="50"/>
      <c r="K1214" s="80">
        <f>SUM(K1211:K1213)</f>
        <v>75</v>
      </c>
      <c r="L1214" s="80">
        <f t="shared" ref="L1214:M1214" si="402">SUM(L1211:L1213)</f>
        <v>43</v>
      </c>
      <c r="M1214" s="80">
        <f t="shared" si="402"/>
        <v>79</v>
      </c>
      <c r="N1214" s="449">
        <f t="shared" si="398"/>
        <v>34.175180701790012</v>
      </c>
      <c r="O1214" s="175"/>
      <c r="P1214" s="16"/>
      <c r="Q1214" s="16"/>
      <c r="R1214" s="16"/>
      <c r="S1214" s="44"/>
      <c r="T1214" s="1004"/>
      <c r="U1214" s="736"/>
      <c r="V1214" s="773"/>
    </row>
    <row r="1215" spans="1:22" ht="18" customHeight="1" x14ac:dyDescent="0.3">
      <c r="A1215" s="592"/>
      <c r="B1215" s="611"/>
      <c r="C1215" s="611"/>
      <c r="D1215" s="759"/>
      <c r="E1215" s="759"/>
      <c r="F1215" s="741"/>
      <c r="G1215" s="741"/>
      <c r="H1215" s="742"/>
      <c r="I1215" s="742"/>
      <c r="J1215" s="594"/>
      <c r="K1215" s="679">
        <f>220*K1214*0.85/1000</f>
        <v>14.025</v>
      </c>
      <c r="L1215" s="595">
        <f>220*L1214*0.85/1000</f>
        <v>8.0410000000000004</v>
      </c>
      <c r="M1215" s="595">
        <f>220*M1214*0.85/1000</f>
        <v>14.773</v>
      </c>
      <c r="N1215" s="609"/>
      <c r="O1215" s="691">
        <f>SUM(K1215:M1215)</f>
        <v>36.838999999999999</v>
      </c>
      <c r="P1215" s="635"/>
      <c r="Q1215" s="635"/>
      <c r="R1215" s="635"/>
      <c r="S1215" s="694"/>
      <c r="T1215" s="907"/>
      <c r="U1215" s="717"/>
      <c r="V1215" s="796">
        <f>SUM(O1215,T1215)</f>
        <v>36.838999999999999</v>
      </c>
    </row>
    <row r="1216" spans="1:22" ht="18" customHeight="1" x14ac:dyDescent="0.3">
      <c r="A1216" s="95" t="s">
        <v>183</v>
      </c>
      <c r="B1216" s="508">
        <v>250</v>
      </c>
      <c r="C1216" s="508">
        <v>361</v>
      </c>
      <c r="D1216" s="167">
        <f>MAX(K1220:L1220:M1220)/361*250</f>
        <v>50.554016620498615</v>
      </c>
      <c r="E1216" s="167"/>
      <c r="F1216" s="60"/>
      <c r="G1216" s="60"/>
      <c r="H1216" s="88"/>
      <c r="I1216" s="88"/>
      <c r="J1216" s="409">
        <f>(K1216+L1216+M1216)/3</f>
        <v>227.66666666666666</v>
      </c>
      <c r="K1216" s="441">
        <v>229</v>
      </c>
      <c r="L1216" s="442">
        <v>227</v>
      </c>
      <c r="M1216" s="442">
        <v>227</v>
      </c>
      <c r="N1216" s="371"/>
      <c r="O1216" s="360"/>
      <c r="P1216" s="355"/>
      <c r="Q1216" s="355"/>
      <c r="R1216" s="355"/>
      <c r="S1216" s="136"/>
      <c r="T1216" s="338"/>
      <c r="U1216" s="736"/>
      <c r="V1216" s="773"/>
    </row>
    <row r="1217" spans="1:22" ht="18" customHeight="1" x14ac:dyDescent="0.25">
      <c r="A1217" s="766" t="s">
        <v>91</v>
      </c>
      <c r="B1217" s="126"/>
      <c r="C1217" s="126"/>
      <c r="D1217" s="1005"/>
      <c r="E1217" s="761">
        <v>396</v>
      </c>
      <c r="F1217" s="1006"/>
      <c r="G1217" s="1006"/>
      <c r="H1217" s="1009"/>
      <c r="I1217" s="1009"/>
      <c r="J1217" s="239"/>
      <c r="K1217" s="444">
        <v>73</v>
      </c>
      <c r="L1217" s="181">
        <v>61</v>
      </c>
      <c r="M1217" s="181">
        <v>61</v>
      </c>
      <c r="N1217" s="371">
        <f t="shared" si="398"/>
        <v>12</v>
      </c>
      <c r="O1217" s="363"/>
      <c r="P1217" s="189"/>
      <c r="Q1217" s="189"/>
      <c r="R1217" s="189"/>
      <c r="S1217" s="136"/>
      <c r="T1217" s="962"/>
      <c r="U1217" s="736"/>
      <c r="V1217" s="773"/>
    </row>
    <row r="1218" spans="1:22" ht="18" customHeight="1" x14ac:dyDescent="0.25">
      <c r="A1218" s="766" t="s">
        <v>182</v>
      </c>
      <c r="B1218" s="127"/>
      <c r="C1218" s="127"/>
      <c r="D1218" s="944"/>
      <c r="E1218" s="750">
        <v>392</v>
      </c>
      <c r="F1218" s="1007"/>
      <c r="G1218" s="1007"/>
      <c r="H1218" s="863"/>
      <c r="I1218" s="863"/>
      <c r="J1218" s="239"/>
      <c r="K1218" s="444">
        <v>0</v>
      </c>
      <c r="L1218" s="181">
        <v>0</v>
      </c>
      <c r="M1218" s="181">
        <v>0</v>
      </c>
      <c r="N1218" s="371">
        <f t="shared" si="398"/>
        <v>0</v>
      </c>
      <c r="O1218" s="363"/>
      <c r="P1218" s="189"/>
      <c r="Q1218" s="189"/>
      <c r="R1218" s="189"/>
      <c r="S1218" s="136"/>
      <c r="T1218" s="781"/>
      <c r="U1218" s="736"/>
      <c r="V1218" s="773"/>
    </row>
    <row r="1219" spans="1:22" ht="18" customHeight="1" x14ac:dyDescent="0.25">
      <c r="A1219" s="766"/>
      <c r="B1219" s="127"/>
      <c r="C1219" s="127"/>
      <c r="D1219" s="944"/>
      <c r="E1219" s="750">
        <v>392</v>
      </c>
      <c r="F1219" s="1007"/>
      <c r="G1219" s="1007"/>
      <c r="H1219" s="863"/>
      <c r="I1219" s="863"/>
      <c r="J1219" s="239"/>
      <c r="K1219" s="443"/>
      <c r="L1219" s="387"/>
      <c r="M1219" s="387"/>
      <c r="N1219" s="371"/>
      <c r="O1219" s="364"/>
      <c r="P1219" s="189"/>
      <c r="Q1219" s="189"/>
      <c r="R1219" s="189"/>
      <c r="S1219" s="136"/>
      <c r="T1219" s="781"/>
      <c r="U1219" s="736"/>
      <c r="V1219" s="773"/>
    </row>
    <row r="1220" spans="1:22" ht="18" customHeight="1" x14ac:dyDescent="0.3">
      <c r="A1220" s="15" t="s">
        <v>11</v>
      </c>
      <c r="B1220" s="128"/>
      <c r="C1220" s="128"/>
      <c r="D1220" s="756"/>
      <c r="E1220" s="756"/>
      <c r="F1220" s="738"/>
      <c r="G1220" s="738"/>
      <c r="H1220" s="739"/>
      <c r="I1220" s="739"/>
      <c r="J1220" s="47"/>
      <c r="K1220" s="422">
        <f>SUM(K1217:K1219)</f>
        <v>73</v>
      </c>
      <c r="L1220" s="422">
        <f t="shared" ref="L1220:M1220" si="403">SUM(L1217:L1219)</f>
        <v>61</v>
      </c>
      <c r="M1220" s="422">
        <f t="shared" si="403"/>
        <v>61</v>
      </c>
      <c r="N1220" s="449">
        <f t="shared" si="398"/>
        <v>12</v>
      </c>
      <c r="O1220" s="43"/>
      <c r="P1220" s="40"/>
      <c r="Q1220" s="40"/>
      <c r="R1220" s="40"/>
      <c r="S1220" s="44"/>
      <c r="T1220" s="1004"/>
      <c r="U1220" s="736"/>
      <c r="V1220" s="773"/>
    </row>
    <row r="1221" spans="1:22" ht="18" customHeight="1" x14ac:dyDescent="0.3">
      <c r="A1221" s="592"/>
      <c r="B1221" s="611"/>
      <c r="C1221" s="611"/>
      <c r="D1221" s="759"/>
      <c r="E1221" s="759"/>
      <c r="F1221" s="741"/>
      <c r="G1221" s="741"/>
      <c r="H1221" s="742"/>
      <c r="I1221" s="742"/>
      <c r="J1221" s="617"/>
      <c r="K1221" s="662">
        <f>220*K1220*0.85/1000</f>
        <v>13.651</v>
      </c>
      <c r="L1221" s="605">
        <f>220*L1220*0.85/1000</f>
        <v>11.407</v>
      </c>
      <c r="M1221" s="605">
        <f>220*M1220*0.85/1000</f>
        <v>11.407</v>
      </c>
      <c r="N1221" s="609"/>
      <c r="O1221" s="706">
        <f>SUM(K1221:M1221)</f>
        <v>36.465000000000003</v>
      </c>
      <c r="P1221" s="634"/>
      <c r="Q1221" s="634"/>
      <c r="R1221" s="634"/>
      <c r="S1221" s="694"/>
      <c r="T1221" s="907"/>
      <c r="U1221" s="765">
        <f>SUM(O1221,T1221)</f>
        <v>36.465000000000003</v>
      </c>
      <c r="V1221" s="847"/>
    </row>
    <row r="1222" spans="1:22" ht="18" customHeight="1" x14ac:dyDescent="0.3">
      <c r="A1222" s="95" t="s">
        <v>181</v>
      </c>
      <c r="B1222" s="508">
        <v>250</v>
      </c>
      <c r="C1222" s="508">
        <v>361</v>
      </c>
      <c r="D1222" s="167">
        <f>MAX(K1226:L1226:M1226)/361*100</f>
        <v>46.260387811634352</v>
      </c>
      <c r="E1222" s="167"/>
      <c r="F1222" s="60"/>
      <c r="G1222" s="60"/>
      <c r="H1222" s="171"/>
      <c r="I1222" s="171"/>
      <c r="J1222" s="409">
        <f>(K1222+L1222+M1222)/3</f>
        <v>226.33333333333334</v>
      </c>
      <c r="K1222" s="440">
        <v>225</v>
      </c>
      <c r="L1222" s="390">
        <v>227</v>
      </c>
      <c r="M1222" s="390">
        <v>227</v>
      </c>
      <c r="N1222" s="371"/>
      <c r="O1222" s="360"/>
      <c r="P1222" s="355"/>
      <c r="Q1222" s="355"/>
      <c r="R1222" s="355"/>
      <c r="S1222" s="136"/>
      <c r="T1222" s="781"/>
      <c r="U1222" s="736"/>
      <c r="V1222" s="773"/>
    </row>
    <row r="1223" spans="1:22" ht="18" customHeight="1" x14ac:dyDescent="0.25">
      <c r="A1223" s="766" t="s">
        <v>92</v>
      </c>
      <c r="B1223" s="511"/>
      <c r="C1223" s="511"/>
      <c r="D1223" s="864"/>
      <c r="E1223" s="762">
        <v>389</v>
      </c>
      <c r="F1223" s="280"/>
      <c r="G1223" s="280"/>
      <c r="H1223" s="865"/>
      <c r="I1223" s="865"/>
      <c r="J1223" s="239"/>
      <c r="K1223" s="444">
        <v>152</v>
      </c>
      <c r="L1223" s="181">
        <v>6</v>
      </c>
      <c r="M1223" s="181">
        <v>15</v>
      </c>
      <c r="N1223" s="371">
        <f t="shared" si="398"/>
        <v>141.71448915336779</v>
      </c>
      <c r="O1223" s="363"/>
      <c r="P1223" s="189"/>
      <c r="Q1223" s="189"/>
      <c r="R1223" s="189"/>
      <c r="S1223" s="136"/>
      <c r="T1223" s="782"/>
      <c r="U1223" s="736"/>
      <c r="V1223" s="773"/>
    </row>
    <row r="1224" spans="1:22" ht="18" customHeight="1" x14ac:dyDescent="0.25">
      <c r="A1224" s="766" t="s">
        <v>93</v>
      </c>
      <c r="B1224" s="512"/>
      <c r="C1224" s="512"/>
      <c r="D1224" s="866"/>
      <c r="E1224" s="751">
        <v>392</v>
      </c>
      <c r="F1224" s="283"/>
      <c r="G1224" s="283"/>
      <c r="H1224" s="867"/>
      <c r="I1224" s="867"/>
      <c r="J1224" s="239"/>
      <c r="K1224" s="444">
        <v>15</v>
      </c>
      <c r="L1224" s="181">
        <v>5</v>
      </c>
      <c r="M1224" s="181">
        <v>5</v>
      </c>
      <c r="N1224" s="371">
        <f t="shared" si="398"/>
        <v>10</v>
      </c>
      <c r="O1224" s="363"/>
      <c r="P1224" s="189"/>
      <c r="Q1224" s="189"/>
      <c r="R1224" s="189"/>
      <c r="S1224" s="136"/>
      <c r="T1224" s="781"/>
      <c r="U1224" s="736"/>
      <c r="V1224" s="773"/>
    </row>
    <row r="1225" spans="1:22" ht="18" customHeight="1" x14ac:dyDescent="0.25">
      <c r="A1225" s="766"/>
      <c r="B1225" s="512"/>
      <c r="C1225" s="512"/>
      <c r="D1225" s="866"/>
      <c r="E1225" s="751">
        <v>392</v>
      </c>
      <c r="F1225" s="283"/>
      <c r="G1225" s="283"/>
      <c r="H1225" s="867"/>
      <c r="I1225" s="867"/>
      <c r="J1225" s="239"/>
      <c r="K1225" s="444"/>
      <c r="L1225" s="181"/>
      <c r="M1225" s="181"/>
      <c r="N1225" s="371"/>
      <c r="O1225" s="364"/>
      <c r="P1225" s="189"/>
      <c r="Q1225" s="189"/>
      <c r="R1225" s="189"/>
      <c r="S1225" s="136"/>
      <c r="T1225" s="781"/>
      <c r="U1225" s="736"/>
      <c r="V1225" s="773"/>
    </row>
    <row r="1226" spans="1:22" ht="18" customHeight="1" x14ac:dyDescent="0.3">
      <c r="A1226" s="15" t="s">
        <v>11</v>
      </c>
      <c r="B1226" s="513"/>
      <c r="C1226" s="513"/>
      <c r="D1226" s="71"/>
      <c r="E1226" s="71"/>
      <c r="F1226" s="70"/>
      <c r="G1226" s="70"/>
      <c r="H1226" s="51"/>
      <c r="I1226" s="51"/>
      <c r="J1226" s="47"/>
      <c r="K1226" s="422">
        <f>SUM(K1223:K1225)</f>
        <v>167</v>
      </c>
      <c r="L1226" s="422">
        <f t="shared" ref="L1226:M1226" si="404">SUM(L1223:L1225)</f>
        <v>11</v>
      </c>
      <c r="M1226" s="422">
        <f t="shared" si="404"/>
        <v>20</v>
      </c>
      <c r="N1226" s="449">
        <f t="shared" si="398"/>
        <v>151.70035081040518</v>
      </c>
      <c r="O1226" s="43"/>
      <c r="P1226" s="40"/>
      <c r="Q1226" s="40"/>
      <c r="R1226" s="40"/>
      <c r="S1226" s="44"/>
      <c r="T1226" s="1010"/>
      <c r="U1226" s="736"/>
      <c r="V1226" s="773"/>
    </row>
    <row r="1227" spans="1:22" ht="18" customHeight="1" x14ac:dyDescent="0.3">
      <c r="A1227" s="592"/>
      <c r="B1227" s="603"/>
      <c r="C1227" s="603"/>
      <c r="D1227" s="626"/>
      <c r="E1227" s="626"/>
      <c r="F1227" s="810"/>
      <c r="G1227" s="810"/>
      <c r="H1227" s="698"/>
      <c r="I1227" s="698"/>
      <c r="J1227" s="617"/>
      <c r="K1227" s="662">
        <f>220*K1226*0.85/1000</f>
        <v>31.228999999999999</v>
      </c>
      <c r="L1227" s="605">
        <f>220*L1226*0.85/1000</f>
        <v>2.0569999999999999</v>
      </c>
      <c r="M1227" s="605">
        <f>220*M1226*0.85/1000</f>
        <v>3.74</v>
      </c>
      <c r="N1227" s="609"/>
      <c r="O1227" s="706">
        <f>SUM(K1227:M1227)</f>
        <v>37.026000000000003</v>
      </c>
      <c r="P1227" s="634"/>
      <c r="Q1227" s="634"/>
      <c r="R1227" s="634"/>
      <c r="S1227" s="694"/>
      <c r="T1227" s="1011"/>
      <c r="U1227" s="765">
        <f>SUM(O1227,T1227)</f>
        <v>37.026000000000003</v>
      </c>
      <c r="V1227" s="847"/>
    </row>
    <row r="1228" spans="1:22" ht="18" customHeight="1" x14ac:dyDescent="0.3">
      <c r="A1228" s="95" t="s">
        <v>500</v>
      </c>
      <c r="B1228" s="125">
        <v>250</v>
      </c>
      <c r="C1228" s="125">
        <v>361</v>
      </c>
      <c r="D1228" s="167">
        <f>MAX(K1232:L1232:M1232)/361*100</f>
        <v>3.8781163434903045</v>
      </c>
      <c r="E1228" s="167"/>
      <c r="F1228" s="26"/>
      <c r="G1228" s="26"/>
      <c r="H1228" s="13"/>
      <c r="I1228" s="13"/>
      <c r="J1228" s="409">
        <f>(K1228+L1228+M1228)/3</f>
        <v>231.33333333333334</v>
      </c>
      <c r="K1228" s="440">
        <v>236</v>
      </c>
      <c r="L1228" s="390">
        <v>230</v>
      </c>
      <c r="M1228" s="390">
        <v>228</v>
      </c>
      <c r="N1228" s="371">
        <f t="shared" si="398"/>
        <v>7.211090347513335</v>
      </c>
      <c r="O1228" s="365"/>
      <c r="P1228" s="143"/>
      <c r="Q1228" s="143"/>
      <c r="R1228" s="185"/>
      <c r="S1228" s="151"/>
      <c r="T1228" s="338"/>
      <c r="U1228" s="736"/>
      <c r="V1228" s="773"/>
    </row>
    <row r="1229" spans="1:22" ht="18" customHeight="1" x14ac:dyDescent="0.25">
      <c r="A1229" s="766" t="s">
        <v>575</v>
      </c>
      <c r="B1229" s="126"/>
      <c r="C1229" s="126"/>
      <c r="D1229" s="761"/>
      <c r="E1229" s="761">
        <v>405</v>
      </c>
      <c r="F1229" s="367"/>
      <c r="G1229" s="367"/>
      <c r="H1229" s="347"/>
      <c r="I1229" s="347"/>
      <c r="J1229" s="238"/>
      <c r="K1229" s="444">
        <v>8</v>
      </c>
      <c r="L1229" s="181">
        <v>10</v>
      </c>
      <c r="M1229" s="181">
        <v>4</v>
      </c>
      <c r="N1229" s="371">
        <f t="shared" si="398"/>
        <v>5.2913529460809929</v>
      </c>
      <c r="O1229" s="312"/>
      <c r="P1229" s="137"/>
      <c r="Q1229" s="137"/>
      <c r="R1229" s="149"/>
      <c r="S1229" s="151"/>
      <c r="T1229" s="338"/>
      <c r="U1229" s="736"/>
      <c r="V1229" s="773"/>
    </row>
    <row r="1230" spans="1:22" ht="18" customHeight="1" x14ac:dyDescent="0.25">
      <c r="A1230" s="766" t="s">
        <v>576</v>
      </c>
      <c r="B1230" s="127"/>
      <c r="C1230" s="127"/>
      <c r="D1230" s="750"/>
      <c r="E1230" s="750">
        <v>396</v>
      </c>
      <c r="F1230" s="368"/>
      <c r="G1230" s="368"/>
      <c r="H1230" s="349"/>
      <c r="I1230" s="349"/>
      <c r="J1230" s="238"/>
      <c r="K1230" s="444">
        <v>6</v>
      </c>
      <c r="L1230" s="181">
        <v>1</v>
      </c>
      <c r="M1230" s="181">
        <v>2</v>
      </c>
      <c r="N1230" s="371">
        <f t="shared" si="398"/>
        <v>4.5825708941597405</v>
      </c>
      <c r="O1230" s="312"/>
      <c r="P1230" s="137"/>
      <c r="Q1230" s="137"/>
      <c r="R1230" s="149"/>
      <c r="S1230" s="151"/>
      <c r="T1230" s="338"/>
      <c r="U1230" s="736"/>
      <c r="V1230" s="773"/>
    </row>
    <row r="1231" spans="1:22" ht="18" customHeight="1" x14ac:dyDescent="0.25">
      <c r="A1231" s="958"/>
      <c r="B1231" s="127"/>
      <c r="C1231" s="127"/>
      <c r="D1231" s="750"/>
      <c r="E1231" s="750">
        <v>404</v>
      </c>
      <c r="F1231" s="368"/>
      <c r="G1231" s="368"/>
      <c r="H1231" s="349"/>
      <c r="I1231" s="349"/>
      <c r="J1231" s="238"/>
      <c r="K1231" s="418"/>
      <c r="L1231" s="393"/>
      <c r="M1231" s="393"/>
      <c r="N1231" s="394"/>
      <c r="O1231" s="313"/>
      <c r="P1231" s="137"/>
      <c r="Q1231" s="137"/>
      <c r="R1231" s="149"/>
      <c r="S1231" s="151"/>
      <c r="T1231" s="338"/>
      <c r="U1231" s="736"/>
      <c r="V1231" s="773"/>
    </row>
    <row r="1232" spans="1:22" ht="18" customHeight="1" x14ac:dyDescent="0.3">
      <c r="A1232" s="89" t="s">
        <v>11</v>
      </c>
      <c r="B1232" s="128"/>
      <c r="C1232" s="128"/>
      <c r="D1232" s="756"/>
      <c r="E1232" s="756"/>
      <c r="F1232" s="738"/>
      <c r="G1232" s="738"/>
      <c r="H1232" s="739"/>
      <c r="I1232" s="739"/>
      <c r="J1232" s="47"/>
      <c r="K1232" s="80">
        <f>SUM(K1229:K1231)</f>
        <v>14</v>
      </c>
      <c r="L1232" s="80">
        <f t="shared" ref="L1232:M1232" si="405">SUM(L1229:L1231)</f>
        <v>11</v>
      </c>
      <c r="M1232" s="80">
        <f t="shared" si="405"/>
        <v>6</v>
      </c>
      <c r="N1232" s="425">
        <f t="shared" si="398"/>
        <v>6.9999214281304614</v>
      </c>
      <c r="O1232" s="175"/>
      <c r="P1232" s="16"/>
      <c r="Q1232" s="16"/>
      <c r="R1232" s="22"/>
      <c r="S1232" s="77"/>
      <c r="T1232" s="1004"/>
      <c r="U1232" s="736"/>
      <c r="V1232" s="773"/>
    </row>
    <row r="1233" spans="1:22" ht="18" customHeight="1" x14ac:dyDescent="0.3">
      <c r="A1233" s="707"/>
      <c r="B1233" s="611"/>
      <c r="C1233" s="611"/>
      <c r="D1233" s="759"/>
      <c r="E1233" s="759"/>
      <c r="F1233" s="741"/>
      <c r="G1233" s="741"/>
      <c r="H1233" s="742"/>
      <c r="I1233" s="742"/>
      <c r="J1233" s="617"/>
      <c r="K1233" s="679">
        <f>220*K1232*0.85/1000</f>
        <v>2.6179999999999999</v>
      </c>
      <c r="L1233" s="595">
        <f>220*L1232*0.85/1000</f>
        <v>2.0569999999999999</v>
      </c>
      <c r="M1233" s="595">
        <f>220*M1232*0.85/1000</f>
        <v>1.1220000000000001</v>
      </c>
      <c r="N1233" s="683"/>
      <c r="O1233" s="691">
        <f>SUM(K1233:M1233)</f>
        <v>5.7969999999999997</v>
      </c>
      <c r="P1233" s="635"/>
      <c r="Q1233" s="635"/>
      <c r="R1233" s="636"/>
      <c r="S1233" s="677"/>
      <c r="T1233" s="907"/>
      <c r="U1233" s="765">
        <f>SUM(O1233,T1233)</f>
        <v>5.7969999999999997</v>
      </c>
      <c r="V1233" s="847"/>
    </row>
    <row r="1234" spans="1:22" ht="18" customHeight="1" x14ac:dyDescent="0.3">
      <c r="A1234" s="450" t="s">
        <v>340</v>
      </c>
      <c r="B1234" s="508">
        <v>400</v>
      </c>
      <c r="C1234" s="508">
        <v>578</v>
      </c>
      <c r="D1234" s="167">
        <f>MAX(K1238:L1238:M1238)/578*100</f>
        <v>4.6712802768166091</v>
      </c>
      <c r="E1234" s="167"/>
      <c r="F1234" s="62"/>
      <c r="G1234" s="62"/>
      <c r="H1234" s="356"/>
      <c r="I1234" s="272"/>
      <c r="J1234" s="556">
        <f>AVERAGE(K1234:M1234)</f>
        <v>230</v>
      </c>
      <c r="K1234" s="440">
        <v>230</v>
      </c>
      <c r="L1234" s="390">
        <v>232</v>
      </c>
      <c r="M1234" s="390">
        <v>228</v>
      </c>
      <c r="N1234" s="394"/>
      <c r="O1234" s="314"/>
      <c r="P1234" s="143"/>
      <c r="Q1234" s="143"/>
      <c r="R1234" s="143"/>
      <c r="S1234" s="138"/>
      <c r="T1234" s="781"/>
      <c r="U1234" s="736"/>
      <c r="V1234" s="773"/>
    </row>
    <row r="1235" spans="1:22" ht="18" customHeight="1" x14ac:dyDescent="0.25">
      <c r="A1235" s="766" t="s">
        <v>343</v>
      </c>
      <c r="B1235" s="514"/>
      <c r="C1235" s="514"/>
      <c r="D1235" s="273"/>
      <c r="E1235" s="273">
        <v>398</v>
      </c>
      <c r="F1235" s="275"/>
      <c r="G1235" s="275"/>
      <c r="H1235" s="105"/>
      <c r="I1235" s="105"/>
      <c r="J1235" s="238"/>
      <c r="K1235" s="444">
        <v>3</v>
      </c>
      <c r="L1235" s="181">
        <v>3</v>
      </c>
      <c r="M1235" s="181">
        <v>4</v>
      </c>
      <c r="N1235" s="394">
        <f t="shared" si="398"/>
        <v>0.99997799975799473</v>
      </c>
      <c r="O1235" s="315"/>
      <c r="P1235" s="142"/>
      <c r="Q1235" s="142"/>
      <c r="R1235" s="142"/>
      <c r="S1235" s="138"/>
      <c r="T1235" s="782"/>
      <c r="U1235" s="736"/>
      <c r="V1235" s="773"/>
    </row>
    <row r="1236" spans="1:22" ht="18" customHeight="1" x14ac:dyDescent="0.25">
      <c r="A1236" s="766" t="s">
        <v>342</v>
      </c>
      <c r="B1236" s="515"/>
      <c r="C1236" s="515"/>
      <c r="D1236" s="274"/>
      <c r="E1236" s="274">
        <v>401</v>
      </c>
      <c r="F1236" s="276"/>
      <c r="G1236" s="276"/>
      <c r="H1236" s="277"/>
      <c r="I1236" s="277"/>
      <c r="J1236" s="238"/>
      <c r="K1236" s="444">
        <v>0</v>
      </c>
      <c r="L1236" s="181">
        <v>0</v>
      </c>
      <c r="M1236" s="181">
        <v>0</v>
      </c>
      <c r="N1236" s="394">
        <f t="shared" si="398"/>
        <v>0</v>
      </c>
      <c r="O1236" s="315"/>
      <c r="P1236" s="142"/>
      <c r="Q1236" s="142"/>
      <c r="R1236" s="142"/>
      <c r="S1236" s="138"/>
      <c r="T1236" s="782"/>
      <c r="U1236" s="736"/>
      <c r="V1236" s="773"/>
    </row>
    <row r="1237" spans="1:22" ht="18" customHeight="1" x14ac:dyDescent="0.25">
      <c r="A1237" s="766" t="s">
        <v>341</v>
      </c>
      <c r="B1237" s="516"/>
      <c r="C1237" s="516"/>
      <c r="D1237" s="816"/>
      <c r="E1237" s="816">
        <v>395</v>
      </c>
      <c r="F1237" s="73"/>
      <c r="G1237" s="73"/>
      <c r="H1237" s="74"/>
      <c r="I1237" s="74"/>
      <c r="J1237" s="238"/>
      <c r="K1237" s="444">
        <v>8</v>
      </c>
      <c r="L1237" s="181">
        <v>9</v>
      </c>
      <c r="M1237" s="181">
        <v>23</v>
      </c>
      <c r="N1237" s="394">
        <f t="shared" si="398"/>
        <v>14.525542192978545</v>
      </c>
      <c r="O1237" s="366"/>
      <c r="P1237" s="142"/>
      <c r="Q1237" s="142"/>
      <c r="R1237" s="142"/>
      <c r="S1237" s="138"/>
      <c r="T1237" s="782"/>
      <c r="U1237" s="736"/>
      <c r="V1237" s="773"/>
    </row>
    <row r="1238" spans="1:22" ht="18" customHeight="1" x14ac:dyDescent="0.3">
      <c r="A1238" s="15" t="s">
        <v>11</v>
      </c>
      <c r="B1238" s="513"/>
      <c r="C1238" s="513"/>
      <c r="D1238" s="71"/>
      <c r="E1238" s="71"/>
      <c r="F1238" s="70"/>
      <c r="G1238" s="70"/>
      <c r="H1238" s="51"/>
      <c r="I1238" s="51"/>
      <c r="J1238" s="25"/>
      <c r="K1238" s="422">
        <f>SUM(K1235:K1237)</f>
        <v>11</v>
      </c>
      <c r="L1238" s="422">
        <f t="shared" ref="L1238:M1238" si="406">SUM(L1235:L1237)</f>
        <v>12</v>
      </c>
      <c r="M1238" s="422">
        <f t="shared" si="406"/>
        <v>27</v>
      </c>
      <c r="N1238" s="425">
        <f t="shared" si="398"/>
        <v>15.523855835455315</v>
      </c>
      <c r="O1238" s="43"/>
      <c r="P1238" s="40"/>
      <c r="Q1238" s="40"/>
      <c r="R1238" s="40"/>
      <c r="S1238" s="32"/>
      <c r="T1238" s="1012"/>
      <c r="U1238" s="736"/>
      <c r="V1238" s="773"/>
    </row>
    <row r="1239" spans="1:22" ht="18" customHeight="1" x14ac:dyDescent="0.3">
      <c r="A1239" s="592"/>
      <c r="B1239" s="603"/>
      <c r="C1239" s="603"/>
      <c r="D1239" s="626"/>
      <c r="E1239" s="626"/>
      <c r="F1239" s="810"/>
      <c r="G1239" s="810"/>
      <c r="H1239" s="698"/>
      <c r="I1239" s="698"/>
      <c r="J1239" s="608"/>
      <c r="K1239" s="662">
        <f>220*K1238*0.85/1000</f>
        <v>2.0569999999999999</v>
      </c>
      <c r="L1239" s="662">
        <f>220*L1238*0.85/1000</f>
        <v>2.2440000000000002</v>
      </c>
      <c r="M1239" s="662">
        <f>220*M1238*0.85/1000</f>
        <v>5.0490000000000004</v>
      </c>
      <c r="N1239" s="683"/>
      <c r="O1239" s="706">
        <f>SUM(K1239:M1239)</f>
        <v>9.3500000000000014</v>
      </c>
      <c r="P1239" s="634"/>
      <c r="Q1239" s="634"/>
      <c r="R1239" s="634"/>
      <c r="S1239" s="599"/>
      <c r="T1239" s="1013"/>
      <c r="U1239" s="765">
        <f>SUM(O1239,T1239)</f>
        <v>9.3500000000000014</v>
      </c>
      <c r="V1239" s="847"/>
    </row>
    <row r="1240" spans="1:22" ht="18" customHeight="1" x14ac:dyDescent="0.3">
      <c r="A1240" s="95" t="s">
        <v>104</v>
      </c>
      <c r="B1240" s="508">
        <v>160</v>
      </c>
      <c r="C1240" s="508">
        <v>231</v>
      </c>
      <c r="D1240" s="167">
        <f>MAX(K1243:L1243:M1243)/231*100</f>
        <v>0</v>
      </c>
      <c r="E1240" s="167"/>
      <c r="F1240" s="62"/>
      <c r="G1240" s="62"/>
      <c r="H1240" s="46"/>
      <c r="I1240" s="46"/>
      <c r="J1240" s="239">
        <f>AVERAGE(K1240:M1240)</f>
        <v>0</v>
      </c>
      <c r="K1240" s="440">
        <v>0</v>
      </c>
      <c r="L1240" s="390">
        <v>0</v>
      </c>
      <c r="M1240" s="390">
        <v>0</v>
      </c>
      <c r="N1240" s="394"/>
      <c r="O1240" s="314"/>
      <c r="P1240" s="142"/>
      <c r="Q1240" s="142"/>
      <c r="R1240" s="142"/>
      <c r="S1240" s="138"/>
      <c r="T1240" s="338"/>
      <c r="U1240" s="736"/>
      <c r="V1240" s="773"/>
    </row>
    <row r="1241" spans="1:22" ht="18" customHeight="1" x14ac:dyDescent="0.25">
      <c r="A1241" s="766" t="s">
        <v>94</v>
      </c>
      <c r="B1241" s="511"/>
      <c r="C1241" s="1063"/>
      <c r="D1241" s="273"/>
      <c r="E1241" s="273"/>
      <c r="F1241" s="834"/>
      <c r="G1241" s="275"/>
      <c r="H1241" s="105"/>
      <c r="I1241" s="105"/>
      <c r="J1241" s="239"/>
      <c r="K1241" s="443"/>
      <c r="L1241" s="387"/>
      <c r="M1241" s="387"/>
      <c r="N1241" s="394"/>
      <c r="O1241" s="315"/>
      <c r="P1241" s="142"/>
      <c r="Q1241" s="142"/>
      <c r="R1241" s="142"/>
      <c r="S1241" s="138"/>
      <c r="T1241" s="338"/>
      <c r="U1241" s="736"/>
      <c r="V1241" s="773"/>
    </row>
    <row r="1242" spans="1:22" ht="18" customHeight="1" x14ac:dyDescent="0.25">
      <c r="A1242" s="766" t="s">
        <v>95</v>
      </c>
      <c r="B1242" s="512"/>
      <c r="C1242" s="1064"/>
      <c r="D1242" s="274"/>
      <c r="E1242" s="274"/>
      <c r="F1242" s="836"/>
      <c r="G1242" s="276"/>
      <c r="H1242" s="277"/>
      <c r="I1242" s="855"/>
      <c r="J1242" s="412"/>
      <c r="K1242" s="443"/>
      <c r="L1242" s="387"/>
      <c r="M1242" s="387"/>
      <c r="N1242" s="394"/>
      <c r="O1242" s="366"/>
      <c r="P1242" s="142"/>
      <c r="Q1242" s="142"/>
      <c r="R1242" s="142"/>
      <c r="S1242" s="138"/>
      <c r="T1242" s="781"/>
      <c r="U1242" s="736"/>
      <c r="V1242" s="773"/>
    </row>
    <row r="1243" spans="1:22" ht="18" customHeight="1" x14ac:dyDescent="0.3">
      <c r="A1243" s="15" t="s">
        <v>11</v>
      </c>
      <c r="B1243" s="513"/>
      <c r="C1243" s="513"/>
      <c r="D1243" s="71"/>
      <c r="E1243" s="71"/>
      <c r="F1243" s="70"/>
      <c r="G1243" s="70"/>
      <c r="H1243" s="51"/>
      <c r="I1243" s="51"/>
      <c r="J1243" s="25"/>
      <c r="K1243" s="422">
        <f>SUM(K1241:K1242)</f>
        <v>0</v>
      </c>
      <c r="L1243" s="422">
        <f t="shared" ref="L1243:M1243" si="407">SUM(L1241:L1242)</f>
        <v>0</v>
      </c>
      <c r="M1243" s="422">
        <f t="shared" si="407"/>
        <v>0</v>
      </c>
      <c r="N1243" s="425">
        <f t="shared" si="398"/>
        <v>0</v>
      </c>
      <c r="O1243" s="43"/>
      <c r="P1243" s="40"/>
      <c r="Q1243" s="40"/>
      <c r="R1243" s="40"/>
      <c r="S1243" s="32"/>
      <c r="T1243" s="1004"/>
      <c r="U1243" s="736"/>
      <c r="V1243" s="773"/>
    </row>
    <row r="1244" spans="1:22" ht="18" customHeight="1" x14ac:dyDescent="0.3">
      <c r="A1244" s="592"/>
      <c r="B1244" s="603"/>
      <c r="C1244" s="603"/>
      <c r="D1244" s="626"/>
      <c r="E1244" s="626"/>
      <c r="F1244" s="810"/>
      <c r="G1244" s="810"/>
      <c r="H1244" s="698"/>
      <c r="I1244" s="698"/>
      <c r="J1244" s="608"/>
      <c r="K1244" s="662">
        <f>220*K1243*0.85/1000</f>
        <v>0</v>
      </c>
      <c r="L1244" s="605">
        <f>220*L1243*0.85/1000</f>
        <v>0</v>
      </c>
      <c r="M1244" s="605">
        <f>220*M1243*0.85/1000</f>
        <v>0</v>
      </c>
      <c r="N1244" s="683"/>
      <c r="O1244" s="706">
        <f>SUM(K1244:M1244)</f>
        <v>0</v>
      </c>
      <c r="P1244" s="634"/>
      <c r="Q1244" s="634"/>
      <c r="R1244" s="634"/>
      <c r="S1244" s="599"/>
      <c r="T1244" s="907"/>
      <c r="U1244" s="765">
        <f>SUM(O1244,T1244)</f>
        <v>0</v>
      </c>
      <c r="V1244" s="847"/>
    </row>
    <row r="1245" spans="1:22" ht="18" customHeight="1" x14ac:dyDescent="0.3">
      <c r="A1245" s="112" t="s">
        <v>322</v>
      </c>
      <c r="B1245" s="125">
        <v>400</v>
      </c>
      <c r="C1245" s="125">
        <v>578</v>
      </c>
      <c r="D1245" s="167">
        <f>MAX(K1249:L1249:M1249)/578*100</f>
        <v>6.2283737024221448</v>
      </c>
      <c r="E1245" s="167"/>
      <c r="F1245" s="26"/>
      <c r="G1245" s="26"/>
      <c r="H1245" s="13"/>
      <c r="I1245" s="13"/>
      <c r="J1245" s="409">
        <f>(K1245+L1245+M1245)/3</f>
        <v>229.33333333333334</v>
      </c>
      <c r="K1245" s="445">
        <v>225</v>
      </c>
      <c r="L1245" s="373">
        <v>231</v>
      </c>
      <c r="M1245" s="373">
        <v>232</v>
      </c>
      <c r="N1245" s="394"/>
      <c r="O1245" s="311"/>
      <c r="P1245" s="137"/>
      <c r="Q1245" s="137"/>
      <c r="R1245" s="137"/>
      <c r="S1245" s="139"/>
      <c r="T1245" s="781"/>
      <c r="U1245" s="736"/>
      <c r="V1245" s="773"/>
    </row>
    <row r="1246" spans="1:22" ht="18" customHeight="1" x14ac:dyDescent="0.3">
      <c r="A1246" s="14" t="s">
        <v>115</v>
      </c>
      <c r="B1246" s="578"/>
      <c r="C1246" s="579"/>
      <c r="D1246" s="580"/>
      <c r="E1246" s="352">
        <v>390</v>
      </c>
      <c r="F1246" s="367"/>
      <c r="G1246" s="367"/>
      <c r="H1246" s="347"/>
      <c r="I1246" s="347"/>
      <c r="J1246" s="238"/>
      <c r="K1246" s="418">
        <v>27</v>
      </c>
      <c r="L1246" s="393">
        <v>36</v>
      </c>
      <c r="M1246" s="393">
        <v>24</v>
      </c>
      <c r="N1246" s="394">
        <f t="shared" si="398"/>
        <v>10.816360940723087</v>
      </c>
      <c r="O1246" s="312"/>
      <c r="P1246" s="137"/>
      <c r="Q1246" s="137"/>
      <c r="R1246" s="137"/>
      <c r="S1246" s="139"/>
      <c r="T1246" s="781"/>
      <c r="U1246" s="736"/>
      <c r="V1246" s="773"/>
    </row>
    <row r="1247" spans="1:22" ht="18" customHeight="1" x14ac:dyDescent="0.3">
      <c r="A1247" s="14"/>
      <c r="B1247" s="581"/>
      <c r="C1247" s="1048"/>
      <c r="D1247" s="582"/>
      <c r="E1247" s="353">
        <v>399</v>
      </c>
      <c r="F1247" s="368"/>
      <c r="G1247" s="368"/>
      <c r="H1247" s="349"/>
      <c r="I1247" s="349"/>
      <c r="J1247" s="238"/>
      <c r="K1247" s="418"/>
      <c r="L1247" s="393"/>
      <c r="M1247" s="393"/>
      <c r="N1247" s="394"/>
      <c r="O1247" s="312"/>
      <c r="P1247" s="137"/>
      <c r="Q1247" s="137"/>
      <c r="R1247" s="137"/>
      <c r="S1247" s="139"/>
      <c r="T1247" s="781"/>
      <c r="U1247" s="736"/>
      <c r="V1247" s="773"/>
    </row>
    <row r="1248" spans="1:22" ht="18" customHeight="1" x14ac:dyDescent="0.3">
      <c r="A1248" s="14"/>
      <c r="B1248" s="583"/>
      <c r="C1248" s="584"/>
      <c r="D1248" s="585"/>
      <c r="E1248" s="354">
        <v>401</v>
      </c>
      <c r="F1248" s="369"/>
      <c r="G1248" s="369"/>
      <c r="H1248" s="351"/>
      <c r="I1248" s="351"/>
      <c r="J1248" s="238"/>
      <c r="K1248" s="418"/>
      <c r="L1248" s="393"/>
      <c r="M1248" s="393"/>
      <c r="N1248" s="394"/>
      <c r="O1248" s="313"/>
      <c r="P1248" s="137"/>
      <c r="Q1248" s="137"/>
      <c r="R1248" s="137"/>
      <c r="S1248" s="139"/>
      <c r="T1248" s="781"/>
      <c r="U1248" s="736"/>
      <c r="V1248" s="773"/>
    </row>
    <row r="1249" spans="1:22" ht="18" customHeight="1" x14ac:dyDescent="0.3">
      <c r="A1249" s="64" t="s">
        <v>11</v>
      </c>
      <c r="B1249" s="509"/>
      <c r="C1249" s="509"/>
      <c r="D1249" s="91"/>
      <c r="E1249" s="91"/>
      <c r="F1249" s="90"/>
      <c r="G1249" s="90"/>
      <c r="H1249" s="92"/>
      <c r="I1249" s="92"/>
      <c r="J1249" s="410"/>
      <c r="K1249" s="446">
        <f>SUM(K1246:K1248)</f>
        <v>27</v>
      </c>
      <c r="L1249" s="446">
        <f t="shared" ref="L1249:M1249" si="408">SUM(L1246:L1248)</f>
        <v>36</v>
      </c>
      <c r="M1249" s="446">
        <f t="shared" si="408"/>
        <v>24</v>
      </c>
      <c r="N1249" s="425">
        <f t="shared" si="398"/>
        <v>10.816360940723087</v>
      </c>
      <c r="O1249" s="557"/>
      <c r="P1249" s="79"/>
      <c r="Q1249" s="79"/>
      <c r="R1249" s="79"/>
      <c r="S1249" s="93"/>
      <c r="T1249" s="1004"/>
      <c r="U1249" s="736"/>
      <c r="V1249" s="773"/>
    </row>
    <row r="1250" spans="1:22" ht="18" customHeight="1" x14ac:dyDescent="0.3">
      <c r="A1250" s="632"/>
      <c r="B1250" s="649"/>
      <c r="C1250" s="649"/>
      <c r="D1250" s="708"/>
      <c r="E1250" s="708"/>
      <c r="F1250" s="709"/>
      <c r="G1250" s="709"/>
      <c r="H1250" s="710"/>
      <c r="I1250" s="710"/>
      <c r="J1250" s="631"/>
      <c r="K1250" s="711">
        <f>220*K1249*0.85/1000</f>
        <v>5.0490000000000004</v>
      </c>
      <c r="L1250" s="646">
        <f>220*L1249*0.85/1000</f>
        <v>6.7320000000000002</v>
      </c>
      <c r="M1250" s="646">
        <f>220*M1249*0.85/1000</f>
        <v>4.4880000000000004</v>
      </c>
      <c r="N1250" s="683"/>
      <c r="O1250" s="712">
        <f>SUM(K1250:M1250)</f>
        <v>16.269000000000002</v>
      </c>
      <c r="P1250" s="651"/>
      <c r="Q1250" s="651"/>
      <c r="R1250" s="651"/>
      <c r="S1250" s="713"/>
      <c r="T1250" s="907"/>
      <c r="U1250" s="765">
        <f>SUM(O1250,T1250)</f>
        <v>16.269000000000002</v>
      </c>
      <c r="V1250" s="813"/>
    </row>
    <row r="1251" spans="1:22" ht="18" customHeight="1" x14ac:dyDescent="0.3">
      <c r="A1251" s="577" t="s">
        <v>323</v>
      </c>
      <c r="B1251" s="125">
        <v>400</v>
      </c>
      <c r="C1251" s="125">
        <v>578</v>
      </c>
      <c r="D1251" s="167">
        <f>MAX(K1255:L1255:M1255)/578*100</f>
        <v>5.1903114186851207</v>
      </c>
      <c r="E1251" s="167"/>
      <c r="F1251" s="26"/>
      <c r="G1251" s="26"/>
      <c r="H1251" s="13"/>
      <c r="I1251" s="13"/>
      <c r="J1251" s="409">
        <f>(K1251+L1251+M1251)/3</f>
        <v>231.33333333333334</v>
      </c>
      <c r="K1251" s="445">
        <v>228</v>
      </c>
      <c r="L1251" s="373">
        <v>231</v>
      </c>
      <c r="M1251" s="373">
        <v>235</v>
      </c>
      <c r="N1251" s="394"/>
      <c r="O1251" s="357"/>
      <c r="P1251" s="137"/>
      <c r="Q1251" s="137"/>
      <c r="R1251" s="137"/>
      <c r="S1251" s="139"/>
      <c r="T1251" s="781"/>
      <c r="U1251" s="736"/>
      <c r="V1251" s="773"/>
    </row>
    <row r="1252" spans="1:22" ht="18" customHeight="1" x14ac:dyDescent="0.3">
      <c r="A1252" s="14" t="s">
        <v>115</v>
      </c>
      <c r="B1252" s="586"/>
      <c r="C1252" s="587"/>
      <c r="D1252" s="580"/>
      <c r="E1252" s="352">
        <v>395</v>
      </c>
      <c r="F1252" s="367"/>
      <c r="G1252" s="367"/>
      <c r="H1252" s="347"/>
      <c r="I1252" s="347"/>
      <c r="J1252" s="238"/>
      <c r="K1252" s="418">
        <v>5</v>
      </c>
      <c r="L1252" s="393">
        <v>30</v>
      </c>
      <c r="M1252" s="393">
        <v>4</v>
      </c>
      <c r="N1252" s="394">
        <f t="shared" si="398"/>
        <v>25.514118758052376</v>
      </c>
      <c r="O1252" s="358"/>
      <c r="P1252" s="137"/>
      <c r="Q1252" s="137"/>
      <c r="R1252" s="137"/>
      <c r="S1252" s="139"/>
      <c r="T1252" s="781"/>
      <c r="U1252" s="736"/>
      <c r="V1252" s="773"/>
    </row>
    <row r="1253" spans="1:22" ht="18" customHeight="1" x14ac:dyDescent="0.3">
      <c r="A1253" s="14"/>
      <c r="B1253" s="588"/>
      <c r="C1253" s="1014"/>
      <c r="D1253" s="582"/>
      <c r="E1253" s="353">
        <v>399</v>
      </c>
      <c r="F1253" s="368"/>
      <c r="G1253" s="368"/>
      <c r="H1253" s="349"/>
      <c r="I1253" s="349"/>
      <c r="J1253" s="238"/>
      <c r="K1253" s="418"/>
      <c r="L1253" s="393"/>
      <c r="M1253" s="393"/>
      <c r="N1253" s="394"/>
      <c r="O1253" s="358"/>
      <c r="P1253" s="137"/>
      <c r="Q1253" s="137"/>
      <c r="R1253" s="137"/>
      <c r="S1253" s="139"/>
      <c r="T1253" s="781"/>
      <c r="U1253" s="736"/>
      <c r="V1253" s="773"/>
    </row>
    <row r="1254" spans="1:22" ht="18" customHeight="1" x14ac:dyDescent="0.3">
      <c r="A1254" s="14"/>
      <c r="B1254" s="589"/>
      <c r="C1254" s="590"/>
      <c r="D1254" s="585"/>
      <c r="E1254" s="354">
        <v>408</v>
      </c>
      <c r="F1254" s="369"/>
      <c r="G1254" s="369"/>
      <c r="H1254" s="351"/>
      <c r="I1254" s="351"/>
      <c r="J1254" s="238"/>
      <c r="K1254" s="418"/>
      <c r="L1254" s="393"/>
      <c r="M1254" s="393"/>
      <c r="N1254" s="394"/>
      <c r="O1254" s="359"/>
      <c r="P1254" s="137"/>
      <c r="Q1254" s="137"/>
      <c r="R1254" s="137"/>
      <c r="S1254" s="139"/>
      <c r="T1254" s="781"/>
      <c r="U1254" s="736"/>
      <c r="V1254" s="773"/>
    </row>
    <row r="1255" spans="1:22" ht="18" customHeight="1" x14ac:dyDescent="0.3">
      <c r="A1255" s="64" t="s">
        <v>11</v>
      </c>
      <c r="B1255" s="90"/>
      <c r="C1255" s="90"/>
      <c r="D1255" s="91"/>
      <c r="E1255" s="91"/>
      <c r="F1255" s="90"/>
      <c r="G1255" s="90"/>
      <c r="H1255" s="92"/>
      <c r="I1255" s="92"/>
      <c r="J1255" s="410"/>
      <c r="K1255" s="446">
        <f>SUM(K1252:K1254)</f>
        <v>5</v>
      </c>
      <c r="L1255" s="446">
        <f t="shared" ref="L1255:M1255" si="409">SUM(L1252:L1254)</f>
        <v>30</v>
      </c>
      <c r="M1255" s="446">
        <f t="shared" si="409"/>
        <v>4</v>
      </c>
      <c r="N1255" s="425">
        <f t="shared" si="398"/>
        <v>25.514118758052376</v>
      </c>
      <c r="O1255" s="557"/>
      <c r="P1255" s="79"/>
      <c r="Q1255" s="79"/>
      <c r="R1255" s="79"/>
      <c r="S1255" s="93"/>
      <c r="T1255" s="1004"/>
      <c r="U1255" s="736"/>
      <c r="V1255" s="773"/>
    </row>
    <row r="1256" spans="1:22" ht="18" customHeight="1" x14ac:dyDescent="0.3">
      <c r="A1256" s="632"/>
      <c r="B1256" s="709"/>
      <c r="C1256" s="709"/>
      <c r="D1256" s="708"/>
      <c r="E1256" s="708"/>
      <c r="F1256" s="709"/>
      <c r="G1256" s="709"/>
      <c r="H1256" s="710"/>
      <c r="I1256" s="710"/>
      <c r="J1256" s="631"/>
      <c r="K1256" s="711">
        <f>220*K1255*0.85/1000</f>
        <v>0.93500000000000005</v>
      </c>
      <c r="L1256" s="711">
        <f>220*L1255*0.85/1000</f>
        <v>5.61</v>
      </c>
      <c r="M1256" s="711">
        <f>220*M1255*0.85/1000</f>
        <v>0.748</v>
      </c>
      <c r="N1256" s="683"/>
      <c r="O1256" s="683">
        <f>SUM(K1256:M1256)</f>
        <v>7.2930000000000001</v>
      </c>
      <c r="P1256" s="651"/>
      <c r="Q1256" s="651"/>
      <c r="R1256" s="651"/>
      <c r="S1256" s="713"/>
      <c r="T1256" s="1015"/>
      <c r="U1256" s="716"/>
      <c r="V1256" s="796">
        <f>SUM(O1256,T1256)</f>
        <v>7.2930000000000001</v>
      </c>
    </row>
    <row r="1257" spans="1:22" ht="18" customHeight="1" x14ac:dyDescent="0.3">
      <c r="A1257" s="1016" t="s">
        <v>17</v>
      </c>
      <c r="B1257" s="858">
        <f>SUM(B1194,B1204,B1216,B1222,B1234,B1240,B1245)</f>
        <v>1720</v>
      </c>
      <c r="C1257" s="858">
        <f>SUM(C1194,C1204,C1216,C1222,C1228,C1234,C1240,C1245)</f>
        <v>2845</v>
      </c>
      <c r="D1257" s="975"/>
      <c r="E1257" s="975"/>
      <c r="F1257" s="858"/>
      <c r="G1257" s="858"/>
      <c r="H1257" s="951"/>
      <c r="I1257" s="951"/>
      <c r="J1257" s="250"/>
      <c r="K1257" s="419"/>
      <c r="L1257" s="419"/>
      <c r="M1257" s="419"/>
      <c r="N1257" s="1017"/>
      <c r="O1257" s="1018"/>
      <c r="P1257" s="255"/>
      <c r="Q1257" s="255"/>
      <c r="R1257" s="255"/>
      <c r="S1257" s="1019"/>
      <c r="T1257" s="1020"/>
      <c r="U1257" s="1021">
        <f>SUM(U1199,U1203,U1209,U1215,U1221,U1227,U1233,U1239,U1244,U1250,U1256)</f>
        <v>162.12900000000002</v>
      </c>
      <c r="V1257" s="1022">
        <f>SUM(V1203,V1215,V1233,V1256)</f>
        <v>48.806999999999995</v>
      </c>
    </row>
    <row r="1258" spans="1:22" ht="36" customHeight="1" x14ac:dyDescent="0.2">
      <c r="A1258" s="1065" t="s">
        <v>358</v>
      </c>
      <c r="B1258" s="1066"/>
      <c r="C1258" s="1066"/>
      <c r="D1258" s="1066"/>
      <c r="E1258" s="1066"/>
      <c r="F1258" s="1066"/>
      <c r="G1258" s="1066"/>
      <c r="H1258" s="1066"/>
      <c r="I1258" s="1066"/>
      <c r="J1258" s="1066"/>
      <c r="K1258" s="1066"/>
      <c r="L1258" s="1066"/>
      <c r="M1258" s="1066"/>
      <c r="N1258" s="1066"/>
      <c r="O1258" s="1066"/>
      <c r="P1258" s="1066"/>
      <c r="Q1258" s="1066"/>
      <c r="R1258" s="1066"/>
      <c r="S1258" s="1066"/>
      <c r="T1258" s="1066"/>
      <c r="U1258" s="1067"/>
      <c r="V1258" s="1023"/>
    </row>
    <row r="1259" spans="1:22" ht="18" customHeight="1" x14ac:dyDescent="0.3">
      <c r="A1259" s="577" t="s">
        <v>577</v>
      </c>
      <c r="B1259" s="125">
        <v>400</v>
      </c>
      <c r="C1259" s="125">
        <v>578</v>
      </c>
      <c r="D1259" s="167">
        <f>MAX(K1265:L1265:M1265)/578*100</f>
        <v>21.557093425605537</v>
      </c>
      <c r="E1259" s="167"/>
      <c r="F1259" s="26"/>
      <c r="G1259" s="26"/>
      <c r="H1259" s="13"/>
      <c r="I1259" s="13"/>
      <c r="J1259" s="409">
        <f>(K1259+L1259+M1259)/3</f>
        <v>226</v>
      </c>
      <c r="K1259" s="445">
        <v>230</v>
      </c>
      <c r="L1259" s="373">
        <v>220</v>
      </c>
      <c r="M1259" s="373">
        <v>228</v>
      </c>
      <c r="N1259" s="394"/>
      <c r="O1259" s="357"/>
      <c r="P1259" s="137"/>
      <c r="Q1259" s="137"/>
      <c r="R1259" s="137"/>
      <c r="S1259" s="139"/>
      <c r="T1259" s="781"/>
      <c r="U1259" s="746"/>
      <c r="V1259" s="773"/>
    </row>
    <row r="1260" spans="1:22" ht="18" customHeight="1" x14ac:dyDescent="0.3">
      <c r="A1260" s="1024" t="s">
        <v>362</v>
      </c>
      <c r="B1260" s="586"/>
      <c r="C1260" s="587"/>
      <c r="D1260" s="580"/>
      <c r="E1260" s="352">
        <v>402</v>
      </c>
      <c r="F1260" s="367"/>
      <c r="G1260" s="367"/>
      <c r="H1260" s="347"/>
      <c r="I1260" s="347"/>
      <c r="J1260" s="238"/>
      <c r="K1260" s="399">
        <v>28.7</v>
      </c>
      <c r="L1260" s="399">
        <v>9.7999999999999989</v>
      </c>
      <c r="M1260" s="399">
        <v>3.5</v>
      </c>
      <c r="N1260" s="394">
        <f t="shared" ref="N1260:N1265" si="410">SQRT((0+L1260*0.866-M1260*0.866)*(0+L1260*0.866-M1260*0.866)+(K1260-L1260*0.5-M1260*0.5)*(K1260-L1260*0.5-M1260*0.5))</f>
        <v>22.71493459466701</v>
      </c>
      <c r="O1260" s="358"/>
      <c r="P1260" s="137"/>
      <c r="Q1260" s="137"/>
      <c r="R1260" s="137"/>
      <c r="S1260" s="139"/>
      <c r="T1260" s="781"/>
      <c r="U1260" s="736"/>
      <c r="V1260" s="773"/>
    </row>
    <row r="1261" spans="1:22" ht="18" customHeight="1" x14ac:dyDescent="0.3">
      <c r="A1261" s="1024" t="s">
        <v>363</v>
      </c>
      <c r="B1261" s="588"/>
      <c r="C1261" s="1014"/>
      <c r="D1261" s="582"/>
      <c r="E1261" s="353">
        <v>400</v>
      </c>
      <c r="F1261" s="368"/>
      <c r="G1261" s="368"/>
      <c r="H1261" s="349"/>
      <c r="I1261" s="349"/>
      <c r="J1261" s="238"/>
      <c r="K1261" s="399">
        <v>4.8999999999999995</v>
      </c>
      <c r="L1261" s="399">
        <v>19.599999999999998</v>
      </c>
      <c r="M1261" s="399">
        <v>0</v>
      </c>
      <c r="N1261" s="394">
        <f t="shared" si="410"/>
        <v>17.666722869847703</v>
      </c>
      <c r="O1261" s="358"/>
      <c r="P1261" s="137"/>
      <c r="Q1261" s="137"/>
      <c r="R1261" s="137"/>
      <c r="S1261" s="139"/>
      <c r="T1261" s="781"/>
      <c r="U1261" s="736"/>
      <c r="V1261" s="773"/>
    </row>
    <row r="1262" spans="1:22" ht="18" customHeight="1" x14ac:dyDescent="0.3">
      <c r="A1262" s="1024" t="s">
        <v>364</v>
      </c>
      <c r="B1262" s="588"/>
      <c r="C1262" s="1014"/>
      <c r="D1262" s="582"/>
      <c r="E1262" s="353">
        <v>395</v>
      </c>
      <c r="F1262" s="368"/>
      <c r="G1262" s="368"/>
      <c r="H1262" s="349"/>
      <c r="I1262" s="349"/>
      <c r="J1262" s="238"/>
      <c r="K1262" s="399">
        <v>24.5</v>
      </c>
      <c r="L1262" s="399">
        <v>32.9</v>
      </c>
      <c r="M1262" s="399">
        <v>3.5</v>
      </c>
      <c r="N1262" s="394">
        <f t="shared" si="410"/>
        <v>26.228266587024009</v>
      </c>
      <c r="O1262" s="358"/>
      <c r="P1262" s="137"/>
      <c r="Q1262" s="137"/>
      <c r="R1262" s="137"/>
      <c r="S1262" s="139"/>
      <c r="T1262" s="781"/>
      <c r="U1262" s="736"/>
      <c r="V1262" s="773"/>
    </row>
    <row r="1263" spans="1:22" ht="18" customHeight="1" x14ac:dyDescent="0.3">
      <c r="A1263" s="1024" t="s">
        <v>365</v>
      </c>
      <c r="B1263" s="588"/>
      <c r="C1263" s="1014"/>
      <c r="D1263" s="582"/>
      <c r="E1263" s="353"/>
      <c r="F1263" s="368"/>
      <c r="G1263" s="368"/>
      <c r="H1263" s="349"/>
      <c r="I1263" s="349"/>
      <c r="J1263" s="238"/>
      <c r="K1263" s="399">
        <v>2.0999999999999996</v>
      </c>
      <c r="L1263" s="399">
        <v>4.8999999999999995</v>
      </c>
      <c r="M1263" s="399">
        <v>3.5</v>
      </c>
      <c r="N1263" s="394">
        <f t="shared" si="410"/>
        <v>2.4248533481429342</v>
      </c>
      <c r="O1263" s="358"/>
      <c r="P1263" s="137"/>
      <c r="Q1263" s="137"/>
      <c r="R1263" s="137"/>
      <c r="S1263" s="139"/>
      <c r="T1263" s="781"/>
      <c r="U1263" s="736"/>
      <c r="V1263" s="773"/>
    </row>
    <row r="1264" spans="1:22" ht="18" customHeight="1" x14ac:dyDescent="0.3">
      <c r="A1264" s="1024" t="s">
        <v>578</v>
      </c>
      <c r="B1264" s="589"/>
      <c r="C1264" s="590"/>
      <c r="D1264" s="585"/>
      <c r="E1264" s="354"/>
      <c r="F1264" s="369"/>
      <c r="G1264" s="369"/>
      <c r="H1264" s="351"/>
      <c r="I1264" s="351"/>
      <c r="J1264" s="238"/>
      <c r="K1264" s="399">
        <v>54.599999999999994</v>
      </c>
      <c r="L1264" s="399">
        <v>57.4</v>
      </c>
      <c r="M1264" s="399">
        <v>39.199999999999996</v>
      </c>
      <c r="N1264" s="394">
        <f t="shared" si="410"/>
        <v>16.973668591085431</v>
      </c>
      <c r="O1264" s="359"/>
      <c r="P1264" s="137"/>
      <c r="Q1264" s="137"/>
      <c r="R1264" s="137"/>
      <c r="S1264" s="139"/>
      <c r="T1264" s="781"/>
      <c r="U1264" s="736"/>
      <c r="V1264" s="773"/>
    </row>
    <row r="1265" spans="1:22" ht="18" customHeight="1" x14ac:dyDescent="0.3">
      <c r="A1265" s="15" t="s">
        <v>11</v>
      </c>
      <c r="B1265" s="90"/>
      <c r="C1265" s="90"/>
      <c r="D1265" s="91"/>
      <c r="E1265" s="91"/>
      <c r="F1265" s="90"/>
      <c r="G1265" s="90"/>
      <c r="H1265" s="92"/>
      <c r="I1265" s="92"/>
      <c r="J1265" s="410"/>
      <c r="K1265" s="446">
        <f>SUM(K1260:K1264)</f>
        <v>114.8</v>
      </c>
      <c r="L1265" s="446">
        <f t="shared" ref="L1265:M1265" si="411">SUM(L1260:L1264)</f>
        <v>124.6</v>
      </c>
      <c r="M1265" s="446">
        <f t="shared" si="411"/>
        <v>49.699999999999996</v>
      </c>
      <c r="N1265" s="591">
        <f t="shared" si="410"/>
        <v>70.510872633658423</v>
      </c>
      <c r="O1265" s="557"/>
      <c r="P1265" s="79"/>
      <c r="Q1265" s="79"/>
      <c r="R1265" s="79"/>
      <c r="S1265" s="93"/>
      <c r="T1265" s="1004"/>
      <c r="U1265" s="736"/>
      <c r="V1265" s="773"/>
    </row>
    <row r="1266" spans="1:22" ht="18" customHeight="1" x14ac:dyDescent="0.3">
      <c r="A1266" s="592"/>
      <c r="B1266" s="709"/>
      <c r="C1266" s="709"/>
      <c r="D1266" s="708"/>
      <c r="E1266" s="708"/>
      <c r="F1266" s="709"/>
      <c r="G1266" s="709"/>
      <c r="H1266" s="710"/>
      <c r="I1266" s="710"/>
      <c r="J1266" s="631"/>
      <c r="K1266" s="711">
        <f>220*K1265*0.85/1000</f>
        <v>21.467599999999997</v>
      </c>
      <c r="L1266" s="711">
        <f>220*L1265*0.85/1000</f>
        <v>23.3002</v>
      </c>
      <c r="M1266" s="711">
        <f>220*M1265*0.85/1000</f>
        <v>9.2938999999999972</v>
      </c>
      <c r="N1266" s="683"/>
      <c r="O1266" s="712">
        <f>SUM(K1266:M1266)</f>
        <v>54.061699999999988</v>
      </c>
      <c r="P1266" s="651"/>
      <c r="Q1266" s="651"/>
      <c r="R1266" s="651"/>
      <c r="S1266" s="713"/>
      <c r="T1266" s="907"/>
      <c r="U1266" s="765">
        <f>SUM(O1266,T1266)</f>
        <v>54.061699999999988</v>
      </c>
      <c r="V1266" s="813"/>
    </row>
    <row r="1267" spans="1:22" ht="18" customHeight="1" x14ac:dyDescent="0.3">
      <c r="A1267" s="577" t="s">
        <v>579</v>
      </c>
      <c r="B1267" s="125">
        <v>400</v>
      </c>
      <c r="C1267" s="125">
        <v>578</v>
      </c>
      <c r="D1267" s="167">
        <f>MAX(K1273:L1273:M1273)/578*100</f>
        <v>21.557093425605537</v>
      </c>
      <c r="E1267" s="167"/>
      <c r="F1267" s="26"/>
      <c r="G1267" s="26"/>
      <c r="H1267" s="13"/>
      <c r="I1267" s="13"/>
      <c r="J1267" s="409">
        <f>(K1267+L1267+M1267)/3</f>
        <v>226</v>
      </c>
      <c r="K1267" s="445">
        <v>231</v>
      </c>
      <c r="L1267" s="373">
        <v>219</v>
      </c>
      <c r="M1267" s="373">
        <v>228</v>
      </c>
      <c r="N1267" s="394"/>
      <c r="O1267" s="357"/>
      <c r="P1267" s="137"/>
      <c r="Q1267" s="137"/>
      <c r="R1267" s="137"/>
      <c r="S1267" s="139"/>
      <c r="T1267" s="781"/>
      <c r="U1267" s="746"/>
      <c r="V1267" s="773"/>
    </row>
    <row r="1268" spans="1:22" ht="18" customHeight="1" x14ac:dyDescent="0.3">
      <c r="A1268" s="1024" t="s">
        <v>362</v>
      </c>
      <c r="B1268" s="586"/>
      <c r="C1268" s="587"/>
      <c r="D1268" s="580"/>
      <c r="E1268" s="352">
        <v>401</v>
      </c>
      <c r="F1268" s="367"/>
      <c r="G1268" s="367"/>
      <c r="H1268" s="347"/>
      <c r="I1268" s="347"/>
      <c r="J1268" s="238"/>
      <c r="K1268" s="399">
        <v>31.499999999999996</v>
      </c>
      <c r="L1268" s="399">
        <v>10.5</v>
      </c>
      <c r="M1268" s="399">
        <v>4.8999999999999995</v>
      </c>
      <c r="N1268" s="394">
        <f t="shared" ref="N1268:N1273" si="412">SQRT((0+L1268*0.866-M1268*0.866)*(0+L1268*0.866-M1268*0.866)+(K1268-L1268*0.5-M1268*0.5)*(K1268-L1268*0.5-M1268*0.5))</f>
        <v>24.289063797520065</v>
      </c>
      <c r="O1268" s="358"/>
      <c r="P1268" s="137"/>
      <c r="Q1268" s="137"/>
      <c r="R1268" s="137"/>
      <c r="S1268" s="139"/>
      <c r="T1268" s="781"/>
      <c r="U1268" s="736"/>
      <c r="V1268" s="773"/>
    </row>
    <row r="1269" spans="1:22" ht="18" customHeight="1" x14ac:dyDescent="0.3">
      <c r="A1269" s="1024" t="s">
        <v>363</v>
      </c>
      <c r="B1269" s="588"/>
      <c r="C1269" s="1014"/>
      <c r="D1269" s="582"/>
      <c r="E1269" s="353">
        <v>400</v>
      </c>
      <c r="F1269" s="368"/>
      <c r="G1269" s="368"/>
      <c r="H1269" s="349"/>
      <c r="I1269" s="349"/>
      <c r="J1269" s="238"/>
      <c r="K1269" s="399">
        <v>7</v>
      </c>
      <c r="L1269" s="399">
        <v>22.4</v>
      </c>
      <c r="M1269" s="399">
        <v>0.7</v>
      </c>
      <c r="N1269" s="394">
        <f t="shared" si="412"/>
        <v>19.33518246203019</v>
      </c>
      <c r="O1269" s="358"/>
      <c r="P1269" s="137"/>
      <c r="Q1269" s="137"/>
      <c r="R1269" s="137"/>
      <c r="S1269" s="139"/>
      <c r="T1269" s="781"/>
      <c r="U1269" s="736"/>
      <c r="V1269" s="773"/>
    </row>
    <row r="1270" spans="1:22" ht="18" customHeight="1" x14ac:dyDescent="0.3">
      <c r="A1270" s="1024" t="s">
        <v>364</v>
      </c>
      <c r="B1270" s="588"/>
      <c r="C1270" s="1014"/>
      <c r="D1270" s="582"/>
      <c r="E1270" s="353">
        <v>396</v>
      </c>
      <c r="F1270" s="368"/>
      <c r="G1270" s="368"/>
      <c r="H1270" s="349"/>
      <c r="I1270" s="349"/>
      <c r="J1270" s="238"/>
      <c r="K1270" s="399">
        <v>24.5</v>
      </c>
      <c r="L1270" s="399">
        <v>33.599999999999994</v>
      </c>
      <c r="M1270" s="399">
        <v>2.0999999999999996</v>
      </c>
      <c r="N1270" s="394">
        <f t="shared" si="412"/>
        <v>28.077862115909038</v>
      </c>
      <c r="O1270" s="358"/>
      <c r="P1270" s="137"/>
      <c r="Q1270" s="137"/>
      <c r="R1270" s="137"/>
      <c r="S1270" s="139"/>
      <c r="T1270" s="781"/>
      <c r="U1270" s="736"/>
      <c r="V1270" s="773"/>
    </row>
    <row r="1271" spans="1:22" ht="18" customHeight="1" x14ac:dyDescent="0.3">
      <c r="A1271" s="1024" t="s">
        <v>365</v>
      </c>
      <c r="B1271" s="588"/>
      <c r="C1271" s="1014"/>
      <c r="D1271" s="582"/>
      <c r="E1271" s="353"/>
      <c r="F1271" s="368"/>
      <c r="G1271" s="368"/>
      <c r="H1271" s="349"/>
      <c r="I1271" s="349"/>
      <c r="J1271" s="238"/>
      <c r="K1271" s="399">
        <v>2.8</v>
      </c>
      <c r="L1271" s="399">
        <v>5.6</v>
      </c>
      <c r="M1271" s="399">
        <v>3.5</v>
      </c>
      <c r="N1271" s="394">
        <f t="shared" si="412"/>
        <v>2.5238474518084484</v>
      </c>
      <c r="O1271" s="358"/>
      <c r="P1271" s="137"/>
      <c r="Q1271" s="137"/>
      <c r="R1271" s="137"/>
      <c r="S1271" s="139"/>
      <c r="T1271" s="781"/>
      <c r="U1271" s="736"/>
      <c r="V1271" s="773"/>
    </row>
    <row r="1272" spans="1:22" ht="18" customHeight="1" x14ac:dyDescent="0.3">
      <c r="A1272" s="1024" t="s">
        <v>578</v>
      </c>
      <c r="B1272" s="589"/>
      <c r="C1272" s="590"/>
      <c r="D1272" s="585"/>
      <c r="E1272" s="354"/>
      <c r="F1272" s="369"/>
      <c r="G1272" s="369"/>
      <c r="H1272" s="351"/>
      <c r="I1272" s="351"/>
      <c r="J1272" s="238"/>
      <c r="K1272" s="399">
        <v>49</v>
      </c>
      <c r="L1272" s="399">
        <v>52.5</v>
      </c>
      <c r="M1272" s="399">
        <v>34.299999999999997</v>
      </c>
      <c r="N1272" s="394">
        <f t="shared" si="412"/>
        <v>16.726488736133476</v>
      </c>
      <c r="O1272" s="359"/>
      <c r="P1272" s="137"/>
      <c r="Q1272" s="137"/>
      <c r="R1272" s="137"/>
      <c r="S1272" s="139"/>
      <c r="T1272" s="781"/>
      <c r="U1272" s="736"/>
      <c r="V1272" s="773"/>
    </row>
    <row r="1273" spans="1:22" ht="18" customHeight="1" x14ac:dyDescent="0.3">
      <c r="A1273" s="15" t="s">
        <v>11</v>
      </c>
      <c r="B1273" s="90"/>
      <c r="C1273" s="90"/>
      <c r="D1273" s="91"/>
      <c r="E1273" s="91"/>
      <c r="F1273" s="90"/>
      <c r="G1273" s="90"/>
      <c r="H1273" s="92"/>
      <c r="I1273" s="92"/>
      <c r="J1273" s="410"/>
      <c r="K1273" s="446">
        <f>SUM(K1268:K1272)</f>
        <v>114.8</v>
      </c>
      <c r="L1273" s="446">
        <f t="shared" ref="L1273:M1273" si="413">SUM(L1268:L1272)</f>
        <v>124.6</v>
      </c>
      <c r="M1273" s="446">
        <f t="shared" si="413"/>
        <v>45.5</v>
      </c>
      <c r="N1273" s="591">
        <f t="shared" si="412"/>
        <v>74.681956993372893</v>
      </c>
      <c r="O1273" s="557"/>
      <c r="P1273" s="79"/>
      <c r="Q1273" s="79"/>
      <c r="R1273" s="79"/>
      <c r="S1273" s="93"/>
      <c r="T1273" s="1004"/>
      <c r="U1273" s="736"/>
      <c r="V1273" s="773"/>
    </row>
    <row r="1274" spans="1:22" ht="18" customHeight="1" x14ac:dyDescent="0.3">
      <c r="A1274" s="592"/>
      <c r="B1274" s="709"/>
      <c r="C1274" s="709"/>
      <c r="D1274" s="708"/>
      <c r="E1274" s="708"/>
      <c r="F1274" s="709"/>
      <c r="G1274" s="709"/>
      <c r="H1274" s="710"/>
      <c r="I1274" s="710"/>
      <c r="J1274" s="631"/>
      <c r="K1274" s="711">
        <f>220*K1273*0.85/1000</f>
        <v>21.467599999999997</v>
      </c>
      <c r="L1274" s="711">
        <f>220*L1273*0.85/1000</f>
        <v>23.3002</v>
      </c>
      <c r="M1274" s="711">
        <f>220*M1273*0.85/1000</f>
        <v>8.5084999999999997</v>
      </c>
      <c r="N1274" s="683"/>
      <c r="O1274" s="712">
        <f>SUM(K1274:M1274)</f>
        <v>53.276299999999992</v>
      </c>
      <c r="P1274" s="651"/>
      <c r="Q1274" s="651"/>
      <c r="R1274" s="651"/>
      <c r="S1274" s="713"/>
      <c r="T1274" s="907"/>
      <c r="U1274" s="765"/>
      <c r="V1274" s="765">
        <f>SUM(O1274:T1274)</f>
        <v>53.276299999999992</v>
      </c>
    </row>
    <row r="1275" spans="1:22" ht="18" customHeight="1" x14ac:dyDescent="0.3">
      <c r="A1275" s="577" t="s">
        <v>580</v>
      </c>
      <c r="B1275" s="125">
        <v>250</v>
      </c>
      <c r="C1275" s="125">
        <v>361</v>
      </c>
      <c r="D1275" s="167">
        <f>MAX(K1279:L1279:M1279)/361*100</f>
        <v>6.2049861495844869</v>
      </c>
      <c r="E1275" s="167"/>
      <c r="F1275" s="26"/>
      <c r="G1275" s="26"/>
      <c r="H1275" s="13"/>
      <c r="I1275" s="13"/>
      <c r="J1275" s="409">
        <f>(K1275+L1275+M1275)/3</f>
        <v>227</v>
      </c>
      <c r="K1275" s="445">
        <v>224</v>
      </c>
      <c r="L1275" s="373">
        <v>230</v>
      </c>
      <c r="M1275" s="373">
        <v>227</v>
      </c>
      <c r="N1275" s="394"/>
      <c r="O1275" s="357"/>
      <c r="P1275" s="137"/>
      <c r="Q1275" s="137"/>
      <c r="R1275" s="137"/>
      <c r="S1275" s="139"/>
      <c r="T1275" s="781"/>
      <c r="U1275" s="736"/>
      <c r="V1275" s="773"/>
    </row>
    <row r="1276" spans="1:22" ht="18" customHeight="1" x14ac:dyDescent="0.3">
      <c r="A1276" s="1024" t="s">
        <v>362</v>
      </c>
      <c r="B1276" s="586"/>
      <c r="C1276" s="587"/>
      <c r="D1276" s="580"/>
      <c r="E1276" s="352">
        <v>397</v>
      </c>
      <c r="F1276" s="367"/>
      <c r="G1276" s="367"/>
      <c r="H1276" s="347"/>
      <c r="I1276" s="347"/>
      <c r="J1276" s="238"/>
      <c r="K1276" s="399">
        <v>6.3</v>
      </c>
      <c r="L1276" s="399">
        <v>0</v>
      </c>
      <c r="M1276" s="399">
        <v>1.4</v>
      </c>
      <c r="N1276" s="394">
        <f t="shared" ref="N1276:N1279" si="414">SQRT((0+L1276*0.866-M1276*0.866)*(0+L1276*0.866-M1276*0.866)+(K1276-L1276*0.5-M1276*0.5)*(K1276-L1276*0.5-M1276*0.5))</f>
        <v>5.7297394146679999</v>
      </c>
      <c r="O1276" s="358"/>
      <c r="P1276" s="137"/>
      <c r="Q1276" s="137"/>
      <c r="R1276" s="137"/>
      <c r="S1276" s="139"/>
      <c r="T1276" s="781"/>
      <c r="U1276" s="736"/>
      <c r="V1276" s="773"/>
    </row>
    <row r="1277" spans="1:22" ht="18" customHeight="1" x14ac:dyDescent="0.3">
      <c r="A1277" s="1024" t="s">
        <v>363</v>
      </c>
      <c r="B1277" s="588"/>
      <c r="C1277" s="1014"/>
      <c r="D1277" s="582"/>
      <c r="E1277" s="353">
        <v>405</v>
      </c>
      <c r="F1277" s="368"/>
      <c r="G1277" s="368"/>
      <c r="H1277" s="349"/>
      <c r="I1277" s="349"/>
      <c r="J1277" s="238"/>
      <c r="K1277" s="399">
        <v>2.8</v>
      </c>
      <c r="L1277" s="399">
        <v>3.5</v>
      </c>
      <c r="M1277" s="399">
        <v>21</v>
      </c>
      <c r="N1277" s="394">
        <f t="shared" si="414"/>
        <v>17.859913913566324</v>
      </c>
      <c r="O1277" s="358"/>
      <c r="P1277" s="137"/>
      <c r="Q1277" s="137"/>
      <c r="R1277" s="137"/>
      <c r="S1277" s="139"/>
      <c r="T1277" s="781"/>
      <c r="U1277" s="736"/>
      <c r="V1277" s="773"/>
    </row>
    <row r="1278" spans="1:22" ht="18" customHeight="1" x14ac:dyDescent="0.3">
      <c r="A1278" s="1025"/>
      <c r="B1278" s="588"/>
      <c r="C1278" s="1014"/>
      <c r="D1278" s="582"/>
      <c r="E1278" s="353">
        <v>405</v>
      </c>
      <c r="F1278" s="368"/>
      <c r="G1278" s="368"/>
      <c r="H1278" s="349"/>
      <c r="I1278" s="349"/>
      <c r="J1278" s="238"/>
      <c r="K1278" s="418"/>
      <c r="L1278" s="393"/>
      <c r="M1278" s="393"/>
      <c r="N1278" s="394"/>
      <c r="O1278" s="358"/>
      <c r="P1278" s="137"/>
      <c r="Q1278" s="137"/>
      <c r="R1278" s="137"/>
      <c r="S1278" s="139"/>
      <c r="T1278" s="781"/>
      <c r="U1278" s="736"/>
      <c r="V1278" s="773"/>
    </row>
    <row r="1279" spans="1:22" ht="18" customHeight="1" x14ac:dyDescent="0.3">
      <c r="A1279" s="15" t="s">
        <v>11</v>
      </c>
      <c r="B1279" s="90"/>
      <c r="C1279" s="90"/>
      <c r="D1279" s="91"/>
      <c r="E1279" s="91"/>
      <c r="F1279" s="90"/>
      <c r="G1279" s="90"/>
      <c r="H1279" s="92"/>
      <c r="I1279" s="92"/>
      <c r="J1279" s="410"/>
      <c r="K1279" s="446">
        <f>SUM(K1276:K1278)</f>
        <v>9.1</v>
      </c>
      <c r="L1279" s="446">
        <f t="shared" ref="L1279" si="415">SUM(L1276:L1278)</f>
        <v>3.5</v>
      </c>
      <c r="M1279" s="446">
        <f t="shared" ref="M1279" si="416">SUM(M1276:M1278)</f>
        <v>22.4</v>
      </c>
      <c r="N1279" s="591">
        <f t="shared" si="414"/>
        <v>16.814109633281209</v>
      </c>
      <c r="O1279" s="557"/>
      <c r="P1279" s="79"/>
      <c r="Q1279" s="79"/>
      <c r="R1279" s="79"/>
      <c r="S1279" s="93"/>
      <c r="T1279" s="1004"/>
      <c r="U1279" s="736"/>
      <c r="V1279" s="773"/>
    </row>
    <row r="1280" spans="1:22" ht="18" customHeight="1" x14ac:dyDescent="0.3">
      <c r="A1280" s="592"/>
      <c r="B1280" s="709"/>
      <c r="C1280" s="709"/>
      <c r="D1280" s="708"/>
      <c r="E1280" s="708"/>
      <c r="F1280" s="709"/>
      <c r="G1280" s="709"/>
      <c r="H1280" s="710"/>
      <c r="I1280" s="710"/>
      <c r="J1280" s="631"/>
      <c r="K1280" s="711">
        <f>220*K1279*0.85/1000</f>
        <v>1.7017</v>
      </c>
      <c r="L1280" s="711">
        <f>220*L1279*0.85/1000</f>
        <v>0.65449999999999997</v>
      </c>
      <c r="M1280" s="711">
        <f>220*M1279*0.85/1000</f>
        <v>4.1888000000000005</v>
      </c>
      <c r="N1280" s="683"/>
      <c r="O1280" s="712">
        <f>SUM(K1280:M1280)</f>
        <v>6.5449999999999999</v>
      </c>
      <c r="P1280" s="651"/>
      <c r="Q1280" s="651"/>
      <c r="R1280" s="651"/>
      <c r="S1280" s="713"/>
      <c r="T1280" s="907"/>
      <c r="U1280" s="765">
        <f>SUM(O1280,T1280)</f>
        <v>6.5449999999999999</v>
      </c>
      <c r="V1280" s="813"/>
    </row>
    <row r="1281" spans="1:22" ht="18" customHeight="1" x14ac:dyDescent="0.3">
      <c r="A1281" s="577" t="s">
        <v>581</v>
      </c>
      <c r="B1281" s="125">
        <v>250</v>
      </c>
      <c r="C1281" s="125">
        <v>361</v>
      </c>
      <c r="D1281" s="167">
        <f>MAX(K1285:L1285:M1285)/361*100</f>
        <v>7.7562326869806091</v>
      </c>
      <c r="E1281" s="167"/>
      <c r="F1281" s="26"/>
      <c r="G1281" s="26"/>
      <c r="H1281" s="13"/>
      <c r="I1281" s="13"/>
      <c r="J1281" s="409">
        <f>(K1281+L1281+M1281)/3</f>
        <v>226.66666666666666</v>
      </c>
      <c r="K1281" s="445">
        <v>224</v>
      </c>
      <c r="L1281" s="373">
        <v>229</v>
      </c>
      <c r="M1281" s="373">
        <v>227</v>
      </c>
      <c r="N1281" s="394"/>
      <c r="O1281" s="357"/>
      <c r="P1281" s="137"/>
      <c r="Q1281" s="137"/>
      <c r="R1281" s="137"/>
      <c r="S1281" s="139"/>
      <c r="T1281" s="781"/>
      <c r="U1281" s="736"/>
      <c r="V1281" s="773"/>
    </row>
    <row r="1282" spans="1:22" ht="18" customHeight="1" x14ac:dyDescent="0.3">
      <c r="A1282" s="1024" t="s">
        <v>362</v>
      </c>
      <c r="B1282" s="586"/>
      <c r="C1282" s="587"/>
      <c r="D1282" s="580"/>
      <c r="E1282" s="352">
        <v>397</v>
      </c>
      <c r="F1282" s="367"/>
      <c r="G1282" s="367"/>
      <c r="H1282" s="347"/>
      <c r="I1282" s="347"/>
      <c r="J1282" s="238"/>
      <c r="K1282" s="399">
        <v>7.6999999999999993</v>
      </c>
      <c r="L1282" s="399">
        <v>1.4</v>
      </c>
      <c r="M1282" s="399">
        <v>4.8999999999999995</v>
      </c>
      <c r="N1282" s="394">
        <f t="shared" ref="N1282:N1283" si="417">SQRT((0+L1282*0.866-M1282*0.866)*(0+L1282*0.866-M1282*0.866)+(K1282-L1282*0.5-M1282*0.5)*(K1282-L1282*0.5-M1282*0.5))</f>
        <v>5.467125478713653</v>
      </c>
      <c r="O1282" s="358"/>
      <c r="P1282" s="137"/>
      <c r="Q1282" s="137"/>
      <c r="R1282" s="137"/>
      <c r="S1282" s="139"/>
      <c r="T1282" s="781"/>
      <c r="U1282" s="736"/>
      <c r="V1282" s="773"/>
    </row>
    <row r="1283" spans="1:22" ht="18" customHeight="1" x14ac:dyDescent="0.3">
      <c r="A1283" s="1024" t="s">
        <v>363</v>
      </c>
      <c r="B1283" s="588"/>
      <c r="C1283" s="1014"/>
      <c r="D1283" s="582"/>
      <c r="E1283" s="353">
        <v>404</v>
      </c>
      <c r="F1283" s="368"/>
      <c r="G1283" s="368"/>
      <c r="H1283" s="349"/>
      <c r="I1283" s="349"/>
      <c r="J1283" s="238"/>
      <c r="K1283" s="399">
        <v>4.8999999999999995</v>
      </c>
      <c r="L1283" s="399">
        <v>5.6</v>
      </c>
      <c r="M1283" s="399">
        <v>23.099999999999998</v>
      </c>
      <c r="N1283" s="394">
        <f t="shared" si="417"/>
        <v>17.859913913566324</v>
      </c>
      <c r="O1283" s="358"/>
      <c r="P1283" s="137"/>
      <c r="Q1283" s="137"/>
      <c r="R1283" s="137"/>
      <c r="S1283" s="139"/>
      <c r="T1283" s="781"/>
      <c r="U1283" s="736"/>
      <c r="V1283" s="773"/>
    </row>
    <row r="1284" spans="1:22" ht="18" customHeight="1" x14ac:dyDescent="0.3">
      <c r="A1284" s="1025"/>
      <c r="B1284" s="588"/>
      <c r="C1284" s="1014"/>
      <c r="D1284" s="582"/>
      <c r="E1284" s="353">
        <v>403</v>
      </c>
      <c r="F1284" s="368"/>
      <c r="G1284" s="368"/>
      <c r="H1284" s="349"/>
      <c r="I1284" s="349"/>
      <c r="J1284" s="238"/>
      <c r="K1284" s="418"/>
      <c r="L1284" s="393"/>
      <c r="M1284" s="393"/>
      <c r="N1284" s="394"/>
      <c r="O1284" s="358"/>
      <c r="P1284" s="137"/>
      <c r="Q1284" s="137"/>
      <c r="R1284" s="137"/>
      <c r="S1284" s="139"/>
      <c r="T1284" s="781"/>
      <c r="U1284" s="736"/>
      <c r="V1284" s="773"/>
    </row>
    <row r="1285" spans="1:22" ht="18" customHeight="1" x14ac:dyDescent="0.3">
      <c r="A1285" s="15" t="s">
        <v>11</v>
      </c>
      <c r="B1285" s="90"/>
      <c r="C1285" s="90"/>
      <c r="D1285" s="91"/>
      <c r="E1285" s="91"/>
      <c r="F1285" s="90"/>
      <c r="G1285" s="90"/>
      <c r="H1285" s="92"/>
      <c r="I1285" s="92"/>
      <c r="J1285" s="410"/>
      <c r="K1285" s="446">
        <f>SUM(K1282:K1284)</f>
        <v>12.599999999999998</v>
      </c>
      <c r="L1285" s="446">
        <f t="shared" ref="L1285:M1285" si="418">SUM(L1282:L1284)</f>
        <v>7</v>
      </c>
      <c r="M1285" s="446">
        <f t="shared" si="418"/>
        <v>27.999999999999996</v>
      </c>
      <c r="N1285" s="591">
        <f t="shared" ref="N1285" si="419">SQRT((0+L1285*0.866-M1285*0.866)*(0+L1285*0.866-M1285*0.866)+(K1285-L1285*0.5-M1285*0.5)*(K1285-L1285*0.5-M1285*0.5))</f>
        <v>18.834558556016116</v>
      </c>
      <c r="O1285" s="557"/>
      <c r="P1285" s="79"/>
      <c r="Q1285" s="79"/>
      <c r="R1285" s="79"/>
      <c r="S1285" s="93"/>
      <c r="T1285" s="1004"/>
      <c r="U1285" s="736"/>
      <c r="V1285" s="773"/>
    </row>
    <row r="1286" spans="1:22" ht="18" customHeight="1" x14ac:dyDescent="0.3">
      <c r="A1286" s="592"/>
      <c r="B1286" s="709"/>
      <c r="C1286" s="709"/>
      <c r="D1286" s="708"/>
      <c r="E1286" s="708"/>
      <c r="F1286" s="709"/>
      <c r="G1286" s="709"/>
      <c r="H1286" s="710"/>
      <c r="I1286" s="710"/>
      <c r="J1286" s="631"/>
      <c r="K1286" s="711">
        <f>220*K1285*0.85/1000</f>
        <v>2.3561999999999994</v>
      </c>
      <c r="L1286" s="711">
        <f>220*L1285*0.85/1000</f>
        <v>1.3089999999999999</v>
      </c>
      <c r="M1286" s="711">
        <f>220*M1285*0.85/1000</f>
        <v>5.2359999999999989</v>
      </c>
      <c r="N1286" s="683"/>
      <c r="O1286" s="712">
        <f>SUM(K1286:M1286)</f>
        <v>8.9011999999999993</v>
      </c>
      <c r="P1286" s="651"/>
      <c r="Q1286" s="651"/>
      <c r="R1286" s="651"/>
      <c r="S1286" s="713"/>
      <c r="T1286" s="907"/>
      <c r="U1286" s="765"/>
      <c r="V1286" s="765">
        <f>SUM(O1286:T1286)</f>
        <v>8.9011999999999993</v>
      </c>
    </row>
    <row r="1287" spans="1:22" ht="18" customHeight="1" x14ac:dyDescent="0.3">
      <c r="A1287" s="577" t="s">
        <v>582</v>
      </c>
      <c r="B1287" s="125">
        <v>400</v>
      </c>
      <c r="C1287" s="125">
        <v>578</v>
      </c>
      <c r="D1287" s="167">
        <f>MAX(K1292:L1292:M1292)/578*100</f>
        <v>14.290657439446367</v>
      </c>
      <c r="E1287" s="167"/>
      <c r="F1287" s="26"/>
      <c r="G1287" s="26"/>
      <c r="H1287" s="13"/>
      <c r="I1287" s="13"/>
      <c r="J1287" s="409">
        <f>(K1287+L1287+M1287)/3</f>
        <v>224.66666666666666</v>
      </c>
      <c r="K1287" s="445">
        <v>222</v>
      </c>
      <c r="L1287" s="373">
        <v>222</v>
      </c>
      <c r="M1287" s="373">
        <v>230</v>
      </c>
      <c r="N1287" s="394"/>
      <c r="O1287" s="357"/>
      <c r="P1287" s="137"/>
      <c r="Q1287" s="137"/>
      <c r="R1287" s="137"/>
      <c r="S1287" s="139"/>
      <c r="T1287" s="781"/>
      <c r="U1287" s="736"/>
      <c r="V1287" s="773"/>
    </row>
    <row r="1288" spans="1:22" ht="18" customHeight="1" x14ac:dyDescent="0.3">
      <c r="A1288" s="1024" t="s">
        <v>362</v>
      </c>
      <c r="B1288" s="586"/>
      <c r="C1288" s="587"/>
      <c r="D1288" s="580"/>
      <c r="E1288" s="352">
        <v>397</v>
      </c>
      <c r="F1288" s="367"/>
      <c r="G1288" s="367"/>
      <c r="H1288" s="347"/>
      <c r="I1288" s="347"/>
      <c r="J1288" s="238"/>
      <c r="K1288" s="399">
        <v>18.899999999999999</v>
      </c>
      <c r="L1288" s="399">
        <v>20.299999999999997</v>
      </c>
      <c r="M1288" s="399">
        <v>28.7</v>
      </c>
      <c r="N1288" s="394">
        <f t="shared" ref="N1288:N1292" si="420">SQRT((0+L1288*0.866-M1288*0.866)*(0+L1288*0.866-M1288*0.866)+(K1288-L1288*0.5-M1288*0.5)*(K1288-L1288*0.5-M1288*0.5))</f>
        <v>9.1802448420507829</v>
      </c>
      <c r="O1288" s="358"/>
      <c r="P1288" s="137"/>
      <c r="Q1288" s="137"/>
      <c r="R1288" s="137"/>
      <c r="S1288" s="139"/>
      <c r="T1288" s="781"/>
      <c r="U1288" s="736"/>
      <c r="V1288" s="773"/>
    </row>
    <row r="1289" spans="1:22" ht="18" customHeight="1" x14ac:dyDescent="0.3">
      <c r="A1289" s="1024" t="s">
        <v>363</v>
      </c>
      <c r="B1289" s="588"/>
      <c r="C1289" s="1014"/>
      <c r="D1289" s="582"/>
      <c r="E1289" s="353">
        <v>398</v>
      </c>
      <c r="F1289" s="368"/>
      <c r="G1289" s="368"/>
      <c r="H1289" s="349"/>
      <c r="I1289" s="349"/>
      <c r="J1289" s="238"/>
      <c r="K1289" s="399">
        <v>61.599999999999994</v>
      </c>
      <c r="L1289" s="399">
        <v>16.099999999999998</v>
      </c>
      <c r="M1289" s="399">
        <v>30.799999999999997</v>
      </c>
      <c r="N1289" s="394">
        <f t="shared" si="420"/>
        <v>40.217912576860577</v>
      </c>
      <c r="O1289" s="358"/>
      <c r="P1289" s="137"/>
      <c r="Q1289" s="137"/>
      <c r="R1289" s="137"/>
      <c r="S1289" s="139"/>
      <c r="T1289" s="781"/>
      <c r="U1289" s="736"/>
      <c r="V1289" s="773"/>
    </row>
    <row r="1290" spans="1:22" ht="18" customHeight="1" x14ac:dyDescent="0.3">
      <c r="A1290" s="1024" t="s">
        <v>364</v>
      </c>
      <c r="B1290" s="588"/>
      <c r="C1290" s="1014"/>
      <c r="D1290" s="582"/>
      <c r="E1290" s="353">
        <v>395</v>
      </c>
      <c r="F1290" s="368"/>
      <c r="G1290" s="368"/>
      <c r="H1290" s="349"/>
      <c r="I1290" s="349"/>
      <c r="J1290" s="238"/>
      <c r="K1290" s="399">
        <v>2.0999999999999996</v>
      </c>
      <c r="L1290" s="399">
        <v>2.8</v>
      </c>
      <c r="M1290" s="399">
        <v>2.0999999999999996</v>
      </c>
      <c r="N1290" s="394">
        <f t="shared" si="420"/>
        <v>0.69998459983059635</v>
      </c>
      <c r="O1290" s="358"/>
      <c r="P1290" s="137"/>
      <c r="Q1290" s="137"/>
      <c r="R1290" s="137"/>
      <c r="S1290" s="139"/>
      <c r="T1290" s="781"/>
      <c r="U1290" s="736"/>
      <c r="V1290" s="773"/>
    </row>
    <row r="1291" spans="1:22" ht="18" customHeight="1" x14ac:dyDescent="0.3">
      <c r="A1291" s="1024" t="s">
        <v>365</v>
      </c>
      <c r="B1291" s="589"/>
      <c r="C1291" s="590"/>
      <c r="D1291" s="585"/>
      <c r="E1291" s="354"/>
      <c r="F1291" s="369"/>
      <c r="G1291" s="369"/>
      <c r="H1291" s="351"/>
      <c r="I1291" s="351"/>
      <c r="J1291" s="238"/>
      <c r="K1291" s="399">
        <v>0</v>
      </c>
      <c r="L1291" s="399">
        <v>4.8999999999999995</v>
      </c>
      <c r="M1291" s="399">
        <v>10.5</v>
      </c>
      <c r="N1291" s="394">
        <f t="shared" si="420"/>
        <v>9.0999241842995602</v>
      </c>
      <c r="O1291" s="359"/>
      <c r="P1291" s="137"/>
      <c r="Q1291" s="137"/>
      <c r="R1291" s="137"/>
      <c r="S1291" s="139"/>
      <c r="T1291" s="781"/>
      <c r="U1291" s="736"/>
      <c r="V1291" s="773"/>
    </row>
    <row r="1292" spans="1:22" ht="18" customHeight="1" x14ac:dyDescent="0.3">
      <c r="A1292" s="15" t="s">
        <v>11</v>
      </c>
      <c r="B1292" s="90"/>
      <c r="C1292" s="90"/>
      <c r="D1292" s="91"/>
      <c r="E1292" s="91"/>
      <c r="F1292" s="90"/>
      <c r="G1292" s="90"/>
      <c r="H1292" s="92"/>
      <c r="I1292" s="92"/>
      <c r="J1292" s="410"/>
      <c r="K1292" s="446">
        <f>SUM(K1288:K1291)</f>
        <v>82.6</v>
      </c>
      <c r="L1292" s="446">
        <f t="shared" ref="L1292" si="421">SUM(L1288:L1291)</f>
        <v>44.099999999999987</v>
      </c>
      <c r="M1292" s="446">
        <f t="shared" ref="M1292" si="422">SUM(M1288:M1291)</f>
        <v>72.099999999999994</v>
      </c>
      <c r="N1292" s="591">
        <f t="shared" si="420"/>
        <v>34.470501940064644</v>
      </c>
      <c r="O1292" s="557"/>
      <c r="P1292" s="79"/>
      <c r="Q1292" s="79"/>
      <c r="R1292" s="79"/>
      <c r="S1292" s="93"/>
      <c r="T1292" s="1004"/>
      <c r="U1292" s="736"/>
      <c r="V1292" s="773"/>
    </row>
    <row r="1293" spans="1:22" ht="18" customHeight="1" x14ac:dyDescent="0.3">
      <c r="A1293" s="592"/>
      <c r="B1293" s="709"/>
      <c r="C1293" s="709"/>
      <c r="D1293" s="708"/>
      <c r="E1293" s="708"/>
      <c r="F1293" s="709"/>
      <c r="G1293" s="709"/>
      <c r="H1293" s="710"/>
      <c r="I1293" s="710"/>
      <c r="J1293" s="631"/>
      <c r="K1293" s="711">
        <f>220*K1292*0.85/1000</f>
        <v>15.446199999999999</v>
      </c>
      <c r="L1293" s="711">
        <f>220*L1292*0.85/1000</f>
        <v>8.246699999999997</v>
      </c>
      <c r="M1293" s="711">
        <f>220*M1292*0.85/1000</f>
        <v>13.482699999999999</v>
      </c>
      <c r="N1293" s="683"/>
      <c r="O1293" s="712">
        <f>SUM(K1293:M1293)</f>
        <v>37.175599999999996</v>
      </c>
      <c r="P1293" s="651"/>
      <c r="Q1293" s="651"/>
      <c r="R1293" s="651"/>
      <c r="S1293" s="713"/>
      <c r="T1293" s="907"/>
      <c r="U1293" s="765">
        <f>SUM(O1293,T1293)</f>
        <v>37.175599999999996</v>
      </c>
      <c r="V1293" s="813"/>
    </row>
    <row r="1294" spans="1:22" ht="18" customHeight="1" x14ac:dyDescent="0.3">
      <c r="A1294" s="577" t="s">
        <v>583</v>
      </c>
      <c r="B1294" s="125">
        <v>400</v>
      </c>
      <c r="C1294" s="125">
        <v>578</v>
      </c>
      <c r="D1294" s="167">
        <f>MAX(K1299:L1299:M1299)/578*100</f>
        <v>15.138408304498268</v>
      </c>
      <c r="E1294" s="167"/>
      <c r="F1294" s="26"/>
      <c r="G1294" s="26"/>
      <c r="H1294" s="13"/>
      <c r="I1294" s="13"/>
      <c r="J1294" s="409">
        <f>(K1294+L1294+M1294)/3</f>
        <v>224</v>
      </c>
      <c r="K1294" s="445">
        <v>222</v>
      </c>
      <c r="L1294" s="373">
        <v>221</v>
      </c>
      <c r="M1294" s="373">
        <v>229</v>
      </c>
      <c r="N1294" s="394"/>
      <c r="O1294" s="357"/>
      <c r="P1294" s="137"/>
      <c r="Q1294" s="137"/>
      <c r="R1294" s="137"/>
      <c r="S1294" s="139"/>
      <c r="T1294" s="781"/>
      <c r="U1294" s="736"/>
      <c r="V1294" s="773"/>
    </row>
    <row r="1295" spans="1:22" ht="18" customHeight="1" x14ac:dyDescent="0.3">
      <c r="A1295" s="1024" t="s">
        <v>362</v>
      </c>
      <c r="B1295" s="586"/>
      <c r="C1295" s="587"/>
      <c r="D1295" s="580"/>
      <c r="E1295" s="352">
        <v>397</v>
      </c>
      <c r="F1295" s="367"/>
      <c r="G1295" s="367"/>
      <c r="H1295" s="347"/>
      <c r="I1295" s="347"/>
      <c r="J1295" s="238"/>
      <c r="K1295" s="399">
        <v>21</v>
      </c>
      <c r="L1295" s="399">
        <v>21.7</v>
      </c>
      <c r="M1295" s="399">
        <v>28</v>
      </c>
      <c r="N1295" s="394">
        <f t="shared" ref="N1295:N1299" si="423">SQRT((0+L1295*0.866-M1295*0.866)*(0+L1295*0.866-M1295*0.866)+(K1295-L1295*0.5-M1295*0.5)*(K1295-L1295*0.5-M1295*0.5))</f>
        <v>6.6774436455877355</v>
      </c>
      <c r="O1295" s="358"/>
      <c r="P1295" s="137"/>
      <c r="Q1295" s="137"/>
      <c r="R1295" s="137"/>
      <c r="S1295" s="139"/>
      <c r="T1295" s="781"/>
      <c r="U1295" s="736"/>
      <c r="V1295" s="773"/>
    </row>
    <row r="1296" spans="1:22" ht="18" customHeight="1" x14ac:dyDescent="0.3">
      <c r="A1296" s="1024" t="s">
        <v>363</v>
      </c>
      <c r="B1296" s="588"/>
      <c r="C1296" s="1014"/>
      <c r="D1296" s="582"/>
      <c r="E1296" s="353">
        <v>397</v>
      </c>
      <c r="F1296" s="368"/>
      <c r="G1296" s="368"/>
      <c r="H1296" s="349"/>
      <c r="I1296" s="349"/>
      <c r="J1296" s="238"/>
      <c r="K1296" s="399">
        <v>62.999999999999993</v>
      </c>
      <c r="L1296" s="399">
        <v>23.099999999999998</v>
      </c>
      <c r="M1296" s="399">
        <v>31.499999999999996</v>
      </c>
      <c r="N1296" s="394">
        <f t="shared" si="423"/>
        <v>36.433595696280101</v>
      </c>
      <c r="O1296" s="358"/>
      <c r="P1296" s="137"/>
      <c r="Q1296" s="137"/>
      <c r="R1296" s="137"/>
      <c r="S1296" s="139"/>
      <c r="T1296" s="781"/>
      <c r="U1296" s="736"/>
      <c r="V1296" s="773"/>
    </row>
    <row r="1297" spans="1:22" ht="18" customHeight="1" x14ac:dyDescent="0.3">
      <c r="A1297" s="1024" t="s">
        <v>364</v>
      </c>
      <c r="B1297" s="588"/>
      <c r="C1297" s="1014"/>
      <c r="D1297" s="582"/>
      <c r="E1297" s="353">
        <v>395</v>
      </c>
      <c r="F1297" s="368"/>
      <c r="G1297" s="368"/>
      <c r="H1297" s="349"/>
      <c r="I1297" s="349"/>
      <c r="J1297" s="238"/>
      <c r="K1297" s="399">
        <v>2.8</v>
      </c>
      <c r="L1297" s="399">
        <v>3.5</v>
      </c>
      <c r="M1297" s="399">
        <v>3.5</v>
      </c>
      <c r="N1297" s="394">
        <f t="shared" si="423"/>
        <v>0.70000000000000018</v>
      </c>
      <c r="O1297" s="358"/>
      <c r="P1297" s="137"/>
      <c r="Q1297" s="137"/>
      <c r="R1297" s="137"/>
      <c r="S1297" s="139"/>
      <c r="T1297" s="781"/>
      <c r="U1297" s="736"/>
      <c r="V1297" s="773"/>
    </row>
    <row r="1298" spans="1:22" ht="18" customHeight="1" x14ac:dyDescent="0.3">
      <c r="A1298" s="1024" t="s">
        <v>365</v>
      </c>
      <c r="B1298" s="589"/>
      <c r="C1298" s="590"/>
      <c r="D1298" s="585"/>
      <c r="E1298" s="354"/>
      <c r="F1298" s="369"/>
      <c r="G1298" s="369"/>
      <c r="H1298" s="351"/>
      <c r="I1298" s="351"/>
      <c r="J1298" s="238"/>
      <c r="K1298" s="399">
        <v>0.7</v>
      </c>
      <c r="L1298" s="399">
        <v>7</v>
      </c>
      <c r="M1298" s="399">
        <v>10.5</v>
      </c>
      <c r="N1298" s="394">
        <f t="shared" si="423"/>
        <v>8.6017126782984334</v>
      </c>
      <c r="O1298" s="359"/>
      <c r="P1298" s="137"/>
      <c r="Q1298" s="137"/>
      <c r="R1298" s="137"/>
      <c r="S1298" s="139"/>
      <c r="T1298" s="781"/>
      <c r="U1298" s="736"/>
      <c r="V1298" s="773"/>
    </row>
    <row r="1299" spans="1:22" ht="18" customHeight="1" x14ac:dyDescent="0.3">
      <c r="A1299" s="15" t="s">
        <v>11</v>
      </c>
      <c r="B1299" s="90"/>
      <c r="C1299" s="90"/>
      <c r="D1299" s="91"/>
      <c r="E1299" s="91"/>
      <c r="F1299" s="90"/>
      <c r="G1299" s="90"/>
      <c r="H1299" s="92"/>
      <c r="I1299" s="92"/>
      <c r="J1299" s="410"/>
      <c r="K1299" s="446">
        <f>SUM(K1295:K1298)</f>
        <v>87.5</v>
      </c>
      <c r="L1299" s="446">
        <f t="shared" ref="L1299:M1299" si="424">SUM(L1295:L1298)</f>
        <v>55.3</v>
      </c>
      <c r="M1299" s="446">
        <f t="shared" si="424"/>
        <v>73.5</v>
      </c>
      <c r="N1299" s="591">
        <f t="shared" si="423"/>
        <v>27.964717510463075</v>
      </c>
      <c r="O1299" s="557"/>
      <c r="P1299" s="79"/>
      <c r="Q1299" s="79"/>
      <c r="R1299" s="79"/>
      <c r="S1299" s="93"/>
      <c r="T1299" s="1004"/>
      <c r="U1299" s="736"/>
      <c r="V1299" s="773"/>
    </row>
    <row r="1300" spans="1:22" ht="18" customHeight="1" x14ac:dyDescent="0.3">
      <c r="A1300" s="592"/>
      <c r="B1300" s="709"/>
      <c r="C1300" s="709"/>
      <c r="D1300" s="708"/>
      <c r="E1300" s="708"/>
      <c r="F1300" s="709"/>
      <c r="G1300" s="709"/>
      <c r="H1300" s="710"/>
      <c r="I1300" s="710"/>
      <c r="J1300" s="631"/>
      <c r="K1300" s="711">
        <f>220*K1299*0.85/1000</f>
        <v>16.362500000000001</v>
      </c>
      <c r="L1300" s="711">
        <f>220*L1299*0.85/1000</f>
        <v>10.341100000000001</v>
      </c>
      <c r="M1300" s="711">
        <f>220*M1299*0.85/1000</f>
        <v>13.7445</v>
      </c>
      <c r="N1300" s="683"/>
      <c r="O1300" s="712">
        <f>SUM(K1300:M1300)</f>
        <v>40.448100000000004</v>
      </c>
      <c r="P1300" s="651"/>
      <c r="Q1300" s="651"/>
      <c r="R1300" s="651"/>
      <c r="S1300" s="713"/>
      <c r="T1300" s="907"/>
      <c r="U1300" s="765"/>
      <c r="V1300" s="765">
        <f>SUM(O1300:T1300)</f>
        <v>40.448100000000004</v>
      </c>
    </row>
    <row r="1301" spans="1:22" ht="18" customHeight="1" x14ac:dyDescent="0.3">
      <c r="A1301" s="577" t="s">
        <v>366</v>
      </c>
      <c r="B1301" s="125">
        <v>250</v>
      </c>
      <c r="C1301" s="125">
        <v>361</v>
      </c>
      <c r="D1301" s="167">
        <f>MAX(K1305:L1305:M1305)/361*100</f>
        <v>2.9085872576177283</v>
      </c>
      <c r="E1301" s="167"/>
      <c r="F1301" s="26"/>
      <c r="G1301" s="26"/>
      <c r="H1301" s="13"/>
      <c r="I1301" s="13"/>
      <c r="J1301" s="409">
        <f>(K1301+L1301+M1301)/3</f>
        <v>238</v>
      </c>
      <c r="K1301" s="445">
        <v>240</v>
      </c>
      <c r="L1301" s="373">
        <v>236</v>
      </c>
      <c r="M1301" s="373">
        <v>238</v>
      </c>
      <c r="N1301" s="394"/>
      <c r="O1301" s="357"/>
      <c r="P1301" s="137"/>
      <c r="Q1301" s="137"/>
      <c r="R1301" s="137"/>
      <c r="S1301" s="139"/>
      <c r="T1301" s="781"/>
      <c r="U1301" s="736"/>
      <c r="V1301" s="773"/>
    </row>
    <row r="1302" spans="1:22" ht="18" customHeight="1" x14ac:dyDescent="0.3">
      <c r="A1302" s="1024" t="s">
        <v>362</v>
      </c>
      <c r="B1302" s="586"/>
      <c r="C1302" s="587"/>
      <c r="D1302" s="580"/>
      <c r="E1302" s="352">
        <v>421</v>
      </c>
      <c r="F1302" s="367"/>
      <c r="G1302" s="367"/>
      <c r="H1302" s="347"/>
      <c r="I1302" s="347"/>
      <c r="J1302" s="238"/>
      <c r="K1302" s="399">
        <v>7.6999999999999993</v>
      </c>
      <c r="L1302" s="399">
        <v>9.7999999999999989</v>
      </c>
      <c r="M1302" s="399">
        <v>1.4</v>
      </c>
      <c r="N1302" s="394">
        <f t="shared" ref="N1302:N1303" si="425">SQRT((0+L1302*0.866-M1302*0.866)*(0+L1302*0.866-M1302*0.866)+(K1302-L1302*0.5-M1302*0.5)*(K1302-L1302*0.5-M1302*0.5))</f>
        <v>7.5714526585061588</v>
      </c>
      <c r="O1302" s="358"/>
      <c r="P1302" s="137"/>
      <c r="Q1302" s="137"/>
      <c r="R1302" s="137"/>
      <c r="S1302" s="139"/>
      <c r="T1302" s="781"/>
      <c r="U1302" s="736"/>
      <c r="V1302" s="773"/>
    </row>
    <row r="1303" spans="1:22" ht="18" customHeight="1" x14ac:dyDescent="0.3">
      <c r="A1303" s="1024" t="s">
        <v>584</v>
      </c>
      <c r="B1303" s="588"/>
      <c r="C1303" s="1014"/>
      <c r="D1303" s="582"/>
      <c r="E1303" s="353">
        <v>416</v>
      </c>
      <c r="F1303" s="368"/>
      <c r="G1303" s="368"/>
      <c r="H1303" s="349"/>
      <c r="I1303" s="349"/>
      <c r="J1303" s="238"/>
      <c r="K1303" s="399">
        <v>0.7</v>
      </c>
      <c r="L1303" s="399">
        <v>0.7</v>
      </c>
      <c r="M1303" s="399">
        <v>4.8999999999999995</v>
      </c>
      <c r="N1303" s="394">
        <f t="shared" si="425"/>
        <v>4.199907598983577</v>
      </c>
      <c r="O1303" s="358"/>
      <c r="P1303" s="137"/>
      <c r="Q1303" s="137"/>
      <c r="R1303" s="137"/>
      <c r="S1303" s="139"/>
      <c r="T1303" s="781"/>
      <c r="U1303" s="736"/>
      <c r="V1303" s="773"/>
    </row>
    <row r="1304" spans="1:22" ht="18" customHeight="1" x14ac:dyDescent="0.3">
      <c r="A1304" s="1026"/>
      <c r="B1304" s="588"/>
      <c r="C1304" s="1014"/>
      <c r="D1304" s="582"/>
      <c r="E1304" s="353">
        <v>421</v>
      </c>
      <c r="F1304" s="368"/>
      <c r="G1304" s="368"/>
      <c r="H1304" s="349"/>
      <c r="I1304" s="349"/>
      <c r="J1304" s="238"/>
      <c r="K1304" s="418"/>
      <c r="L1304" s="393"/>
      <c r="M1304" s="393"/>
      <c r="N1304" s="394"/>
      <c r="O1304" s="358"/>
      <c r="P1304" s="137"/>
      <c r="Q1304" s="137"/>
      <c r="R1304" s="137"/>
      <c r="S1304" s="139"/>
      <c r="T1304" s="781"/>
      <c r="U1304" s="736"/>
      <c r="V1304" s="773"/>
    </row>
    <row r="1305" spans="1:22" ht="18" customHeight="1" x14ac:dyDescent="0.3">
      <c r="A1305" s="15" t="s">
        <v>11</v>
      </c>
      <c r="B1305" s="90"/>
      <c r="C1305" s="90"/>
      <c r="D1305" s="91"/>
      <c r="E1305" s="91"/>
      <c r="F1305" s="90"/>
      <c r="G1305" s="90"/>
      <c r="H1305" s="92"/>
      <c r="I1305" s="92"/>
      <c r="J1305" s="410"/>
      <c r="K1305" s="446">
        <f>SUM(K1302:K1304)</f>
        <v>8.3999999999999986</v>
      </c>
      <c r="L1305" s="446">
        <f t="shared" ref="L1305:M1305" si="426">SUM(L1302:L1304)</f>
        <v>10.499999999999998</v>
      </c>
      <c r="M1305" s="446">
        <f t="shared" si="426"/>
        <v>6.2999999999999989</v>
      </c>
      <c r="N1305" s="591">
        <f t="shared" ref="N1305" si="427">SQRT((0+L1305*0.866-M1305*0.866)*(0+L1305*0.866-M1305*0.866)+(K1305-L1305*0.5-M1305*0.5)*(K1305-L1305*0.5-M1305*0.5))</f>
        <v>3.6371999999999991</v>
      </c>
      <c r="O1305" s="557"/>
      <c r="P1305" s="79"/>
      <c r="Q1305" s="79"/>
      <c r="R1305" s="79"/>
      <c r="S1305" s="93"/>
      <c r="T1305" s="1004"/>
      <c r="U1305" s="736"/>
      <c r="V1305" s="773"/>
    </row>
    <row r="1306" spans="1:22" ht="18" customHeight="1" x14ac:dyDescent="0.3">
      <c r="A1306" s="592"/>
      <c r="B1306" s="709"/>
      <c r="C1306" s="709"/>
      <c r="D1306" s="708"/>
      <c r="E1306" s="708"/>
      <c r="F1306" s="709"/>
      <c r="G1306" s="709"/>
      <c r="H1306" s="710"/>
      <c r="I1306" s="710"/>
      <c r="J1306" s="631"/>
      <c r="K1306" s="711">
        <f>220*K1305*0.85/1000</f>
        <v>1.5707999999999998</v>
      </c>
      <c r="L1306" s="711">
        <f>220*L1305*0.85/1000</f>
        <v>1.9634999999999996</v>
      </c>
      <c r="M1306" s="711">
        <f>220*M1305*0.85/1000</f>
        <v>1.1780999999999997</v>
      </c>
      <c r="N1306" s="683"/>
      <c r="O1306" s="712">
        <f>SUM(K1306:M1306)</f>
        <v>4.7123999999999988</v>
      </c>
      <c r="P1306" s="651"/>
      <c r="Q1306" s="651"/>
      <c r="R1306" s="651"/>
      <c r="S1306" s="713"/>
      <c r="T1306" s="907"/>
      <c r="U1306" s="765">
        <f>SUM(O1306,T1306)</f>
        <v>4.7123999999999988</v>
      </c>
      <c r="V1306" s="1047">
        <v>5</v>
      </c>
    </row>
    <row r="1307" spans="1:22" ht="18" customHeight="1" x14ac:dyDescent="0.3">
      <c r="A1307" s="577" t="s">
        <v>359</v>
      </c>
      <c r="B1307" s="125"/>
      <c r="C1307" s="125"/>
      <c r="D1307" s="167"/>
      <c r="E1307" s="167"/>
      <c r="F1307" s="26"/>
      <c r="G1307" s="26"/>
      <c r="H1307" s="13"/>
      <c r="I1307" s="13"/>
      <c r="J1307" s="409">
        <f>(K1307+L1307+M1307)/3</f>
        <v>222.66666666666666</v>
      </c>
      <c r="K1307" s="445">
        <v>223</v>
      </c>
      <c r="L1307" s="373">
        <v>225</v>
      </c>
      <c r="M1307" s="373">
        <v>220</v>
      </c>
      <c r="N1307" s="394"/>
      <c r="O1307" s="357"/>
      <c r="P1307" s="137"/>
      <c r="Q1307" s="137"/>
      <c r="R1307" s="137"/>
      <c r="S1307" s="139"/>
      <c r="T1307" s="781"/>
      <c r="U1307" s="736"/>
      <c r="V1307" s="773"/>
    </row>
    <row r="1308" spans="1:22" ht="18" customHeight="1" x14ac:dyDescent="0.3">
      <c r="A1308" s="1027"/>
      <c r="B1308" s="586"/>
      <c r="C1308" s="587"/>
      <c r="D1308" s="580"/>
      <c r="E1308" s="352">
        <v>387</v>
      </c>
      <c r="F1308" s="367"/>
      <c r="G1308" s="367"/>
      <c r="H1308" s="347"/>
      <c r="I1308" s="347"/>
      <c r="J1308" s="238"/>
      <c r="K1308" s="399">
        <v>13.299999999999999</v>
      </c>
      <c r="L1308" s="399">
        <v>6.3</v>
      </c>
      <c r="M1308" s="399">
        <v>1.4</v>
      </c>
      <c r="N1308" s="394">
        <f t="shared" ref="N1308" si="428">SQRT((0+L1308*0.866-M1308*0.866)*(0+L1308*0.866-M1308*0.866)+(K1308-L1308*0.5-M1308*0.5)*(K1308-L1308*0.5-M1308*0.5))</f>
        <v>10.359003019596045</v>
      </c>
      <c r="O1308" s="358"/>
      <c r="P1308" s="137"/>
      <c r="Q1308" s="137"/>
      <c r="R1308" s="137"/>
      <c r="S1308" s="139"/>
      <c r="T1308" s="781"/>
      <c r="U1308" s="736"/>
      <c r="V1308" s="773"/>
    </row>
    <row r="1309" spans="1:22" ht="18" customHeight="1" x14ac:dyDescent="0.3">
      <c r="A1309" s="1027"/>
      <c r="B1309" s="588"/>
      <c r="C1309" s="1014"/>
      <c r="D1309" s="582"/>
      <c r="E1309" s="353">
        <v>390</v>
      </c>
      <c r="F1309" s="368"/>
      <c r="G1309" s="368"/>
      <c r="H1309" s="349"/>
      <c r="I1309" s="349"/>
      <c r="J1309" s="238"/>
      <c r="K1309" s="418"/>
      <c r="L1309" s="393"/>
      <c r="M1309" s="393"/>
      <c r="N1309" s="394"/>
      <c r="O1309" s="358"/>
      <c r="P1309" s="137"/>
      <c r="Q1309" s="137"/>
      <c r="R1309" s="137"/>
      <c r="S1309" s="139"/>
      <c r="T1309" s="781"/>
      <c r="U1309" s="736"/>
      <c r="V1309" s="773"/>
    </row>
    <row r="1310" spans="1:22" ht="18" customHeight="1" x14ac:dyDescent="0.3">
      <c r="A1310" s="1027"/>
      <c r="B1310" s="588"/>
      <c r="C1310" s="1014"/>
      <c r="D1310" s="582"/>
      <c r="E1310" s="353">
        <v>379</v>
      </c>
      <c r="F1310" s="368"/>
      <c r="G1310" s="368"/>
      <c r="H1310" s="349"/>
      <c r="I1310" s="349"/>
      <c r="J1310" s="238"/>
      <c r="K1310" s="418"/>
      <c r="L1310" s="393"/>
      <c r="M1310" s="393"/>
      <c r="N1310" s="394"/>
      <c r="O1310" s="358"/>
      <c r="P1310" s="137"/>
      <c r="Q1310" s="137"/>
      <c r="R1310" s="137"/>
      <c r="S1310" s="139"/>
      <c r="T1310" s="781"/>
      <c r="U1310" s="736"/>
      <c r="V1310" s="773"/>
    </row>
    <row r="1311" spans="1:22" ht="18" customHeight="1" x14ac:dyDescent="0.3">
      <c r="A1311" s="15" t="s">
        <v>11</v>
      </c>
      <c r="B1311" s="90"/>
      <c r="C1311" s="90"/>
      <c r="D1311" s="91"/>
      <c r="E1311" s="91"/>
      <c r="F1311" s="90"/>
      <c r="G1311" s="90"/>
      <c r="H1311" s="92"/>
      <c r="I1311" s="92"/>
      <c r="J1311" s="410"/>
      <c r="K1311" s="446">
        <f>SUM(K1308:K1310)</f>
        <v>13.299999999999999</v>
      </c>
      <c r="L1311" s="446">
        <f t="shared" ref="L1311:M1311" si="429">SUM(L1308:L1310)</f>
        <v>6.3</v>
      </c>
      <c r="M1311" s="446">
        <f t="shared" si="429"/>
        <v>1.4</v>
      </c>
      <c r="N1311" s="591">
        <f t="shared" ref="N1311" si="430">SQRT((0+L1311*0.866-M1311*0.866)*(0+L1311*0.866-M1311*0.866)+(K1311-L1311*0.5-M1311*0.5)*(K1311-L1311*0.5-M1311*0.5))</f>
        <v>10.359003019596045</v>
      </c>
      <c r="O1311" s="557"/>
      <c r="P1311" s="79"/>
      <c r="Q1311" s="79"/>
      <c r="R1311" s="79"/>
      <c r="S1311" s="93"/>
      <c r="T1311" s="1004"/>
      <c r="U1311" s="736"/>
      <c r="V1311" s="773"/>
    </row>
    <row r="1312" spans="1:22" ht="18" customHeight="1" x14ac:dyDescent="0.3">
      <c r="A1312" s="592"/>
      <c r="B1312" s="709"/>
      <c r="C1312" s="709"/>
      <c r="D1312" s="708"/>
      <c r="E1312" s="708"/>
      <c r="F1312" s="709"/>
      <c r="G1312" s="709"/>
      <c r="H1312" s="710"/>
      <c r="I1312" s="710"/>
      <c r="J1312" s="631"/>
      <c r="K1312" s="711">
        <f>220*K1311*0.85/1000</f>
        <v>2.4870999999999994</v>
      </c>
      <c r="L1312" s="711">
        <f>220*L1311*0.85/1000</f>
        <v>1.1780999999999999</v>
      </c>
      <c r="M1312" s="711">
        <f>220*M1311*0.85/1000</f>
        <v>0.26180000000000003</v>
      </c>
      <c r="N1312" s="683"/>
      <c r="O1312" s="712">
        <f>SUM(K1312:M1312)</f>
        <v>3.9269999999999996</v>
      </c>
      <c r="P1312" s="651"/>
      <c r="Q1312" s="651"/>
      <c r="R1312" s="651"/>
      <c r="S1312" s="713"/>
      <c r="T1312" s="907"/>
      <c r="U1312" s="765">
        <f>SUM(O1312,T1312)</f>
        <v>3.9269999999999996</v>
      </c>
      <c r="V1312" s="1047">
        <v>5</v>
      </c>
    </row>
    <row r="1313" spans="1:22" ht="18" customHeight="1" x14ac:dyDescent="0.3">
      <c r="A1313" s="577" t="s">
        <v>360</v>
      </c>
      <c r="B1313" s="125"/>
      <c r="C1313" s="125"/>
      <c r="D1313" s="167"/>
      <c r="E1313" s="167"/>
      <c r="F1313" s="26"/>
      <c r="G1313" s="26"/>
      <c r="H1313" s="13"/>
      <c r="I1313" s="13"/>
      <c r="J1313" s="409">
        <f>(K1313+L1313+M1313)/3</f>
        <v>221</v>
      </c>
      <c r="K1313" s="445">
        <v>217</v>
      </c>
      <c r="L1313" s="373">
        <v>220</v>
      </c>
      <c r="M1313" s="373">
        <v>226</v>
      </c>
      <c r="N1313" s="394"/>
      <c r="O1313" s="357"/>
      <c r="P1313" s="137"/>
      <c r="Q1313" s="137"/>
      <c r="R1313" s="137"/>
      <c r="S1313" s="139"/>
      <c r="T1313" s="781"/>
      <c r="U1313" s="736"/>
      <c r="V1313" s="773"/>
    </row>
    <row r="1314" spans="1:22" ht="18" customHeight="1" x14ac:dyDescent="0.3">
      <c r="A1314" s="1027"/>
      <c r="B1314" s="586"/>
      <c r="C1314" s="587"/>
      <c r="D1314" s="580"/>
      <c r="E1314" s="352">
        <v>385</v>
      </c>
      <c r="F1314" s="367"/>
      <c r="G1314" s="367"/>
      <c r="H1314" s="347"/>
      <c r="I1314" s="347"/>
      <c r="J1314" s="238"/>
      <c r="K1314" s="399">
        <v>9.7999999999999989</v>
      </c>
      <c r="L1314" s="399">
        <v>1.4</v>
      </c>
      <c r="M1314" s="399">
        <v>4.8999999999999995</v>
      </c>
      <c r="N1314" s="394">
        <f t="shared" ref="N1314" si="431">SQRT((0+L1314*0.866-M1314*0.866)*(0+L1314*0.866-M1314*0.866)+(K1314-L1314*0.5-M1314*0.5)*(K1314-L1314*0.5-M1314*0.5))</f>
        <v>7.308177679832367</v>
      </c>
      <c r="O1314" s="358"/>
      <c r="P1314" s="137"/>
      <c r="Q1314" s="137"/>
      <c r="R1314" s="137"/>
      <c r="S1314" s="139"/>
      <c r="T1314" s="781"/>
      <c r="U1314" s="736"/>
      <c r="V1314" s="773"/>
    </row>
    <row r="1315" spans="1:22" ht="18" customHeight="1" x14ac:dyDescent="0.3">
      <c r="A1315" s="1027"/>
      <c r="B1315" s="588"/>
      <c r="C1315" s="1014"/>
      <c r="D1315" s="582"/>
      <c r="E1315" s="353">
        <v>396</v>
      </c>
      <c r="F1315" s="368"/>
      <c r="G1315" s="368"/>
      <c r="H1315" s="349"/>
      <c r="I1315" s="349"/>
      <c r="J1315" s="238"/>
      <c r="K1315" s="418"/>
      <c r="L1315" s="393"/>
      <c r="M1315" s="393"/>
      <c r="N1315" s="394"/>
      <c r="O1315" s="358"/>
      <c r="P1315" s="137"/>
      <c r="Q1315" s="137"/>
      <c r="R1315" s="137"/>
      <c r="S1315" s="139"/>
      <c r="T1315" s="781"/>
      <c r="U1315" s="736"/>
      <c r="V1315" s="773"/>
    </row>
    <row r="1316" spans="1:22" ht="18" customHeight="1" x14ac:dyDescent="0.3">
      <c r="A1316" s="1027"/>
      <c r="B1316" s="588"/>
      <c r="C1316" s="1014"/>
      <c r="D1316" s="582"/>
      <c r="E1316" s="353">
        <v>390</v>
      </c>
      <c r="F1316" s="368"/>
      <c r="G1316" s="368"/>
      <c r="H1316" s="349"/>
      <c r="I1316" s="349"/>
      <c r="J1316" s="238"/>
      <c r="K1316" s="418"/>
      <c r="L1316" s="393"/>
      <c r="M1316" s="393"/>
      <c r="N1316" s="394"/>
      <c r="O1316" s="358"/>
      <c r="P1316" s="137"/>
      <c r="Q1316" s="137"/>
      <c r="R1316" s="137"/>
      <c r="S1316" s="139"/>
      <c r="T1316" s="781"/>
      <c r="U1316" s="736"/>
      <c r="V1316" s="773"/>
    </row>
    <row r="1317" spans="1:22" ht="18" customHeight="1" x14ac:dyDescent="0.3">
      <c r="A1317" s="15" t="s">
        <v>11</v>
      </c>
      <c r="B1317" s="90"/>
      <c r="C1317" s="90"/>
      <c r="D1317" s="91"/>
      <c r="E1317" s="91"/>
      <c r="F1317" s="90"/>
      <c r="G1317" s="90"/>
      <c r="H1317" s="92"/>
      <c r="I1317" s="92"/>
      <c r="J1317" s="410"/>
      <c r="K1317" s="446">
        <f>SUM(K1314:K1316)</f>
        <v>9.7999999999999989</v>
      </c>
      <c r="L1317" s="446">
        <f t="shared" ref="L1317:M1317" si="432">SUM(L1314:L1316)</f>
        <v>1.4</v>
      </c>
      <c r="M1317" s="446">
        <f t="shared" si="432"/>
        <v>4.8999999999999995</v>
      </c>
      <c r="N1317" s="591">
        <f t="shared" ref="N1317" si="433">SQRT((0+L1317*0.866-M1317*0.866)*(0+L1317*0.866-M1317*0.866)+(K1317-L1317*0.5-M1317*0.5)*(K1317-L1317*0.5-M1317*0.5))</f>
        <v>7.308177679832367</v>
      </c>
      <c r="O1317" s="557"/>
      <c r="P1317" s="79"/>
      <c r="Q1317" s="79"/>
      <c r="R1317" s="79"/>
      <c r="S1317" s="93"/>
      <c r="T1317" s="1004"/>
      <c r="U1317" s="736"/>
      <c r="V1317" s="773"/>
    </row>
    <row r="1318" spans="1:22" ht="18" customHeight="1" x14ac:dyDescent="0.3">
      <c r="A1318" s="592"/>
      <c r="B1318" s="709"/>
      <c r="C1318" s="709"/>
      <c r="D1318" s="708"/>
      <c r="E1318" s="708"/>
      <c r="F1318" s="709"/>
      <c r="G1318" s="709"/>
      <c r="H1318" s="710"/>
      <c r="I1318" s="710"/>
      <c r="J1318" s="631"/>
      <c r="K1318" s="711">
        <f>220*K1317*0.85/1000</f>
        <v>1.8325999999999996</v>
      </c>
      <c r="L1318" s="711">
        <f>220*L1317*0.85/1000</f>
        <v>0.26180000000000003</v>
      </c>
      <c r="M1318" s="711">
        <f>220*M1317*0.85/1000</f>
        <v>0.91629999999999978</v>
      </c>
      <c r="N1318" s="683"/>
      <c r="O1318" s="712">
        <f>SUM(K1318:M1318)</f>
        <v>3.010699999999999</v>
      </c>
      <c r="P1318" s="651"/>
      <c r="Q1318" s="651"/>
      <c r="R1318" s="651"/>
      <c r="S1318" s="713"/>
      <c r="T1318" s="907"/>
      <c r="U1318" s="765">
        <f>SUM(O1318,T1318)</f>
        <v>3.010699999999999</v>
      </c>
      <c r="V1318" s="1047">
        <v>4</v>
      </c>
    </row>
    <row r="1319" spans="1:22" ht="18" customHeight="1" x14ac:dyDescent="0.3">
      <c r="A1319" s="577" t="s">
        <v>361</v>
      </c>
      <c r="B1319" s="125">
        <v>63</v>
      </c>
      <c r="C1319" s="125">
        <v>91</v>
      </c>
      <c r="D1319" s="167">
        <f>MAX(K1323:M1323)*100/C1319</f>
        <v>19.780219780219781</v>
      </c>
      <c r="E1319" s="167"/>
      <c r="F1319" s="26"/>
      <c r="G1319" s="26"/>
      <c r="H1319" s="13"/>
      <c r="I1319" s="13"/>
      <c r="J1319" s="409">
        <f>(K1319+L1319+M1319)/3</f>
        <v>219.33333333333334</v>
      </c>
      <c r="K1319" s="445">
        <v>217</v>
      </c>
      <c r="L1319" s="373">
        <v>227</v>
      </c>
      <c r="M1319" s="373">
        <v>214</v>
      </c>
      <c r="N1319" s="394"/>
      <c r="O1319" s="357"/>
      <c r="P1319" s="137"/>
      <c r="Q1319" s="137"/>
      <c r="R1319" s="137"/>
      <c r="S1319" s="139"/>
      <c r="T1319" s="781"/>
      <c r="U1319" s="736"/>
      <c r="V1319" s="773"/>
    </row>
    <row r="1320" spans="1:22" ht="18" customHeight="1" x14ac:dyDescent="0.3">
      <c r="A1320" s="1024" t="s">
        <v>362</v>
      </c>
      <c r="B1320" s="586"/>
      <c r="C1320" s="587"/>
      <c r="D1320" s="580"/>
      <c r="E1320" s="352">
        <v>390</v>
      </c>
      <c r="F1320" s="367"/>
      <c r="G1320" s="367"/>
      <c r="H1320" s="347"/>
      <c r="I1320" s="347"/>
      <c r="J1320" s="238"/>
      <c r="K1320" s="418">
        <v>0</v>
      </c>
      <c r="L1320" s="393">
        <v>0</v>
      </c>
      <c r="M1320" s="393">
        <v>18</v>
      </c>
      <c r="N1320" s="394">
        <f t="shared" ref="N1320" si="434">SQRT((0+L1320*0.866-M1320*0.866)*(0+L1320*0.866-M1320*0.866)+(K1320-L1320*0.5-M1320*0.5)*(K1320-L1320*0.5-M1320*0.5))</f>
        <v>17.999603995643902</v>
      </c>
      <c r="O1320" s="358"/>
      <c r="P1320" s="137"/>
      <c r="Q1320" s="137"/>
      <c r="R1320" s="137"/>
      <c r="S1320" s="139"/>
      <c r="T1320" s="781"/>
      <c r="U1320" s="736"/>
      <c r="V1320" s="773"/>
    </row>
    <row r="1321" spans="1:22" ht="18" customHeight="1" x14ac:dyDescent="0.3">
      <c r="A1321" s="1026"/>
      <c r="B1321" s="588"/>
      <c r="C1321" s="1014"/>
      <c r="D1321" s="582"/>
      <c r="E1321" s="353">
        <v>385</v>
      </c>
      <c r="F1321" s="368"/>
      <c r="G1321" s="368"/>
      <c r="H1321" s="349"/>
      <c r="I1321" s="349"/>
      <c r="J1321" s="238"/>
      <c r="K1321" s="418"/>
      <c r="L1321" s="393"/>
      <c r="M1321" s="393"/>
      <c r="N1321" s="394"/>
      <c r="O1321" s="358"/>
      <c r="P1321" s="137"/>
      <c r="Q1321" s="137"/>
      <c r="R1321" s="137"/>
      <c r="S1321" s="139"/>
      <c r="T1321" s="781"/>
      <c r="U1321" s="736"/>
      <c r="V1321" s="773"/>
    </row>
    <row r="1322" spans="1:22" ht="18" customHeight="1" x14ac:dyDescent="0.3">
      <c r="A1322" s="1027"/>
      <c r="B1322" s="588"/>
      <c r="C1322" s="1014"/>
      <c r="D1322" s="582"/>
      <c r="E1322" s="353">
        <v>385</v>
      </c>
      <c r="F1322" s="368"/>
      <c r="G1322" s="368"/>
      <c r="H1322" s="349"/>
      <c r="I1322" s="349"/>
      <c r="J1322" s="238"/>
      <c r="K1322" s="418"/>
      <c r="L1322" s="393"/>
      <c r="M1322" s="393"/>
      <c r="N1322" s="394"/>
      <c r="O1322" s="358"/>
      <c r="P1322" s="137"/>
      <c r="Q1322" s="137"/>
      <c r="R1322" s="137"/>
      <c r="S1322" s="139"/>
      <c r="T1322" s="781"/>
      <c r="U1322" s="736"/>
      <c r="V1322" s="773"/>
    </row>
    <row r="1323" spans="1:22" ht="18" customHeight="1" x14ac:dyDescent="0.3">
      <c r="A1323" s="15" t="s">
        <v>11</v>
      </c>
      <c r="B1323" s="90"/>
      <c r="C1323" s="90"/>
      <c r="D1323" s="91"/>
      <c r="E1323" s="91"/>
      <c r="F1323" s="90"/>
      <c r="G1323" s="90"/>
      <c r="H1323" s="92"/>
      <c r="I1323" s="92"/>
      <c r="J1323" s="410"/>
      <c r="K1323" s="446">
        <f>SUM(K1320:K1322)</f>
        <v>0</v>
      </c>
      <c r="L1323" s="446">
        <f t="shared" ref="L1323:M1323" si="435">SUM(L1320:L1322)</f>
        <v>0</v>
      </c>
      <c r="M1323" s="446">
        <f t="shared" si="435"/>
        <v>18</v>
      </c>
      <c r="N1323" s="591">
        <f t="shared" ref="N1323" si="436">SQRT((0+L1323*0.866-M1323*0.866)*(0+L1323*0.866-M1323*0.866)+(K1323-L1323*0.5-M1323*0.5)*(K1323-L1323*0.5-M1323*0.5))</f>
        <v>17.999603995643902</v>
      </c>
      <c r="O1323" s="557"/>
      <c r="P1323" s="79"/>
      <c r="Q1323" s="16"/>
      <c r="R1323" s="79"/>
      <c r="S1323" s="93"/>
      <c r="T1323" s="1004"/>
      <c r="U1323" s="1028"/>
      <c r="V1323" s="773"/>
    </row>
    <row r="1324" spans="1:22" ht="18" customHeight="1" x14ac:dyDescent="0.3">
      <c r="A1324" s="592"/>
      <c r="B1324" s="709"/>
      <c r="C1324" s="709"/>
      <c r="D1324" s="708"/>
      <c r="E1324" s="708"/>
      <c r="F1324" s="709"/>
      <c r="G1324" s="709"/>
      <c r="H1324" s="710"/>
      <c r="I1324" s="710"/>
      <c r="J1324" s="631"/>
      <c r="K1324" s="646">
        <f>220*K1323*0.85/1000</f>
        <v>0</v>
      </c>
      <c r="L1324" s="646">
        <f>220*L1323*0.85/1000</f>
        <v>0</v>
      </c>
      <c r="M1324" s="646">
        <f>220*M1323*0.85/1000</f>
        <v>3.3660000000000001</v>
      </c>
      <c r="N1324" s="657"/>
      <c r="O1324" s="657">
        <f>SUM(K1324:M1324)</f>
        <v>3.3660000000000001</v>
      </c>
      <c r="P1324" s="651"/>
      <c r="Q1324" s="651"/>
      <c r="R1324" s="651"/>
      <c r="S1324" s="715"/>
      <c r="T1324" s="619"/>
      <c r="U1324" s="765">
        <f>SUM(O1324,T1324)</f>
        <v>3.3660000000000001</v>
      </c>
      <c r="V1324" s="1047">
        <v>2</v>
      </c>
    </row>
  </sheetData>
  <mergeCells count="25">
    <mergeCell ref="R1:S1"/>
    <mergeCell ref="N2:T2"/>
    <mergeCell ref="Q3:T3"/>
    <mergeCell ref="A4:O4"/>
    <mergeCell ref="A5:P5"/>
    <mergeCell ref="V9:V11"/>
    <mergeCell ref="A10:A11"/>
    <mergeCell ref="K10:O10"/>
    <mergeCell ref="P10:T10"/>
    <mergeCell ref="A1193:U1193"/>
    <mergeCell ref="A12:U12"/>
    <mergeCell ref="B9:E10"/>
    <mergeCell ref="F9:I10"/>
    <mergeCell ref="J9:J11"/>
    <mergeCell ref="K9:O9"/>
    <mergeCell ref="P9:T9"/>
    <mergeCell ref="U9:U11"/>
    <mergeCell ref="C1241:C1242"/>
    <mergeCell ref="A1258:U1258"/>
    <mergeCell ref="A96:U96"/>
    <mergeCell ref="A174:U174"/>
    <mergeCell ref="A327:S327"/>
    <mergeCell ref="A621:R621"/>
    <mergeCell ref="A893:O893"/>
    <mergeCell ref="A1107:U110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horolset1@rambler.ru</cp:lastModifiedBy>
  <cp:lastPrinted>2018-12-28T01:23:43Z</cp:lastPrinted>
  <dcterms:created xsi:type="dcterms:W3CDTF">1996-10-08T23:32:33Z</dcterms:created>
  <dcterms:modified xsi:type="dcterms:W3CDTF">2023-06-27T04:41:01Z</dcterms:modified>
</cp:coreProperties>
</file>