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orol\Desktop\"/>
    </mc:Choice>
  </mc:AlternateContent>
  <xr:revisionPtr revIDLastSave="0" documentId="13_ncr:1_{8E57254F-883B-4C76-ABA2-1A0B6D5085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декабрь 2023" sheetId="9" r:id="rId1"/>
  </sheets>
  <calcPr calcId="191029"/>
</workbook>
</file>

<file path=xl/calcChain.xml><?xml version="1.0" encoding="utf-8"?>
<calcChain xmlns="http://schemas.openxmlformats.org/spreadsheetml/2006/main">
  <c r="M1232" i="9" l="1"/>
  <c r="M1233" i="9" s="1"/>
  <c r="L1232" i="9"/>
  <c r="L1233" i="9" s="1"/>
  <c r="K1232" i="9"/>
  <c r="K1233" i="9" s="1"/>
  <c r="M1284" i="9"/>
  <c r="M1285" i="9" s="1"/>
  <c r="L1284" i="9"/>
  <c r="L1285" i="9" s="1"/>
  <c r="K1284" i="9"/>
  <c r="K1285" i="9" s="1"/>
  <c r="N1282" i="9"/>
  <c r="N1281" i="9"/>
  <c r="N1280" i="9"/>
  <c r="J1280" i="9"/>
  <c r="D1280" i="9"/>
  <c r="M1279" i="9"/>
  <c r="L1279" i="9"/>
  <c r="K1279" i="9"/>
  <c r="N1231" i="9"/>
  <c r="N1230" i="9"/>
  <c r="N1229" i="9"/>
  <c r="J1228" i="9"/>
  <c r="H1228" i="9"/>
  <c r="D1228" i="9"/>
  <c r="J1234" i="9"/>
  <c r="N957" i="9"/>
  <c r="N956" i="9"/>
  <c r="N955" i="9"/>
  <c r="N954" i="9"/>
  <c r="O1279" i="9" l="1"/>
  <c r="U1279" i="9" s="1"/>
  <c r="N1284" i="9"/>
  <c r="O1285" i="9"/>
  <c r="U1285" i="9" s="1"/>
  <c r="O1233" i="9"/>
  <c r="U1233" i="9" s="1"/>
  <c r="N1232" i="9"/>
  <c r="N1173" i="9"/>
  <c r="S364" i="9" l="1"/>
  <c r="N363" i="9"/>
  <c r="N350" i="9"/>
  <c r="S357" i="9"/>
  <c r="S370" i="9"/>
  <c r="M1168" i="9"/>
  <c r="M1169" i="9" s="1"/>
  <c r="L1168" i="9"/>
  <c r="L1169" i="9" s="1"/>
  <c r="K1168" i="9"/>
  <c r="K1169" i="9" s="1"/>
  <c r="N1167" i="9"/>
  <c r="N1166" i="9"/>
  <c r="N1165" i="9"/>
  <c r="J1164" i="9"/>
  <c r="M1162" i="9"/>
  <c r="M1163" i="9" s="1"/>
  <c r="L1162" i="9"/>
  <c r="K1162" i="9"/>
  <c r="K1163" i="9" s="1"/>
  <c r="N1161" i="9"/>
  <c r="N1160" i="9"/>
  <c r="N1159" i="9"/>
  <c r="J1158" i="9"/>
  <c r="M1156" i="9"/>
  <c r="M1157" i="9" s="1"/>
  <c r="L1156" i="9"/>
  <c r="K1156" i="9"/>
  <c r="K1157" i="9" s="1"/>
  <c r="N1155" i="9"/>
  <c r="N1154" i="9"/>
  <c r="N1153" i="9"/>
  <c r="J1152" i="9"/>
  <c r="M1150" i="9"/>
  <c r="M1151" i="9" s="1"/>
  <c r="L1150" i="9"/>
  <c r="L1151" i="9" s="1"/>
  <c r="K1150" i="9"/>
  <c r="K1151" i="9" s="1"/>
  <c r="N1149" i="9"/>
  <c r="N1148" i="9"/>
  <c r="N1147" i="9"/>
  <c r="J1146" i="9"/>
  <c r="N1156" i="9" l="1"/>
  <c r="O1169" i="9"/>
  <c r="V1169" i="9" s="1"/>
  <c r="D1164" i="9"/>
  <c r="N1168" i="9"/>
  <c r="N1162" i="9"/>
  <c r="L1163" i="9"/>
  <c r="O1163" i="9" s="1"/>
  <c r="V1163" i="9" s="1"/>
  <c r="D1158" i="9"/>
  <c r="D1152" i="9"/>
  <c r="D1146" i="9"/>
  <c r="N1150" i="9"/>
  <c r="O1151" i="9"/>
  <c r="V1151" i="9" s="1"/>
  <c r="L1157" i="9"/>
  <c r="O1157" i="9" s="1"/>
  <c r="V1157" i="9" s="1"/>
  <c r="S172" i="9"/>
  <c r="S171" i="9"/>
  <c r="S170" i="9"/>
  <c r="S169" i="9"/>
  <c r="S168" i="9"/>
  <c r="S167" i="9"/>
  <c r="S163" i="9"/>
  <c r="S162" i="9"/>
  <c r="S161" i="9"/>
  <c r="S160" i="9"/>
  <c r="S159" i="9"/>
  <c r="S158" i="9"/>
  <c r="N129" i="9"/>
  <c r="N122" i="9"/>
  <c r="N949" i="9"/>
  <c r="N941" i="9"/>
  <c r="N942" i="9"/>
  <c r="N1276" i="9" l="1"/>
  <c r="N1275" i="9"/>
  <c r="N1274" i="9"/>
  <c r="J1274" i="9"/>
  <c r="J1286" i="9"/>
  <c r="N1287" i="9"/>
  <c r="N1288" i="9"/>
  <c r="N1289" i="9"/>
  <c r="K1290" i="9"/>
  <c r="K1291" i="9" s="1"/>
  <c r="L1290" i="9"/>
  <c r="L1291" i="9" s="1"/>
  <c r="M1290" i="9"/>
  <c r="M1291" i="9" s="1"/>
  <c r="N1290" i="9" l="1"/>
  <c r="O1291" i="9"/>
  <c r="U1291" i="9" s="1"/>
  <c r="D1286" i="9"/>
  <c r="N424" i="9"/>
  <c r="N434" i="9"/>
  <c r="N785" i="9" l="1"/>
  <c r="N776" i="9"/>
  <c r="N491" i="9"/>
  <c r="N490" i="9"/>
  <c r="N485" i="9"/>
  <c r="N377" i="9"/>
  <c r="N642" i="9"/>
  <c r="N641" i="9"/>
  <c r="N632" i="9"/>
  <c r="N631" i="9"/>
  <c r="N179" i="9" l="1"/>
  <c r="N193" i="9"/>
  <c r="N900" i="9"/>
  <c r="N894" i="9"/>
  <c r="N567" i="9"/>
  <c r="S769" i="9" l="1"/>
  <c r="S768" i="9"/>
  <c r="S767" i="9"/>
  <c r="S766" i="9"/>
  <c r="S765" i="9"/>
  <c r="S764" i="9"/>
  <c r="N762" i="9"/>
  <c r="N761" i="9"/>
  <c r="N760" i="9"/>
  <c r="N759" i="9"/>
  <c r="N758" i="9"/>
  <c r="N757" i="9"/>
  <c r="N756" i="9"/>
  <c r="N755" i="9"/>
  <c r="N742" i="9"/>
  <c r="N741" i="9"/>
  <c r="N740" i="9"/>
  <c r="N739" i="9"/>
  <c r="N738" i="9"/>
  <c r="N737" i="9"/>
  <c r="N736" i="9"/>
  <c r="N1028" i="9"/>
  <c r="N1074" i="9" l="1"/>
  <c r="N1073" i="9"/>
  <c r="N381" i="9" l="1"/>
  <c r="N380" i="9"/>
  <c r="N379" i="9"/>
  <c r="N378" i="9"/>
  <c r="B1358" i="9" l="1"/>
  <c r="I1356" i="9"/>
  <c r="E1356" i="9"/>
  <c r="M1353" i="9"/>
  <c r="M1354" i="9" s="1"/>
  <c r="L1353" i="9"/>
  <c r="K1353" i="9"/>
  <c r="N1350" i="9"/>
  <c r="J1349" i="9"/>
  <c r="M1347" i="9"/>
  <c r="M1348" i="9" s="1"/>
  <c r="L1347" i="9"/>
  <c r="K1347" i="9"/>
  <c r="K1348" i="9" s="1"/>
  <c r="N1344" i="9"/>
  <c r="J1343" i="9"/>
  <c r="M1341" i="9"/>
  <c r="M1342" i="9" s="1"/>
  <c r="L1341" i="9"/>
  <c r="L1342" i="9" s="1"/>
  <c r="K1341" i="9"/>
  <c r="K1342" i="9" s="1"/>
  <c r="N1338" i="9"/>
  <c r="J1337" i="9"/>
  <c r="M1335" i="9"/>
  <c r="L1335" i="9"/>
  <c r="L1336" i="9" s="1"/>
  <c r="K1335" i="9"/>
  <c r="K1336" i="9" s="1"/>
  <c r="N1332" i="9"/>
  <c r="J1331" i="9"/>
  <c r="M1329" i="9"/>
  <c r="L1329" i="9"/>
  <c r="L1330" i="9" s="1"/>
  <c r="K1329" i="9"/>
  <c r="K1330" i="9" s="1"/>
  <c r="N1328" i="9"/>
  <c r="N1327" i="9"/>
  <c r="N1326" i="9"/>
  <c r="N1325" i="9"/>
  <c r="J1324" i="9"/>
  <c r="M1322" i="9"/>
  <c r="M1323" i="9" s="1"/>
  <c r="L1322" i="9"/>
  <c r="K1322" i="9"/>
  <c r="K1323" i="9" s="1"/>
  <c r="N1320" i="9"/>
  <c r="N1319" i="9"/>
  <c r="J1318" i="9"/>
  <c r="M1316" i="9"/>
  <c r="L1316" i="9"/>
  <c r="L1317" i="9" s="1"/>
  <c r="K1316" i="9"/>
  <c r="K1317" i="9" s="1"/>
  <c r="N1315" i="9"/>
  <c r="N1314" i="9"/>
  <c r="N1313" i="9"/>
  <c r="N1312" i="9"/>
  <c r="J1311" i="9"/>
  <c r="C1309" i="9"/>
  <c r="B1309" i="9"/>
  <c r="M1307" i="9"/>
  <c r="M1308" i="9" s="1"/>
  <c r="L1307" i="9"/>
  <c r="K1307" i="9"/>
  <c r="K1308" i="9" s="1"/>
  <c r="N1304" i="9"/>
  <c r="J1303" i="9"/>
  <c r="M1301" i="9"/>
  <c r="M1302" i="9" s="1"/>
  <c r="L1301" i="9"/>
  <c r="K1301" i="9"/>
  <c r="N1298" i="9"/>
  <c r="J1297" i="9"/>
  <c r="M1295" i="9"/>
  <c r="L1295" i="9"/>
  <c r="L1296" i="9" s="1"/>
  <c r="K1295" i="9"/>
  <c r="J1292" i="9"/>
  <c r="M1272" i="9"/>
  <c r="M1273" i="9" s="1"/>
  <c r="L1272" i="9"/>
  <c r="L1273" i="9" s="1"/>
  <c r="K1272" i="9"/>
  <c r="K1273" i="9" s="1"/>
  <c r="N1270" i="9"/>
  <c r="N1269" i="9"/>
  <c r="N1268" i="9"/>
  <c r="J1268" i="9"/>
  <c r="M1266" i="9"/>
  <c r="M1267" i="9" s="1"/>
  <c r="L1266" i="9"/>
  <c r="K1266" i="9"/>
  <c r="K1267" i="9" s="1"/>
  <c r="N1264" i="9"/>
  <c r="N1263" i="9"/>
  <c r="J1262" i="9"/>
  <c r="M1260" i="9"/>
  <c r="M1261" i="9" s="1"/>
  <c r="L1260" i="9"/>
  <c r="K1260" i="9"/>
  <c r="K1261" i="9" s="1"/>
  <c r="N1258" i="9"/>
  <c r="N1257" i="9"/>
  <c r="J1256" i="9"/>
  <c r="M1254" i="9"/>
  <c r="M1255" i="9" s="1"/>
  <c r="L1254" i="9"/>
  <c r="L1255" i="9" s="1"/>
  <c r="K1254" i="9"/>
  <c r="N1251" i="9"/>
  <c r="J1250" i="9"/>
  <c r="M1248" i="9"/>
  <c r="M1249" i="9" s="1"/>
  <c r="L1248" i="9"/>
  <c r="L1249" i="9" s="1"/>
  <c r="K1248" i="9"/>
  <c r="N1245" i="9"/>
  <c r="J1244" i="9"/>
  <c r="M1242" i="9"/>
  <c r="M1243" i="9" s="1"/>
  <c r="L1242" i="9"/>
  <c r="L1243" i="9" s="1"/>
  <c r="K1242" i="9"/>
  <c r="K1243" i="9" s="1"/>
  <c r="J1240" i="9"/>
  <c r="M1238" i="9"/>
  <c r="M1239" i="9" s="1"/>
  <c r="L1238" i="9"/>
  <c r="K1238" i="9"/>
  <c r="N1235" i="9"/>
  <c r="F1226" i="9"/>
  <c r="B1226" i="9"/>
  <c r="M1224" i="9"/>
  <c r="M1225" i="9" s="1"/>
  <c r="L1224" i="9"/>
  <c r="K1224" i="9"/>
  <c r="K1225" i="9" s="1"/>
  <c r="N1223" i="9"/>
  <c r="N1222" i="9"/>
  <c r="N1221" i="9"/>
  <c r="N1220" i="9"/>
  <c r="N1219" i="9"/>
  <c r="J1218" i="9"/>
  <c r="H1218" i="9"/>
  <c r="M1216" i="9"/>
  <c r="M1217" i="9" s="1"/>
  <c r="L1216" i="9"/>
  <c r="K1216" i="9"/>
  <c r="K1217" i="9" s="1"/>
  <c r="N1215" i="9"/>
  <c r="N1214" i="9"/>
  <c r="N1213" i="9"/>
  <c r="N1212" i="9"/>
  <c r="N1211" i="9"/>
  <c r="J1210" i="9"/>
  <c r="H1210" i="9"/>
  <c r="M1208" i="9"/>
  <c r="L1208" i="9"/>
  <c r="L1209" i="9" s="1"/>
  <c r="K1208" i="9"/>
  <c r="K1209" i="9" s="1"/>
  <c r="N1207" i="9"/>
  <c r="N1206" i="9"/>
  <c r="N1205" i="9"/>
  <c r="N1204" i="9"/>
  <c r="N1203" i="9"/>
  <c r="J1202" i="9"/>
  <c r="M1200" i="9"/>
  <c r="L1200" i="9"/>
  <c r="L1201" i="9" s="1"/>
  <c r="K1200" i="9"/>
  <c r="K1201" i="9" s="1"/>
  <c r="N1199" i="9"/>
  <c r="N1198" i="9"/>
  <c r="N1197" i="9"/>
  <c r="N1196" i="9"/>
  <c r="N1195" i="9"/>
  <c r="J1194" i="9"/>
  <c r="M1192" i="9"/>
  <c r="L1192" i="9"/>
  <c r="L1193" i="9" s="1"/>
  <c r="K1192" i="9"/>
  <c r="K1193" i="9" s="1"/>
  <c r="N1190" i="9"/>
  <c r="N1189" i="9"/>
  <c r="J1188" i="9"/>
  <c r="M1186" i="9"/>
  <c r="M1187" i="9" s="1"/>
  <c r="L1186" i="9"/>
  <c r="K1186" i="9"/>
  <c r="K1187" i="9" s="1"/>
  <c r="N1184" i="9"/>
  <c r="N1183" i="9"/>
  <c r="J1182" i="9"/>
  <c r="M1180" i="9"/>
  <c r="M1181" i="9" s="1"/>
  <c r="L1180" i="9"/>
  <c r="K1180" i="9"/>
  <c r="N1179" i="9"/>
  <c r="N1178" i="9"/>
  <c r="N1177" i="9"/>
  <c r="J1176" i="9"/>
  <c r="M1174" i="9"/>
  <c r="L1174" i="9"/>
  <c r="L1175" i="9" s="1"/>
  <c r="K1174" i="9"/>
  <c r="K1175" i="9" s="1"/>
  <c r="N1172" i="9"/>
  <c r="N1171" i="9"/>
  <c r="J1170" i="9"/>
  <c r="M1144" i="9"/>
  <c r="M1145" i="9" s="1"/>
  <c r="L1144" i="9"/>
  <c r="L1145" i="9" s="1"/>
  <c r="K1144" i="9"/>
  <c r="K1145" i="9" s="1"/>
  <c r="N1143" i="9"/>
  <c r="N1142" i="9"/>
  <c r="N1141" i="9"/>
  <c r="J1140" i="9"/>
  <c r="M1138" i="9"/>
  <c r="M1139" i="9" s="1"/>
  <c r="L1138" i="9"/>
  <c r="L1139" i="9" s="1"/>
  <c r="K1138" i="9"/>
  <c r="K1139" i="9" s="1"/>
  <c r="N1137" i="9"/>
  <c r="N1136" i="9"/>
  <c r="N1135" i="9"/>
  <c r="J1134" i="9"/>
  <c r="M1132" i="9"/>
  <c r="M1133" i="9" s="1"/>
  <c r="L1132" i="9"/>
  <c r="L1133" i="9" s="1"/>
  <c r="K1132" i="9"/>
  <c r="K1133" i="9" s="1"/>
  <c r="N1131" i="9"/>
  <c r="N1130" i="9"/>
  <c r="N1129" i="9"/>
  <c r="N1128" i="9"/>
  <c r="N1127" i="9"/>
  <c r="J1126" i="9"/>
  <c r="M1124" i="9"/>
  <c r="M1125" i="9" s="1"/>
  <c r="L1124" i="9"/>
  <c r="L1125" i="9" s="1"/>
  <c r="K1124" i="9"/>
  <c r="N1123" i="9"/>
  <c r="N1122" i="9"/>
  <c r="N1121" i="9"/>
  <c r="N1120" i="9"/>
  <c r="N1119" i="9"/>
  <c r="J1118" i="9"/>
  <c r="F1116" i="9"/>
  <c r="B1116" i="9"/>
  <c r="R1115" i="9"/>
  <c r="Q1115" i="9"/>
  <c r="P1115" i="9"/>
  <c r="T1114" i="9"/>
  <c r="S1114" i="9"/>
  <c r="M1114" i="9"/>
  <c r="M1115" i="9" s="1"/>
  <c r="L1114" i="9"/>
  <c r="L1115" i="9" s="1"/>
  <c r="K1114" i="9"/>
  <c r="S1111" i="9"/>
  <c r="N1111" i="9"/>
  <c r="J1110" i="9"/>
  <c r="H1110" i="9"/>
  <c r="M1108" i="9"/>
  <c r="M1109" i="9" s="1"/>
  <c r="L1108" i="9"/>
  <c r="L1109" i="9" s="1"/>
  <c r="K1108" i="9"/>
  <c r="K1109" i="9" s="1"/>
  <c r="N1107" i="9"/>
  <c r="N1106" i="9"/>
  <c r="N1105" i="9"/>
  <c r="J1104" i="9"/>
  <c r="M1102" i="9"/>
  <c r="M1103" i="9" s="1"/>
  <c r="L1102" i="9"/>
  <c r="K1102" i="9"/>
  <c r="N1101" i="9"/>
  <c r="N1100" i="9"/>
  <c r="N1099" i="9"/>
  <c r="J1098" i="9"/>
  <c r="R1096" i="9"/>
  <c r="R1097" i="9" s="1"/>
  <c r="Q1096" i="9"/>
  <c r="P1096" i="9"/>
  <c r="M1096" i="9"/>
  <c r="M1097" i="9" s="1"/>
  <c r="L1096" i="9"/>
  <c r="K1096" i="9"/>
  <c r="K1097" i="9" s="1"/>
  <c r="S1094" i="9"/>
  <c r="S1093" i="9"/>
  <c r="J1090" i="9"/>
  <c r="R1088" i="9"/>
  <c r="R1089" i="9" s="1"/>
  <c r="Q1088" i="9"/>
  <c r="Q1089" i="9" s="1"/>
  <c r="P1088" i="9"/>
  <c r="M1088" i="9"/>
  <c r="M1089" i="9" s="1"/>
  <c r="L1088" i="9"/>
  <c r="L1089" i="9" s="1"/>
  <c r="K1088" i="9"/>
  <c r="K1089" i="9" s="1"/>
  <c r="S1086" i="9"/>
  <c r="S1085" i="9"/>
  <c r="J1082" i="9"/>
  <c r="R1080" i="9"/>
  <c r="R1081" i="9" s="1"/>
  <c r="Q1080" i="9"/>
  <c r="P1080" i="9"/>
  <c r="P1081" i="9" s="1"/>
  <c r="M1080" i="9"/>
  <c r="M1081" i="9" s="1"/>
  <c r="L1080" i="9"/>
  <c r="K1080" i="9"/>
  <c r="S1079" i="9"/>
  <c r="N1078" i="9"/>
  <c r="N1077" i="9"/>
  <c r="J1072" i="9"/>
  <c r="R1070" i="9"/>
  <c r="R1071" i="9" s="1"/>
  <c r="Q1070" i="9"/>
  <c r="P1070" i="9"/>
  <c r="P1071" i="9" s="1"/>
  <c r="M1070" i="9"/>
  <c r="M1071" i="9" s="1"/>
  <c r="L1070" i="9"/>
  <c r="L1071" i="9" s="1"/>
  <c r="K1070" i="9"/>
  <c r="S1069" i="9"/>
  <c r="N1068" i="9"/>
  <c r="N1067" i="9"/>
  <c r="S1066" i="9"/>
  <c r="S1065" i="9"/>
  <c r="N1064" i="9"/>
  <c r="N1063" i="9"/>
  <c r="J1062" i="9"/>
  <c r="R1060" i="9"/>
  <c r="Q1060" i="9"/>
  <c r="P1060" i="9"/>
  <c r="P1061" i="9" s="1"/>
  <c r="M1060" i="9"/>
  <c r="L1060" i="9"/>
  <c r="L1061" i="9" s="1"/>
  <c r="K1060" i="9"/>
  <c r="N1059" i="9"/>
  <c r="N1058" i="9"/>
  <c r="N1057" i="9"/>
  <c r="S1056" i="9"/>
  <c r="S1055" i="9"/>
  <c r="S1054" i="9"/>
  <c r="S1053" i="9"/>
  <c r="N1052" i="9"/>
  <c r="J1051" i="9"/>
  <c r="R1049" i="9"/>
  <c r="Q1049" i="9"/>
  <c r="Q1050" i="9" s="1"/>
  <c r="P1049" i="9"/>
  <c r="M1049" i="9"/>
  <c r="M1050" i="9" s="1"/>
  <c r="L1049" i="9"/>
  <c r="L1050" i="9" s="1"/>
  <c r="K1049" i="9"/>
  <c r="N1048" i="9"/>
  <c r="N1047" i="9"/>
  <c r="N1046" i="9"/>
  <c r="S1045" i="9"/>
  <c r="S1044" i="9"/>
  <c r="S1043" i="9"/>
  <c r="S1042" i="9"/>
  <c r="N1041" i="9"/>
  <c r="J1040" i="9"/>
  <c r="R1038" i="9"/>
  <c r="R1039" i="9" s="1"/>
  <c r="Q1038" i="9"/>
  <c r="P1038" i="9"/>
  <c r="M1038" i="9"/>
  <c r="M1039" i="9" s="1"/>
  <c r="L1038" i="9"/>
  <c r="K1038" i="9"/>
  <c r="K1039" i="9" s="1"/>
  <c r="N1036" i="9"/>
  <c r="S1035" i="9"/>
  <c r="N1034" i="9"/>
  <c r="S1033" i="9"/>
  <c r="J1032" i="9"/>
  <c r="R1030" i="9"/>
  <c r="R1031" i="9" s="1"/>
  <c r="Q1030" i="9"/>
  <c r="P1030" i="9"/>
  <c r="M1030" i="9"/>
  <c r="M1031" i="9" s="1"/>
  <c r="L1030" i="9"/>
  <c r="K1030" i="9"/>
  <c r="K1031" i="9" s="1"/>
  <c r="N1029" i="9"/>
  <c r="S1027" i="9"/>
  <c r="N1026" i="9"/>
  <c r="S1025" i="9"/>
  <c r="J1024" i="9"/>
  <c r="M1022" i="9"/>
  <c r="M1023" i="9" s="1"/>
  <c r="L1022" i="9"/>
  <c r="K1022" i="9"/>
  <c r="K1023" i="9" s="1"/>
  <c r="N1021" i="9"/>
  <c r="N1020" i="9"/>
  <c r="N1019" i="9"/>
  <c r="N1018" i="9"/>
  <c r="N1017" i="9"/>
  <c r="N1016" i="9"/>
  <c r="N1015" i="9"/>
  <c r="J1014" i="9"/>
  <c r="M1012" i="9"/>
  <c r="M1013" i="9" s="1"/>
  <c r="L1012" i="9"/>
  <c r="L1013" i="9" s="1"/>
  <c r="K1012" i="9"/>
  <c r="K1013" i="9" s="1"/>
  <c r="N1011" i="9"/>
  <c r="N1010" i="9"/>
  <c r="N1009" i="9"/>
  <c r="N1008" i="9"/>
  <c r="N1007" i="9"/>
  <c r="N1006" i="9"/>
  <c r="N1005" i="9"/>
  <c r="J1004" i="9"/>
  <c r="M1002" i="9"/>
  <c r="M1003" i="9" s="1"/>
  <c r="L1002" i="9"/>
  <c r="K1002" i="9"/>
  <c r="K1003" i="9" s="1"/>
  <c r="N1001" i="9"/>
  <c r="N1000" i="9"/>
  <c r="N999" i="9"/>
  <c r="N998" i="9"/>
  <c r="N997" i="9"/>
  <c r="J996" i="9"/>
  <c r="M994" i="9"/>
  <c r="M995" i="9" s="1"/>
  <c r="L994" i="9"/>
  <c r="K994" i="9"/>
  <c r="N993" i="9"/>
  <c r="N992" i="9"/>
  <c r="N991" i="9"/>
  <c r="N990" i="9"/>
  <c r="N989" i="9"/>
  <c r="J988" i="9"/>
  <c r="M986" i="9"/>
  <c r="M987" i="9" s="1"/>
  <c r="L986" i="9"/>
  <c r="L987" i="9" s="1"/>
  <c r="K986" i="9"/>
  <c r="K987" i="9" s="1"/>
  <c r="N985" i="9"/>
  <c r="N984" i="9"/>
  <c r="N983" i="9"/>
  <c r="J982" i="9"/>
  <c r="M980" i="9"/>
  <c r="M981" i="9" s="1"/>
  <c r="L980" i="9"/>
  <c r="L981" i="9" s="1"/>
  <c r="K980" i="9"/>
  <c r="K981" i="9" s="1"/>
  <c r="N979" i="9"/>
  <c r="N978" i="9"/>
  <c r="N977" i="9"/>
  <c r="J976" i="9"/>
  <c r="M974" i="9"/>
  <c r="L974" i="9"/>
  <c r="L975" i="9" s="1"/>
  <c r="K974" i="9"/>
  <c r="N971" i="9"/>
  <c r="M968" i="9"/>
  <c r="M969" i="9" s="1"/>
  <c r="L968" i="9"/>
  <c r="L969" i="9" s="1"/>
  <c r="K968" i="9"/>
  <c r="K969" i="9" s="1"/>
  <c r="N967" i="9"/>
  <c r="J966" i="9"/>
  <c r="M964" i="9"/>
  <c r="M965" i="9" s="1"/>
  <c r="L964" i="9"/>
  <c r="L965" i="9" s="1"/>
  <c r="K964" i="9"/>
  <c r="K965" i="9" s="1"/>
  <c r="N961" i="9"/>
  <c r="J960" i="9"/>
  <c r="M958" i="9"/>
  <c r="M959" i="9" s="1"/>
  <c r="L958" i="9"/>
  <c r="K958" i="9"/>
  <c r="J953" i="9"/>
  <c r="H953" i="9"/>
  <c r="M951" i="9"/>
  <c r="M952" i="9" s="1"/>
  <c r="L951" i="9"/>
  <c r="L952" i="9" s="1"/>
  <c r="K951" i="9"/>
  <c r="N950" i="9"/>
  <c r="N948" i="9"/>
  <c r="N947" i="9"/>
  <c r="N946" i="9"/>
  <c r="J945" i="9"/>
  <c r="M943" i="9"/>
  <c r="M944" i="9" s="1"/>
  <c r="L943" i="9"/>
  <c r="K943" i="9"/>
  <c r="K944" i="9" s="1"/>
  <c r="N940" i="9"/>
  <c r="N939" i="9"/>
  <c r="N938" i="9"/>
  <c r="J937" i="9"/>
  <c r="M935" i="9"/>
  <c r="M936" i="9" s="1"/>
  <c r="L935" i="9"/>
  <c r="K935" i="9"/>
  <c r="N934" i="9"/>
  <c r="N933" i="9"/>
  <c r="N932" i="9"/>
  <c r="N931" i="9"/>
  <c r="N930" i="9"/>
  <c r="N929" i="9"/>
  <c r="N928" i="9"/>
  <c r="J927" i="9"/>
  <c r="M925" i="9"/>
  <c r="L925" i="9"/>
  <c r="L926" i="9" s="1"/>
  <c r="K925" i="9"/>
  <c r="K926" i="9" s="1"/>
  <c r="N924" i="9"/>
  <c r="N923" i="9"/>
  <c r="N922" i="9"/>
  <c r="N921" i="9"/>
  <c r="N920" i="9"/>
  <c r="N919" i="9"/>
  <c r="N918" i="9"/>
  <c r="J917" i="9"/>
  <c r="M915" i="9"/>
  <c r="M916" i="9" s="1"/>
  <c r="L915" i="9"/>
  <c r="K915" i="9"/>
  <c r="K916" i="9" s="1"/>
  <c r="N913" i="9"/>
  <c r="N912" i="9"/>
  <c r="J911" i="9"/>
  <c r="M909" i="9"/>
  <c r="M910" i="9" s="1"/>
  <c r="L909" i="9"/>
  <c r="K909" i="9"/>
  <c r="K910" i="9" s="1"/>
  <c r="N907" i="9"/>
  <c r="N906" i="9"/>
  <c r="J905" i="9"/>
  <c r="F903" i="9"/>
  <c r="B903" i="9"/>
  <c r="M901" i="9"/>
  <c r="M902" i="9" s="1"/>
  <c r="L901" i="9"/>
  <c r="L902" i="9" s="1"/>
  <c r="K901" i="9"/>
  <c r="K902" i="9" s="1"/>
  <c r="N899" i="9"/>
  <c r="N898" i="9"/>
  <c r="J897" i="9"/>
  <c r="M895" i="9"/>
  <c r="M896" i="9" s="1"/>
  <c r="L895" i="9"/>
  <c r="K895" i="9"/>
  <c r="K896" i="9" s="1"/>
  <c r="N893" i="9"/>
  <c r="N892" i="9"/>
  <c r="J891" i="9"/>
  <c r="M889" i="9"/>
  <c r="M890" i="9" s="1"/>
  <c r="L889" i="9"/>
  <c r="K889" i="9"/>
  <c r="N888" i="9"/>
  <c r="N887" i="9"/>
  <c r="N886" i="9"/>
  <c r="N885" i="9"/>
  <c r="N884" i="9"/>
  <c r="J883" i="9"/>
  <c r="M881" i="9"/>
  <c r="M882" i="9" s="1"/>
  <c r="L881" i="9"/>
  <c r="K881" i="9"/>
  <c r="K882" i="9" s="1"/>
  <c r="N880" i="9"/>
  <c r="N879" i="9"/>
  <c r="N878" i="9"/>
  <c r="N877" i="9"/>
  <c r="N876" i="9"/>
  <c r="J875" i="9"/>
  <c r="R873" i="9"/>
  <c r="R874" i="9" s="1"/>
  <c r="Q873" i="9"/>
  <c r="P873" i="9"/>
  <c r="M873" i="9"/>
  <c r="M874" i="9" s="1"/>
  <c r="L873" i="9"/>
  <c r="K873" i="9"/>
  <c r="K874" i="9" s="1"/>
  <c r="S872" i="9"/>
  <c r="N872" i="9"/>
  <c r="N871" i="9"/>
  <c r="N870" i="9"/>
  <c r="N869" i="9"/>
  <c r="N868" i="9"/>
  <c r="N867" i="9"/>
  <c r="S866" i="9"/>
  <c r="S865" i="9"/>
  <c r="J864" i="9"/>
  <c r="R862" i="9"/>
  <c r="R863" i="9" s="1"/>
  <c r="Q862" i="9"/>
  <c r="Q863" i="9" s="1"/>
  <c r="P862" i="9"/>
  <c r="M862" i="9"/>
  <c r="L862" i="9"/>
  <c r="L863" i="9" s="1"/>
  <c r="K862" i="9"/>
  <c r="K863" i="9" s="1"/>
  <c r="S861" i="9"/>
  <c r="N861" i="9"/>
  <c r="N860" i="9"/>
  <c r="N859" i="9"/>
  <c r="N858" i="9"/>
  <c r="N857" i="9"/>
  <c r="N856" i="9"/>
  <c r="S855" i="9"/>
  <c r="S854" i="9"/>
  <c r="J853" i="9"/>
  <c r="R851" i="9"/>
  <c r="R852" i="9" s="1"/>
  <c r="Q851" i="9"/>
  <c r="Q852" i="9" s="1"/>
  <c r="P851" i="9"/>
  <c r="M851" i="9"/>
  <c r="M852" i="9" s="1"/>
  <c r="L851" i="9"/>
  <c r="L852" i="9" s="1"/>
  <c r="K851" i="9"/>
  <c r="S850" i="9"/>
  <c r="S849" i="9"/>
  <c r="N848" i="9"/>
  <c r="N847" i="9"/>
  <c r="J846" i="9"/>
  <c r="R844" i="9"/>
  <c r="R845" i="9" s="1"/>
  <c r="Q844" i="9"/>
  <c r="P844" i="9"/>
  <c r="P845" i="9" s="1"/>
  <c r="M844" i="9"/>
  <c r="M845" i="9" s="1"/>
  <c r="L844" i="9"/>
  <c r="K844" i="9"/>
  <c r="K845" i="9" s="1"/>
  <c r="S843" i="9"/>
  <c r="S842" i="9"/>
  <c r="N841" i="9"/>
  <c r="N840" i="9"/>
  <c r="J839" i="9"/>
  <c r="M837" i="9"/>
  <c r="M838" i="9" s="1"/>
  <c r="L837" i="9"/>
  <c r="L838" i="9" s="1"/>
  <c r="K837" i="9"/>
  <c r="K838" i="9" s="1"/>
  <c r="N835" i="9"/>
  <c r="N834" i="9"/>
  <c r="J833" i="9"/>
  <c r="M831" i="9"/>
  <c r="L831" i="9"/>
  <c r="L832" i="9" s="1"/>
  <c r="K831" i="9"/>
  <c r="K832" i="9" s="1"/>
  <c r="N830" i="9"/>
  <c r="N829" i="9"/>
  <c r="N828" i="9"/>
  <c r="J827" i="9"/>
  <c r="M825" i="9"/>
  <c r="M826" i="9" s="1"/>
  <c r="L825" i="9"/>
  <c r="K825" i="9"/>
  <c r="K826" i="9" s="1"/>
  <c r="N824" i="9"/>
  <c r="N823" i="9"/>
  <c r="N822" i="9"/>
  <c r="J821" i="9"/>
  <c r="M819" i="9"/>
  <c r="L819" i="9"/>
  <c r="L820" i="9" s="1"/>
  <c r="K819" i="9"/>
  <c r="K820" i="9" s="1"/>
  <c r="N817" i="9"/>
  <c r="N816" i="9"/>
  <c r="J815" i="9"/>
  <c r="M813" i="9"/>
  <c r="L813" i="9"/>
  <c r="L814" i="9" s="1"/>
  <c r="K813" i="9"/>
  <c r="K814" i="9" s="1"/>
  <c r="N811" i="9"/>
  <c r="N810" i="9"/>
  <c r="J809" i="9"/>
  <c r="M807" i="9"/>
  <c r="M808" i="9" s="1"/>
  <c r="L807" i="9"/>
  <c r="L808" i="9" s="1"/>
  <c r="K807" i="9"/>
  <c r="N806" i="9"/>
  <c r="N805" i="9"/>
  <c r="N804" i="9"/>
  <c r="N803" i="9"/>
  <c r="N802" i="9"/>
  <c r="N801" i="9"/>
  <c r="N800" i="9"/>
  <c r="J799" i="9"/>
  <c r="H799" i="9"/>
  <c r="M797" i="9"/>
  <c r="L797" i="9"/>
  <c r="L798" i="9" s="1"/>
  <c r="K797" i="9"/>
  <c r="K798" i="9" s="1"/>
  <c r="N796" i="9"/>
  <c r="N795" i="9"/>
  <c r="N794" i="9"/>
  <c r="N793" i="9"/>
  <c r="N792" i="9"/>
  <c r="N791" i="9"/>
  <c r="N790" i="9"/>
  <c r="J789" i="9"/>
  <c r="H789" i="9"/>
  <c r="M787" i="9"/>
  <c r="M788" i="9" s="1"/>
  <c r="L787" i="9"/>
  <c r="K787" i="9"/>
  <c r="K788" i="9" s="1"/>
  <c r="N786" i="9"/>
  <c r="N784" i="9"/>
  <c r="N783" i="9"/>
  <c r="N782" i="9"/>
  <c r="J781" i="9"/>
  <c r="M779" i="9"/>
  <c r="M780" i="9" s="1"/>
  <c r="L779" i="9"/>
  <c r="K779" i="9"/>
  <c r="N778" i="9"/>
  <c r="N777" i="9"/>
  <c r="N775" i="9"/>
  <c r="N774" i="9"/>
  <c r="J773" i="9"/>
  <c r="R771" i="9"/>
  <c r="R772" i="9" s="1"/>
  <c r="Q771" i="9"/>
  <c r="P771" i="9"/>
  <c r="P772" i="9" s="1"/>
  <c r="M771" i="9"/>
  <c r="M772" i="9" s="1"/>
  <c r="L771" i="9"/>
  <c r="K771" i="9"/>
  <c r="K772" i="9" s="1"/>
  <c r="S770" i="9"/>
  <c r="S763" i="9"/>
  <c r="S762" i="9"/>
  <c r="S761" i="9"/>
  <c r="S760" i="9"/>
  <c r="S759" i="9"/>
  <c r="S758" i="9"/>
  <c r="S757" i="9"/>
  <c r="S756" i="9"/>
  <c r="S755" i="9"/>
  <c r="J754" i="9"/>
  <c r="D754" i="9"/>
  <c r="R752" i="9"/>
  <c r="R753" i="9" s="1"/>
  <c r="Q752" i="9"/>
  <c r="P752" i="9"/>
  <c r="P753" i="9" s="1"/>
  <c r="M752" i="9"/>
  <c r="M753" i="9" s="1"/>
  <c r="L752" i="9"/>
  <c r="L753" i="9" s="1"/>
  <c r="K752" i="9"/>
  <c r="K753" i="9" s="1"/>
  <c r="S751" i="9"/>
  <c r="S750" i="9"/>
  <c r="S749" i="9"/>
  <c r="S748" i="9"/>
  <c r="S747" i="9"/>
  <c r="S746" i="9"/>
  <c r="S745" i="9"/>
  <c r="S744" i="9"/>
  <c r="S743" i="9"/>
  <c r="S742" i="9"/>
  <c r="S741" i="9"/>
  <c r="S740" i="9"/>
  <c r="S739" i="9"/>
  <c r="S738" i="9"/>
  <c r="S737" i="9"/>
  <c r="S736" i="9"/>
  <c r="J735" i="9"/>
  <c r="D735" i="9"/>
  <c r="M733" i="9"/>
  <c r="M734" i="9" s="1"/>
  <c r="L733" i="9"/>
  <c r="K733" i="9"/>
  <c r="N732" i="9"/>
  <c r="N731" i="9"/>
  <c r="N730" i="9"/>
  <c r="N729" i="9"/>
  <c r="J727" i="9"/>
  <c r="M725" i="9"/>
  <c r="M726" i="9" s="1"/>
  <c r="L725" i="9"/>
  <c r="L726" i="9" s="1"/>
  <c r="K725" i="9"/>
  <c r="K726" i="9" s="1"/>
  <c r="N724" i="9"/>
  <c r="N723" i="9"/>
  <c r="N722" i="9"/>
  <c r="N721" i="9"/>
  <c r="N720" i="9"/>
  <c r="J719" i="9"/>
  <c r="M717" i="9"/>
  <c r="M718" i="9" s="1"/>
  <c r="L717" i="9"/>
  <c r="K717" i="9"/>
  <c r="K718" i="9" s="1"/>
  <c r="N715" i="9"/>
  <c r="N714" i="9"/>
  <c r="J713" i="9"/>
  <c r="M711" i="9"/>
  <c r="M712" i="9" s="1"/>
  <c r="L711" i="9"/>
  <c r="K711" i="9"/>
  <c r="K712" i="9" s="1"/>
  <c r="N709" i="9"/>
  <c r="N708" i="9"/>
  <c r="J707" i="9"/>
  <c r="M705" i="9"/>
  <c r="L705" i="9"/>
  <c r="L706" i="9" s="1"/>
  <c r="K705" i="9"/>
  <c r="N704" i="9"/>
  <c r="N703" i="9"/>
  <c r="N702" i="9"/>
  <c r="N701" i="9"/>
  <c r="N700" i="9"/>
  <c r="N699" i="9"/>
  <c r="N698" i="9"/>
  <c r="J697" i="9"/>
  <c r="M695" i="9"/>
  <c r="M696" i="9" s="1"/>
  <c r="L695" i="9"/>
  <c r="K695" i="9"/>
  <c r="K696" i="9" s="1"/>
  <c r="N694" i="9"/>
  <c r="N693" i="9"/>
  <c r="N692" i="9"/>
  <c r="N691" i="9"/>
  <c r="N690" i="9"/>
  <c r="N689" i="9"/>
  <c r="N688" i="9"/>
  <c r="J687" i="9"/>
  <c r="R685" i="9"/>
  <c r="R686" i="9" s="1"/>
  <c r="Q685" i="9"/>
  <c r="Q686" i="9" s="1"/>
  <c r="P685" i="9"/>
  <c r="M685" i="9"/>
  <c r="M686" i="9" s="1"/>
  <c r="L685" i="9"/>
  <c r="L686" i="9" s="1"/>
  <c r="K685" i="9"/>
  <c r="K686" i="9" s="1"/>
  <c r="S684" i="9"/>
  <c r="N684" i="9"/>
  <c r="S683" i="9"/>
  <c r="N683" i="9"/>
  <c r="S682" i="9"/>
  <c r="N682" i="9"/>
  <c r="S681" i="9"/>
  <c r="N681" i="9"/>
  <c r="S680" i="9"/>
  <c r="N680" i="9"/>
  <c r="S679" i="9"/>
  <c r="N679" i="9"/>
  <c r="J678" i="9"/>
  <c r="R676" i="9"/>
  <c r="R677" i="9" s="1"/>
  <c r="Q676" i="9"/>
  <c r="Q677" i="9" s="1"/>
  <c r="P676" i="9"/>
  <c r="P677" i="9" s="1"/>
  <c r="M676" i="9"/>
  <c r="M677" i="9" s="1"/>
  <c r="L676" i="9"/>
  <c r="L677" i="9" s="1"/>
  <c r="K676" i="9"/>
  <c r="K677" i="9" s="1"/>
  <c r="S675" i="9"/>
  <c r="N675" i="9"/>
  <c r="S674" i="9"/>
  <c r="N674" i="9"/>
  <c r="S673" i="9"/>
  <c r="N673" i="9"/>
  <c r="S672" i="9"/>
  <c r="N672" i="9"/>
  <c r="S671" i="9"/>
  <c r="N671" i="9"/>
  <c r="S670" i="9"/>
  <c r="N670" i="9"/>
  <c r="J669" i="9"/>
  <c r="M667" i="9"/>
  <c r="M668" i="9" s="1"/>
  <c r="L667" i="9"/>
  <c r="L668" i="9" s="1"/>
  <c r="K667" i="9"/>
  <c r="K668" i="9" s="1"/>
  <c r="N664" i="9"/>
  <c r="M661" i="9"/>
  <c r="M662" i="9" s="1"/>
  <c r="L661" i="9"/>
  <c r="L662" i="9" s="1"/>
  <c r="K661" i="9"/>
  <c r="N660" i="9"/>
  <c r="N659" i="9"/>
  <c r="N658" i="9"/>
  <c r="N657" i="9"/>
  <c r="N656" i="9"/>
  <c r="J655" i="9"/>
  <c r="M653" i="9"/>
  <c r="M654" i="9" s="1"/>
  <c r="L653" i="9"/>
  <c r="L654" i="9" s="1"/>
  <c r="K653" i="9"/>
  <c r="K654" i="9" s="1"/>
  <c r="N652" i="9"/>
  <c r="N651" i="9"/>
  <c r="N650" i="9"/>
  <c r="N649" i="9"/>
  <c r="N648" i="9"/>
  <c r="J647" i="9"/>
  <c r="M645" i="9"/>
  <c r="M646" i="9" s="1"/>
  <c r="L645" i="9"/>
  <c r="L646" i="9" s="1"/>
  <c r="K645" i="9"/>
  <c r="N644" i="9"/>
  <c r="N643" i="9"/>
  <c r="N640" i="9"/>
  <c r="N639" i="9"/>
  <c r="N638" i="9"/>
  <c r="J637" i="9"/>
  <c r="M635" i="9"/>
  <c r="M636" i="9" s="1"/>
  <c r="L635" i="9"/>
  <c r="L636" i="9" s="1"/>
  <c r="K635" i="9"/>
  <c r="N634" i="9"/>
  <c r="N633" i="9"/>
  <c r="N630" i="9"/>
  <c r="N629" i="9"/>
  <c r="N628" i="9"/>
  <c r="J627" i="9"/>
  <c r="F625" i="9"/>
  <c r="B625" i="9"/>
  <c r="R623" i="9"/>
  <c r="R624" i="9" s="1"/>
  <c r="Q623" i="9"/>
  <c r="Q624" i="9" s="1"/>
  <c r="P623" i="9"/>
  <c r="M623" i="9"/>
  <c r="M624" i="9" s="1"/>
  <c r="L623" i="9"/>
  <c r="L624" i="9" s="1"/>
  <c r="K623" i="9"/>
  <c r="K624" i="9" s="1"/>
  <c r="N622" i="9"/>
  <c r="S621" i="9"/>
  <c r="S620" i="9"/>
  <c r="S619" i="9"/>
  <c r="N618" i="9"/>
  <c r="N617" i="9"/>
  <c r="R614" i="9"/>
  <c r="R615" i="9" s="1"/>
  <c r="Q614" i="9"/>
  <c r="P614" i="9"/>
  <c r="P615" i="9" s="1"/>
  <c r="M614" i="9"/>
  <c r="M615" i="9" s="1"/>
  <c r="L614" i="9"/>
  <c r="K614" i="9"/>
  <c r="K615" i="9" s="1"/>
  <c r="N613" i="9"/>
  <c r="S612" i="9"/>
  <c r="S611" i="9"/>
  <c r="S610" i="9"/>
  <c r="N609" i="9"/>
  <c r="N608" i="9"/>
  <c r="T606" i="9"/>
  <c r="M605" i="9"/>
  <c r="L605" i="9"/>
  <c r="L606" i="9" s="1"/>
  <c r="K605" i="9"/>
  <c r="K606" i="9" s="1"/>
  <c r="N604" i="9"/>
  <c r="N603" i="9"/>
  <c r="N602" i="9"/>
  <c r="N601" i="9"/>
  <c r="N600" i="9"/>
  <c r="J599" i="9"/>
  <c r="T598" i="9"/>
  <c r="M597" i="9"/>
  <c r="M598" i="9" s="1"/>
  <c r="L597" i="9"/>
  <c r="L598" i="9" s="1"/>
  <c r="K597" i="9"/>
  <c r="N596" i="9"/>
  <c r="N595" i="9"/>
  <c r="N594" i="9"/>
  <c r="N593" i="9"/>
  <c r="N592" i="9"/>
  <c r="J591" i="9"/>
  <c r="T590" i="9"/>
  <c r="M589" i="9"/>
  <c r="M590" i="9" s="1"/>
  <c r="L589" i="9"/>
  <c r="K589" i="9"/>
  <c r="K590" i="9" s="1"/>
  <c r="N588" i="9"/>
  <c r="N586" i="9"/>
  <c r="N585" i="9"/>
  <c r="N584" i="9"/>
  <c r="N583" i="9"/>
  <c r="T582" i="9"/>
  <c r="J582" i="9"/>
  <c r="T581" i="9"/>
  <c r="M580" i="9"/>
  <c r="M581" i="9" s="1"/>
  <c r="L580" i="9"/>
  <c r="L581" i="9" s="1"/>
  <c r="K580" i="9"/>
  <c r="K581" i="9" s="1"/>
  <c r="N579" i="9"/>
  <c r="N577" i="9"/>
  <c r="N575" i="9"/>
  <c r="N574" i="9"/>
  <c r="J573" i="9"/>
  <c r="R571" i="9"/>
  <c r="R572" i="9" s="1"/>
  <c r="Q571" i="9"/>
  <c r="P571" i="9"/>
  <c r="P572" i="9" s="1"/>
  <c r="M571" i="9"/>
  <c r="M572" i="9" s="1"/>
  <c r="L571" i="9"/>
  <c r="L572" i="9" s="1"/>
  <c r="K571" i="9"/>
  <c r="K572" i="9" s="1"/>
  <c r="S570" i="9"/>
  <c r="N569" i="9"/>
  <c r="S568" i="9"/>
  <c r="N566" i="9"/>
  <c r="S565" i="9"/>
  <c r="N564" i="9"/>
  <c r="S563" i="9"/>
  <c r="N562" i="9"/>
  <c r="J561" i="9"/>
  <c r="R559" i="9"/>
  <c r="R560" i="9" s="1"/>
  <c r="Q559" i="9"/>
  <c r="P559" i="9"/>
  <c r="P560" i="9" s="1"/>
  <c r="M559" i="9"/>
  <c r="M560" i="9" s="1"/>
  <c r="L559" i="9"/>
  <c r="K559" i="9"/>
  <c r="K560" i="9" s="1"/>
  <c r="S558" i="9"/>
  <c r="N557" i="9"/>
  <c r="S556" i="9"/>
  <c r="N554" i="9"/>
  <c r="S553" i="9"/>
  <c r="N552" i="9"/>
  <c r="S551" i="9"/>
  <c r="N550" i="9"/>
  <c r="J549" i="9"/>
  <c r="R547" i="9"/>
  <c r="R548" i="9" s="1"/>
  <c r="Q547" i="9"/>
  <c r="P547" i="9"/>
  <c r="P548" i="9" s="1"/>
  <c r="M547" i="9"/>
  <c r="M548" i="9" s="1"/>
  <c r="L547" i="9"/>
  <c r="L548" i="9" s="1"/>
  <c r="K547" i="9"/>
  <c r="K548" i="9" s="1"/>
  <c r="N546" i="9"/>
  <c r="N545" i="9"/>
  <c r="N543" i="9"/>
  <c r="S542" i="9"/>
  <c r="S541" i="9"/>
  <c r="S540" i="9"/>
  <c r="S539" i="9"/>
  <c r="S538" i="9"/>
  <c r="N538" i="9"/>
  <c r="S537" i="9"/>
  <c r="N537" i="9"/>
  <c r="J536" i="9"/>
  <c r="R534" i="9"/>
  <c r="R535" i="9" s="1"/>
  <c r="Q534" i="9"/>
  <c r="P534" i="9"/>
  <c r="P535" i="9" s="1"/>
  <c r="M534" i="9"/>
  <c r="M535" i="9" s="1"/>
  <c r="L534" i="9"/>
  <c r="K534" i="9"/>
  <c r="K535" i="9" s="1"/>
  <c r="N533" i="9"/>
  <c r="N532" i="9"/>
  <c r="N530" i="9"/>
  <c r="S529" i="9"/>
  <c r="S528" i="9"/>
  <c r="S527" i="9"/>
  <c r="S526" i="9"/>
  <c r="N525" i="9"/>
  <c r="N524" i="9"/>
  <c r="J523" i="9"/>
  <c r="R521" i="9"/>
  <c r="R522" i="9" s="1"/>
  <c r="Q521" i="9"/>
  <c r="Q522" i="9" s="1"/>
  <c r="P521" i="9"/>
  <c r="M521" i="9"/>
  <c r="L521" i="9"/>
  <c r="L522" i="9" s="1"/>
  <c r="K521" i="9"/>
  <c r="K522" i="9" s="1"/>
  <c r="N520" i="9"/>
  <c r="N519" i="9"/>
  <c r="N518" i="9"/>
  <c r="N517" i="9"/>
  <c r="N516" i="9"/>
  <c r="N515" i="9"/>
  <c r="N514" i="9"/>
  <c r="S513" i="9"/>
  <c r="N513" i="9"/>
  <c r="S512" i="9"/>
  <c r="S511" i="9"/>
  <c r="S510" i="9"/>
  <c r="J509" i="9"/>
  <c r="R507" i="9"/>
  <c r="Q507" i="9"/>
  <c r="Q508" i="9" s="1"/>
  <c r="P507" i="9"/>
  <c r="P508" i="9" s="1"/>
  <c r="M507" i="9"/>
  <c r="M508" i="9" s="1"/>
  <c r="L507" i="9"/>
  <c r="L508" i="9" s="1"/>
  <c r="K507" i="9"/>
  <c r="K508" i="9" s="1"/>
  <c r="N506" i="9"/>
  <c r="N505" i="9"/>
  <c r="N504" i="9"/>
  <c r="N503" i="9"/>
  <c r="N502" i="9"/>
  <c r="N501" i="9"/>
  <c r="N500" i="9"/>
  <c r="N499" i="9"/>
  <c r="S498" i="9"/>
  <c r="S497" i="9"/>
  <c r="S496" i="9"/>
  <c r="J495" i="9"/>
  <c r="T494" i="9"/>
  <c r="M493" i="9"/>
  <c r="M494" i="9" s="1"/>
  <c r="L493" i="9"/>
  <c r="L494" i="9" s="1"/>
  <c r="K493" i="9"/>
  <c r="K494" i="9" s="1"/>
  <c r="T488" i="9"/>
  <c r="M487" i="9"/>
  <c r="M488" i="9" s="1"/>
  <c r="L487" i="9"/>
  <c r="K487" i="9"/>
  <c r="K488" i="9" s="1"/>
  <c r="N484" i="9"/>
  <c r="R481" i="9"/>
  <c r="Q481" i="9"/>
  <c r="Q482" i="9" s="1"/>
  <c r="P481" i="9"/>
  <c r="P482" i="9" s="1"/>
  <c r="M481" i="9"/>
  <c r="M482" i="9" s="1"/>
  <c r="L481" i="9"/>
  <c r="L482" i="9" s="1"/>
  <c r="K481" i="9"/>
  <c r="K482" i="9" s="1"/>
  <c r="S480" i="9"/>
  <c r="N480" i="9"/>
  <c r="N479" i="9"/>
  <c r="N478" i="9"/>
  <c r="N477" i="9"/>
  <c r="J476" i="9"/>
  <c r="R474" i="9"/>
  <c r="R475" i="9" s="1"/>
  <c r="Q474" i="9"/>
  <c r="P474" i="9"/>
  <c r="P475" i="9" s="1"/>
  <c r="M474" i="9"/>
  <c r="M475" i="9" s="1"/>
  <c r="L474" i="9"/>
  <c r="K474" i="9"/>
  <c r="K475" i="9" s="1"/>
  <c r="S473" i="9"/>
  <c r="N473" i="9"/>
  <c r="S472" i="9"/>
  <c r="N472" i="9"/>
  <c r="N471" i="9"/>
  <c r="N470" i="9"/>
  <c r="N469" i="9"/>
  <c r="J468" i="9"/>
  <c r="T467" i="9"/>
  <c r="M466" i="9"/>
  <c r="M467" i="9" s="1"/>
  <c r="L466" i="9"/>
  <c r="L467" i="9" s="1"/>
  <c r="K466" i="9"/>
  <c r="K467" i="9" s="1"/>
  <c r="N465" i="9"/>
  <c r="N464" i="9"/>
  <c r="N463" i="9"/>
  <c r="N462" i="9"/>
  <c r="N461" i="9"/>
  <c r="J460" i="9"/>
  <c r="T459" i="9"/>
  <c r="M458" i="9"/>
  <c r="M459" i="9" s="1"/>
  <c r="L458" i="9"/>
  <c r="L459" i="9" s="1"/>
  <c r="K458" i="9"/>
  <c r="N457" i="9"/>
  <c r="N456" i="9"/>
  <c r="N455" i="9"/>
  <c r="N454" i="9"/>
  <c r="N453" i="9"/>
  <c r="J452" i="9"/>
  <c r="T451" i="9"/>
  <c r="M450" i="9"/>
  <c r="M451" i="9" s="1"/>
  <c r="L450" i="9"/>
  <c r="K450" i="9"/>
  <c r="K451" i="9" s="1"/>
  <c r="N449" i="9"/>
  <c r="N448" i="9"/>
  <c r="N447" i="9"/>
  <c r="N446" i="9"/>
  <c r="J445" i="9"/>
  <c r="T444" i="9"/>
  <c r="M443" i="9"/>
  <c r="M444" i="9" s="1"/>
  <c r="L443" i="9"/>
  <c r="L444" i="9" s="1"/>
  <c r="K443" i="9"/>
  <c r="K444" i="9" s="1"/>
  <c r="N442" i="9"/>
  <c r="N441" i="9"/>
  <c r="N440" i="9"/>
  <c r="N439" i="9"/>
  <c r="J438" i="9"/>
  <c r="T437" i="9"/>
  <c r="M436" i="9"/>
  <c r="M437" i="9" s="1"/>
  <c r="L436" i="9"/>
  <c r="L437" i="9" s="1"/>
  <c r="K436" i="9"/>
  <c r="K437" i="9" s="1"/>
  <c r="N435" i="9"/>
  <c r="N433" i="9"/>
  <c r="N432" i="9"/>
  <c r="N431" i="9"/>
  <c r="N430" i="9"/>
  <c r="N429" i="9"/>
  <c r="J428" i="9"/>
  <c r="T427" i="9"/>
  <c r="M426" i="9"/>
  <c r="M427" i="9" s="1"/>
  <c r="L426" i="9"/>
  <c r="L427" i="9" s="1"/>
  <c r="K426" i="9"/>
  <c r="K427" i="9" s="1"/>
  <c r="N425" i="9"/>
  <c r="N423" i="9"/>
  <c r="N422" i="9"/>
  <c r="N421" i="9"/>
  <c r="N420" i="9"/>
  <c r="N419" i="9"/>
  <c r="J418" i="9"/>
  <c r="R416" i="9"/>
  <c r="R417" i="9" s="1"/>
  <c r="Q416" i="9"/>
  <c r="Q417" i="9" s="1"/>
  <c r="P416" i="9"/>
  <c r="P417" i="9" s="1"/>
  <c r="M416" i="9"/>
  <c r="M417" i="9" s="1"/>
  <c r="L416" i="9"/>
  <c r="L417" i="9" s="1"/>
  <c r="K416" i="9"/>
  <c r="N415" i="9"/>
  <c r="N414" i="9"/>
  <c r="N413" i="9"/>
  <c r="N412" i="9"/>
  <c r="N411" i="9"/>
  <c r="S410" i="9"/>
  <c r="S409" i="9"/>
  <c r="J408" i="9"/>
  <c r="R406" i="9"/>
  <c r="R407" i="9" s="1"/>
  <c r="Q406" i="9"/>
  <c r="P406" i="9"/>
  <c r="P407" i="9" s="1"/>
  <c r="M406" i="9"/>
  <c r="M407" i="9" s="1"/>
  <c r="L406" i="9"/>
  <c r="K406" i="9"/>
  <c r="K407" i="9" s="1"/>
  <c r="N405" i="9"/>
  <c r="S404" i="9"/>
  <c r="N404" i="9"/>
  <c r="S403" i="9"/>
  <c r="N403" i="9"/>
  <c r="S402" i="9"/>
  <c r="N402" i="9"/>
  <c r="S401" i="9"/>
  <c r="N401" i="9"/>
  <c r="S400" i="9"/>
  <c r="S399" i="9"/>
  <c r="J398" i="9"/>
  <c r="R396" i="9"/>
  <c r="R397" i="9" s="1"/>
  <c r="Q396" i="9"/>
  <c r="Q397" i="9" s="1"/>
  <c r="P396" i="9"/>
  <c r="P397" i="9" s="1"/>
  <c r="M396" i="9"/>
  <c r="M397" i="9" s="1"/>
  <c r="L396" i="9"/>
  <c r="K396" i="9"/>
  <c r="K397" i="9" s="1"/>
  <c r="S394" i="9"/>
  <c r="N394" i="9"/>
  <c r="N393" i="9"/>
  <c r="N392" i="9"/>
  <c r="N391" i="9"/>
  <c r="N390" i="9"/>
  <c r="N389" i="9"/>
  <c r="S388" i="9"/>
  <c r="S387" i="9"/>
  <c r="S386" i="9"/>
  <c r="J386" i="9"/>
  <c r="R384" i="9"/>
  <c r="R385" i="9" s="1"/>
  <c r="Q384" i="9"/>
  <c r="P384" i="9"/>
  <c r="P385" i="9" s="1"/>
  <c r="M384" i="9"/>
  <c r="M385" i="9" s="1"/>
  <c r="L384" i="9"/>
  <c r="K384" i="9"/>
  <c r="K385" i="9" s="1"/>
  <c r="S382" i="9"/>
  <c r="S376" i="9"/>
  <c r="S375" i="9"/>
  <c r="J374" i="9"/>
  <c r="R372" i="9"/>
  <c r="R373" i="9" s="1"/>
  <c r="Q372" i="9"/>
  <c r="Q373" i="9" s="1"/>
  <c r="P372" i="9"/>
  <c r="M372" i="9"/>
  <c r="M373" i="9" s="1"/>
  <c r="L372" i="9"/>
  <c r="L373" i="9" s="1"/>
  <c r="K372" i="9"/>
  <c r="S371" i="9"/>
  <c r="S369" i="9"/>
  <c r="S368" i="9"/>
  <c r="S367" i="9"/>
  <c r="S366" i="9"/>
  <c r="S365" i="9"/>
  <c r="N364" i="9"/>
  <c r="S363" i="9"/>
  <c r="N362" i="9"/>
  <c r="J361" i="9"/>
  <c r="R359" i="9"/>
  <c r="R360" i="9" s="1"/>
  <c r="Q359" i="9"/>
  <c r="Q360" i="9" s="1"/>
  <c r="P359" i="9"/>
  <c r="P360" i="9" s="1"/>
  <c r="M359" i="9"/>
  <c r="M360" i="9" s="1"/>
  <c r="L359" i="9"/>
  <c r="L360" i="9" s="1"/>
  <c r="K359" i="9"/>
  <c r="K360" i="9" s="1"/>
  <c r="S358" i="9"/>
  <c r="S356" i="9"/>
  <c r="S355" i="9"/>
  <c r="S354" i="9"/>
  <c r="S353" i="9"/>
  <c r="S352" i="9"/>
  <c r="N351" i="9"/>
  <c r="S350" i="9"/>
  <c r="N349" i="9"/>
  <c r="J348" i="9"/>
  <c r="T347" i="9"/>
  <c r="M346" i="9"/>
  <c r="M347" i="9" s="1"/>
  <c r="L346" i="9"/>
  <c r="K346" i="9"/>
  <c r="K347" i="9" s="1"/>
  <c r="N345" i="9"/>
  <c r="N344" i="9"/>
  <c r="N343" i="9"/>
  <c r="N342" i="9"/>
  <c r="N341" i="9"/>
  <c r="N340" i="9"/>
  <c r="J339" i="9"/>
  <c r="T338" i="9"/>
  <c r="M337" i="9"/>
  <c r="M338" i="9" s="1"/>
  <c r="L337" i="9"/>
  <c r="L338" i="9" s="1"/>
  <c r="K337" i="9"/>
  <c r="K338" i="9" s="1"/>
  <c r="N336" i="9"/>
  <c r="N335" i="9"/>
  <c r="N334" i="9"/>
  <c r="N333" i="9"/>
  <c r="N332" i="9"/>
  <c r="N331" i="9"/>
  <c r="J330" i="9"/>
  <c r="F328" i="9"/>
  <c r="B328" i="9"/>
  <c r="R327" i="9"/>
  <c r="Q327" i="9"/>
  <c r="P327" i="9"/>
  <c r="M326" i="9"/>
  <c r="M327" i="9" s="1"/>
  <c r="L326" i="9"/>
  <c r="K326" i="9"/>
  <c r="K327" i="9" s="1"/>
  <c r="N324" i="9"/>
  <c r="N323" i="9"/>
  <c r="J322" i="9"/>
  <c r="R321" i="9"/>
  <c r="Q321" i="9"/>
  <c r="P321" i="9"/>
  <c r="M320" i="9"/>
  <c r="M321" i="9" s="1"/>
  <c r="L320" i="9"/>
  <c r="K320" i="9"/>
  <c r="K321" i="9" s="1"/>
  <c r="N318" i="9"/>
  <c r="N317" i="9"/>
  <c r="J316" i="9"/>
  <c r="R314" i="9"/>
  <c r="R315" i="9" s="1"/>
  <c r="Q314" i="9"/>
  <c r="Q315" i="9" s="1"/>
  <c r="P314" i="9"/>
  <c r="M314" i="9"/>
  <c r="M315" i="9" s="1"/>
  <c r="L314" i="9"/>
  <c r="L315" i="9" s="1"/>
  <c r="K314" i="9"/>
  <c r="K315" i="9" s="1"/>
  <c r="N312" i="9"/>
  <c r="N311" i="9"/>
  <c r="J310" i="9"/>
  <c r="R308" i="9"/>
  <c r="R309" i="9" s="1"/>
  <c r="Q308" i="9"/>
  <c r="Q309" i="9" s="1"/>
  <c r="P308" i="9"/>
  <c r="P309" i="9" s="1"/>
  <c r="M308" i="9"/>
  <c r="M309" i="9" s="1"/>
  <c r="L308" i="9"/>
  <c r="L309" i="9" s="1"/>
  <c r="K308" i="9"/>
  <c r="K309" i="9" s="1"/>
  <c r="N306" i="9"/>
  <c r="N305" i="9"/>
  <c r="J304" i="9"/>
  <c r="R303" i="9"/>
  <c r="Q303" i="9"/>
  <c r="P303" i="9"/>
  <c r="M302" i="9"/>
  <c r="L302" i="9"/>
  <c r="L303" i="9" s="1"/>
  <c r="K302" i="9"/>
  <c r="K303" i="9" s="1"/>
  <c r="N300" i="9"/>
  <c r="N299" i="9"/>
  <c r="J298" i="9"/>
  <c r="R297" i="9"/>
  <c r="Q297" i="9"/>
  <c r="P297" i="9"/>
  <c r="M296" i="9"/>
  <c r="M297" i="9" s="1"/>
  <c r="L296" i="9"/>
  <c r="L297" i="9" s="1"/>
  <c r="K296" i="9"/>
  <c r="K297" i="9" s="1"/>
  <c r="N294" i="9"/>
  <c r="N293" i="9"/>
  <c r="N292" i="9"/>
  <c r="J292" i="9"/>
  <c r="R291" i="9"/>
  <c r="Q291" i="9"/>
  <c r="P291" i="9"/>
  <c r="M290" i="9"/>
  <c r="M291" i="9" s="1"/>
  <c r="L290" i="9"/>
  <c r="L291" i="9" s="1"/>
  <c r="K290" i="9"/>
  <c r="K291" i="9" s="1"/>
  <c r="N288" i="9"/>
  <c r="N287" i="9"/>
  <c r="J286" i="9"/>
  <c r="R284" i="9"/>
  <c r="R285" i="9" s="1"/>
  <c r="Q284" i="9"/>
  <c r="P284" i="9"/>
  <c r="P285" i="9" s="1"/>
  <c r="M284" i="9"/>
  <c r="M285" i="9" s="1"/>
  <c r="L284" i="9"/>
  <c r="K284" i="9"/>
  <c r="K285" i="9" s="1"/>
  <c r="S283" i="9"/>
  <c r="N283" i="9"/>
  <c r="S282" i="9"/>
  <c r="N282" i="9"/>
  <c r="S281" i="9"/>
  <c r="N281" i="9"/>
  <c r="S280" i="9"/>
  <c r="N280" i="9"/>
  <c r="S279" i="9"/>
  <c r="N279" i="9"/>
  <c r="S278" i="9"/>
  <c r="N278" i="9"/>
  <c r="S277" i="9"/>
  <c r="N277" i="9"/>
  <c r="J276" i="9"/>
  <c r="R274" i="9"/>
  <c r="R275" i="9" s="1"/>
  <c r="Q274" i="9"/>
  <c r="Q275" i="9" s="1"/>
  <c r="P274" i="9"/>
  <c r="P275" i="9" s="1"/>
  <c r="M274" i="9"/>
  <c r="M275" i="9" s="1"/>
  <c r="L274" i="9"/>
  <c r="K274" i="9"/>
  <c r="K275" i="9" s="1"/>
  <c r="S273" i="9"/>
  <c r="N273" i="9"/>
  <c r="S272" i="9"/>
  <c r="N272" i="9"/>
  <c r="S271" i="9"/>
  <c r="N271" i="9"/>
  <c r="S270" i="9"/>
  <c r="N270" i="9"/>
  <c r="S269" i="9"/>
  <c r="N269" i="9"/>
  <c r="S268" i="9"/>
  <c r="N268" i="9"/>
  <c r="S267" i="9"/>
  <c r="N267" i="9"/>
  <c r="J266" i="9"/>
  <c r="R265" i="9"/>
  <c r="Q265" i="9"/>
  <c r="P265" i="9"/>
  <c r="M264" i="9"/>
  <c r="M265" i="9" s="1"/>
  <c r="L264" i="9"/>
  <c r="K264" i="9"/>
  <c r="K265" i="9" s="1"/>
  <c r="N263" i="9"/>
  <c r="N262" i="9"/>
  <c r="N261" i="9"/>
  <c r="J260" i="9"/>
  <c r="R258" i="9"/>
  <c r="R259" i="9" s="1"/>
  <c r="Q258" i="9"/>
  <c r="Q259" i="9" s="1"/>
  <c r="P258" i="9"/>
  <c r="M258" i="9"/>
  <c r="M259" i="9" s="1"/>
  <c r="L258" i="9"/>
  <c r="L259" i="9" s="1"/>
  <c r="K258" i="9"/>
  <c r="S257" i="9"/>
  <c r="N257" i="9"/>
  <c r="N256" i="9"/>
  <c r="N255" i="9"/>
  <c r="N254" i="9"/>
  <c r="J253" i="9"/>
  <c r="R252" i="9"/>
  <c r="Q252" i="9"/>
  <c r="P252" i="9"/>
  <c r="M251" i="9"/>
  <c r="M252" i="9" s="1"/>
  <c r="L251" i="9"/>
  <c r="K251" i="9"/>
  <c r="K252" i="9" s="1"/>
  <c r="N250" i="9"/>
  <c r="N249" i="9"/>
  <c r="N248" i="9"/>
  <c r="J247" i="9"/>
  <c r="R246" i="9"/>
  <c r="Q246" i="9"/>
  <c r="P246" i="9"/>
  <c r="M245" i="9"/>
  <c r="M246" i="9" s="1"/>
  <c r="L245" i="9"/>
  <c r="L246" i="9" s="1"/>
  <c r="K245" i="9"/>
  <c r="N244" i="9"/>
  <c r="N243" i="9"/>
  <c r="N242" i="9"/>
  <c r="N241" i="9"/>
  <c r="J241" i="9"/>
  <c r="R240" i="9"/>
  <c r="Q240" i="9"/>
  <c r="P240" i="9"/>
  <c r="M239" i="9"/>
  <c r="L239" i="9"/>
  <c r="L240" i="9" s="1"/>
  <c r="K239" i="9"/>
  <c r="K240" i="9" s="1"/>
  <c r="N238" i="9"/>
  <c r="N237" i="9"/>
  <c r="N236" i="9"/>
  <c r="N235" i="9"/>
  <c r="N234" i="9"/>
  <c r="J233" i="9"/>
  <c r="R232" i="9"/>
  <c r="Q232" i="9"/>
  <c r="P232" i="9"/>
  <c r="M231" i="9"/>
  <c r="L231" i="9"/>
  <c r="L232" i="9" s="1"/>
  <c r="K231" i="9"/>
  <c r="K232" i="9" s="1"/>
  <c r="N230" i="9"/>
  <c r="N229" i="9"/>
  <c r="N228" i="9"/>
  <c r="N227" i="9"/>
  <c r="N226" i="9"/>
  <c r="J225" i="9"/>
  <c r="R224" i="9"/>
  <c r="Q224" i="9"/>
  <c r="P224" i="9"/>
  <c r="M223" i="9"/>
  <c r="M224" i="9" s="1"/>
  <c r="L223" i="9"/>
  <c r="K223" i="9"/>
  <c r="K224" i="9" s="1"/>
  <c r="N220" i="9"/>
  <c r="J219" i="9"/>
  <c r="R218" i="9"/>
  <c r="Q218" i="9"/>
  <c r="P218" i="9"/>
  <c r="M217" i="9"/>
  <c r="M218" i="9" s="1"/>
  <c r="L217" i="9"/>
  <c r="K217" i="9"/>
  <c r="K218" i="9" s="1"/>
  <c r="N214" i="9"/>
  <c r="J213" i="9"/>
  <c r="R212" i="9"/>
  <c r="Q212" i="9"/>
  <c r="P212" i="9"/>
  <c r="M211" i="9"/>
  <c r="M212" i="9" s="1"/>
  <c r="L211" i="9"/>
  <c r="L212" i="9" s="1"/>
  <c r="K211" i="9"/>
  <c r="K212" i="9" s="1"/>
  <c r="N208" i="9"/>
  <c r="R206" i="9"/>
  <c r="Q206" i="9"/>
  <c r="P206" i="9"/>
  <c r="M205" i="9"/>
  <c r="M206" i="9" s="1"/>
  <c r="L205" i="9"/>
  <c r="K205" i="9"/>
  <c r="K206" i="9" s="1"/>
  <c r="N202" i="9"/>
  <c r="R200" i="9"/>
  <c r="Q200" i="9"/>
  <c r="P200" i="9"/>
  <c r="M199" i="9"/>
  <c r="M200" i="9" s="1"/>
  <c r="L199" i="9"/>
  <c r="L200" i="9" s="1"/>
  <c r="K199" i="9"/>
  <c r="N198" i="9"/>
  <c r="N197" i="9"/>
  <c r="N196" i="9"/>
  <c r="N195" i="9"/>
  <c r="N194" i="9"/>
  <c r="N191" i="9"/>
  <c r="N190" i="9"/>
  <c r="J189" i="9"/>
  <c r="R188" i="9"/>
  <c r="Q188" i="9"/>
  <c r="P188" i="9"/>
  <c r="M187" i="9"/>
  <c r="M188" i="9" s="1"/>
  <c r="L187" i="9"/>
  <c r="K187" i="9"/>
  <c r="K188" i="9" s="1"/>
  <c r="N186" i="9"/>
  <c r="N185" i="9"/>
  <c r="N184" i="9"/>
  <c r="N183" i="9"/>
  <c r="N182" i="9"/>
  <c r="N181" i="9"/>
  <c r="N180" i="9"/>
  <c r="N178" i="9"/>
  <c r="J177" i="9"/>
  <c r="F175" i="9"/>
  <c r="B175" i="9"/>
  <c r="T174" i="9"/>
  <c r="M173" i="9"/>
  <c r="M174" i="9" s="1"/>
  <c r="L173" i="9"/>
  <c r="L174" i="9" s="1"/>
  <c r="K173" i="9"/>
  <c r="K174" i="9" s="1"/>
  <c r="N172" i="9"/>
  <c r="N171" i="9"/>
  <c r="N170" i="9"/>
  <c r="N169" i="9"/>
  <c r="N168" i="9"/>
  <c r="N167" i="9"/>
  <c r="J166" i="9"/>
  <c r="T165" i="9"/>
  <c r="M164" i="9"/>
  <c r="M165" i="9" s="1"/>
  <c r="L164" i="9"/>
  <c r="K164" i="9"/>
  <c r="K165" i="9" s="1"/>
  <c r="N163" i="9"/>
  <c r="N162" i="9"/>
  <c r="N161" i="9"/>
  <c r="N160" i="9"/>
  <c r="N159" i="9"/>
  <c r="N158" i="9"/>
  <c r="J157" i="9"/>
  <c r="R155" i="9"/>
  <c r="R156" i="9" s="1"/>
  <c r="Q155" i="9"/>
  <c r="Q156" i="9" s="1"/>
  <c r="P155" i="9"/>
  <c r="M155" i="9"/>
  <c r="M156" i="9" s="1"/>
  <c r="L155" i="9"/>
  <c r="L156" i="9" s="1"/>
  <c r="K155" i="9"/>
  <c r="S154" i="9"/>
  <c r="S153" i="9"/>
  <c r="N152" i="9"/>
  <c r="S151" i="9"/>
  <c r="S150" i="9"/>
  <c r="S149" i="9"/>
  <c r="N147" i="9"/>
  <c r="N146" i="9"/>
  <c r="J145" i="9"/>
  <c r="R143" i="9"/>
  <c r="R144" i="9" s="1"/>
  <c r="Q143" i="9"/>
  <c r="Q144" i="9" s="1"/>
  <c r="P143" i="9"/>
  <c r="M143" i="9"/>
  <c r="M144" i="9" s="1"/>
  <c r="L143" i="9"/>
  <c r="L144" i="9" s="1"/>
  <c r="K143" i="9"/>
  <c r="S142" i="9"/>
  <c r="N142" i="9"/>
  <c r="S141" i="9"/>
  <c r="N141" i="9"/>
  <c r="S140" i="9"/>
  <c r="N140" i="9"/>
  <c r="S139" i="9"/>
  <c r="N139" i="9"/>
  <c r="S138" i="9"/>
  <c r="N138" i="9"/>
  <c r="S137" i="9"/>
  <c r="N137" i="9"/>
  <c r="S136" i="9"/>
  <c r="N136" i="9"/>
  <c r="S135" i="9"/>
  <c r="N135" i="9"/>
  <c r="S134" i="9"/>
  <c r="N134" i="9"/>
  <c r="J133" i="9"/>
  <c r="T132" i="9"/>
  <c r="M131" i="9"/>
  <c r="M132" i="9" s="1"/>
  <c r="L131" i="9"/>
  <c r="L132" i="9" s="1"/>
  <c r="K131" i="9"/>
  <c r="K132" i="9" s="1"/>
  <c r="N130" i="9"/>
  <c r="N128" i="9"/>
  <c r="N127" i="9"/>
  <c r="J126" i="9"/>
  <c r="T125" i="9"/>
  <c r="M124" i="9"/>
  <c r="L124" i="9"/>
  <c r="L125" i="9" s="1"/>
  <c r="K124" i="9"/>
  <c r="N123" i="9"/>
  <c r="N121" i="9"/>
  <c r="N120" i="9"/>
  <c r="J119" i="9"/>
  <c r="T118" i="9"/>
  <c r="M117" i="9"/>
  <c r="M118" i="9" s="1"/>
  <c r="L117" i="9"/>
  <c r="L118" i="9" s="1"/>
  <c r="K117" i="9"/>
  <c r="K118" i="9" s="1"/>
  <c r="N116" i="9"/>
  <c r="N115" i="9"/>
  <c r="N114" i="9"/>
  <c r="N113" i="9"/>
  <c r="N112" i="9"/>
  <c r="N111" i="9"/>
  <c r="N110" i="9"/>
  <c r="N109" i="9"/>
  <c r="J108" i="9"/>
  <c r="T107" i="9"/>
  <c r="M106" i="9"/>
  <c r="M107" i="9" s="1"/>
  <c r="L106" i="9"/>
  <c r="L107" i="9" s="1"/>
  <c r="K106" i="9"/>
  <c r="K107" i="9" s="1"/>
  <c r="N105" i="9"/>
  <c r="N104" i="9"/>
  <c r="N103" i="9"/>
  <c r="N102" i="9"/>
  <c r="N101" i="9"/>
  <c r="N100" i="9"/>
  <c r="N99" i="9"/>
  <c r="N98" i="9"/>
  <c r="J97" i="9"/>
  <c r="G95" i="9"/>
  <c r="F95" i="9"/>
  <c r="B95" i="9"/>
  <c r="T94" i="9"/>
  <c r="M93" i="9"/>
  <c r="L93" i="9"/>
  <c r="L94" i="9" s="1"/>
  <c r="K93" i="9"/>
  <c r="K94" i="9" s="1"/>
  <c r="N92" i="9"/>
  <c r="N91" i="9"/>
  <c r="N90" i="9"/>
  <c r="T88" i="9"/>
  <c r="M87" i="9"/>
  <c r="M88" i="9" s="1"/>
  <c r="L87" i="9"/>
  <c r="L88" i="9" s="1"/>
  <c r="K87" i="9"/>
  <c r="N86" i="9"/>
  <c r="J85" i="9"/>
  <c r="T84" i="9"/>
  <c r="M83" i="9"/>
  <c r="M84" i="9" s="1"/>
  <c r="L83" i="9"/>
  <c r="L84" i="9" s="1"/>
  <c r="K83" i="9"/>
  <c r="K84" i="9" s="1"/>
  <c r="N82" i="9"/>
  <c r="N81" i="9"/>
  <c r="N80" i="9"/>
  <c r="N79" i="9"/>
  <c r="N78" i="9"/>
  <c r="N77" i="9"/>
  <c r="J76" i="9"/>
  <c r="T75" i="9"/>
  <c r="M74" i="9"/>
  <c r="M75" i="9" s="1"/>
  <c r="L74" i="9"/>
  <c r="L75" i="9" s="1"/>
  <c r="K74" i="9"/>
  <c r="K75" i="9" s="1"/>
  <c r="N73" i="9"/>
  <c r="N72" i="9"/>
  <c r="N71" i="9"/>
  <c r="N70" i="9"/>
  <c r="N69" i="9"/>
  <c r="N68" i="9"/>
  <c r="J67" i="9"/>
  <c r="T66" i="9"/>
  <c r="M65" i="9"/>
  <c r="M66" i="9" s="1"/>
  <c r="L65" i="9"/>
  <c r="K65" i="9"/>
  <c r="K66" i="9" s="1"/>
  <c r="N64" i="9"/>
  <c r="N63" i="9"/>
  <c r="N62" i="9"/>
  <c r="N61" i="9"/>
  <c r="J60" i="9"/>
  <c r="T59" i="9"/>
  <c r="M58" i="9"/>
  <c r="M59" i="9" s="1"/>
  <c r="L58" i="9"/>
  <c r="L59" i="9" s="1"/>
  <c r="K58" i="9"/>
  <c r="K59" i="9" s="1"/>
  <c r="N57" i="9"/>
  <c r="N56" i="9"/>
  <c r="N55" i="9"/>
  <c r="N54" i="9"/>
  <c r="J53" i="9"/>
  <c r="T52" i="9"/>
  <c r="M51" i="9"/>
  <c r="M52" i="9" s="1"/>
  <c r="L51" i="9"/>
  <c r="K51" i="9"/>
  <c r="K52" i="9" s="1"/>
  <c r="N50" i="9"/>
  <c r="N49" i="9"/>
  <c r="N48" i="9"/>
  <c r="N47" i="9"/>
  <c r="N46" i="9"/>
  <c r="N45" i="9"/>
  <c r="J44" i="9"/>
  <c r="T43" i="9"/>
  <c r="M42" i="9"/>
  <c r="M43" i="9" s="1"/>
  <c r="L42" i="9"/>
  <c r="L43" i="9" s="1"/>
  <c r="K42" i="9"/>
  <c r="K43" i="9" s="1"/>
  <c r="N41" i="9"/>
  <c r="N40" i="9"/>
  <c r="N39" i="9"/>
  <c r="N38" i="9"/>
  <c r="N37" i="9"/>
  <c r="N36" i="9"/>
  <c r="J35" i="9"/>
  <c r="T34" i="9"/>
  <c r="M33" i="9"/>
  <c r="M34" i="9" s="1"/>
  <c r="L33" i="9"/>
  <c r="K33" i="9"/>
  <c r="K34" i="9" s="1"/>
  <c r="N32" i="9"/>
  <c r="N31" i="9"/>
  <c r="N30" i="9"/>
  <c r="N29" i="9"/>
  <c r="N28" i="9"/>
  <c r="J27" i="9"/>
  <c r="T26" i="9"/>
  <c r="M25" i="9"/>
  <c r="L25" i="9"/>
  <c r="L26" i="9" s="1"/>
  <c r="K25" i="9"/>
  <c r="K26" i="9" s="1"/>
  <c r="N24" i="9"/>
  <c r="N23" i="9"/>
  <c r="N22" i="9"/>
  <c r="N21" i="9"/>
  <c r="N20" i="9"/>
  <c r="J19" i="9"/>
  <c r="T18" i="9"/>
  <c r="M17" i="9"/>
  <c r="M18" i="9" s="1"/>
  <c r="L17" i="9"/>
  <c r="L18" i="9" s="1"/>
  <c r="K17" i="9"/>
  <c r="K18" i="9" s="1"/>
  <c r="N16" i="9"/>
  <c r="N15" i="9"/>
  <c r="N14" i="9"/>
  <c r="J13" i="9"/>
  <c r="L265" i="9" l="1"/>
  <c r="N264" i="9"/>
  <c r="K1239" i="9"/>
  <c r="D1234" i="9"/>
  <c r="O1273" i="9"/>
  <c r="U1273" i="9" s="1"/>
  <c r="T232" i="9"/>
  <c r="H398" i="9"/>
  <c r="O132" i="9"/>
  <c r="V132" i="9" s="1"/>
  <c r="T321" i="9"/>
  <c r="O427" i="9"/>
  <c r="U427" i="9" s="1"/>
  <c r="H853" i="9"/>
  <c r="O753" i="9"/>
  <c r="D133" i="9"/>
  <c r="B1357" i="9"/>
  <c r="T252" i="9"/>
  <c r="D316" i="9"/>
  <c r="D864" i="9"/>
  <c r="N968" i="9"/>
  <c r="T206" i="9"/>
  <c r="D260" i="9"/>
  <c r="D495" i="9"/>
  <c r="S614" i="9"/>
  <c r="O624" i="9"/>
  <c r="D773" i="9"/>
  <c r="N915" i="9"/>
  <c r="N1102" i="9"/>
  <c r="N1192" i="9"/>
  <c r="H145" i="9"/>
  <c r="N199" i="9"/>
  <c r="D225" i="9"/>
  <c r="L321" i="9"/>
  <c r="O321" i="9" s="1"/>
  <c r="D126" i="9"/>
  <c r="N131" i="9"/>
  <c r="H133" i="9"/>
  <c r="D145" i="9"/>
  <c r="T246" i="9"/>
  <c r="T265" i="9"/>
  <c r="H310" i="9"/>
  <c r="N396" i="9"/>
  <c r="O726" i="9"/>
  <c r="U726" i="9" s="1"/>
  <c r="N752" i="9"/>
  <c r="H1082" i="9"/>
  <c r="O18" i="9"/>
  <c r="U18" i="9" s="1"/>
  <c r="N164" i="9"/>
  <c r="T200" i="9"/>
  <c r="T218" i="9"/>
  <c r="T303" i="9"/>
  <c r="T327" i="9"/>
  <c r="N964" i="9"/>
  <c r="N1030" i="9"/>
  <c r="N1224" i="9"/>
  <c r="N217" i="9"/>
  <c r="S384" i="9"/>
  <c r="N17" i="9"/>
  <c r="D85" i="9"/>
  <c r="N124" i="9"/>
  <c r="T188" i="9"/>
  <c r="T212" i="9"/>
  <c r="T224" i="9"/>
  <c r="T240" i="9"/>
  <c r="T291" i="9"/>
  <c r="N559" i="9"/>
  <c r="D616" i="9"/>
  <c r="S752" i="9"/>
  <c r="N807" i="9"/>
  <c r="N935" i="9"/>
  <c r="N943" i="9"/>
  <c r="O965" i="9"/>
  <c r="U965" i="9" s="1"/>
  <c r="D966" i="9"/>
  <c r="O1109" i="9"/>
  <c r="V1109" i="9" s="1"/>
  <c r="D1118" i="9"/>
  <c r="D1176" i="9"/>
  <c r="D1250" i="9"/>
  <c r="B1356" i="9"/>
  <c r="D213" i="9"/>
  <c r="D292" i="9"/>
  <c r="D781" i="9"/>
  <c r="N958" i="9"/>
  <c r="D60" i="9"/>
  <c r="O118" i="9"/>
  <c r="V118" i="9" s="1"/>
  <c r="K144" i="9"/>
  <c r="O144" i="9" s="1"/>
  <c r="D157" i="9"/>
  <c r="L218" i="9"/>
  <c r="O218" i="9" s="1"/>
  <c r="D219" i="9"/>
  <c r="N223" i="9"/>
  <c r="O265" i="9"/>
  <c r="H348" i="9"/>
  <c r="Q385" i="9"/>
  <c r="T385" i="9" s="1"/>
  <c r="T397" i="9"/>
  <c r="D483" i="9"/>
  <c r="N589" i="9"/>
  <c r="D627" i="9"/>
  <c r="D647" i="9"/>
  <c r="N653" i="9"/>
  <c r="D789" i="9"/>
  <c r="N797" i="9"/>
  <c r="N837" i="9"/>
  <c r="N901" i="9"/>
  <c r="D960" i="9"/>
  <c r="S1038" i="9"/>
  <c r="D1062" i="9"/>
  <c r="N1266" i="9"/>
  <c r="D1051" i="9"/>
  <c r="H1040" i="9"/>
  <c r="N1049" i="9"/>
  <c r="O59" i="9"/>
  <c r="U59" i="9" s="1"/>
  <c r="D53" i="9"/>
  <c r="N58" i="9"/>
  <c r="D44" i="9"/>
  <c r="N51" i="9"/>
  <c r="L52" i="9"/>
  <c r="O52" i="9" s="1"/>
  <c r="V52" i="9" s="1"/>
  <c r="O43" i="9"/>
  <c r="U43" i="9" s="1"/>
  <c r="D35" i="9"/>
  <c r="N42" i="9"/>
  <c r="D67" i="9"/>
  <c r="N74" i="9"/>
  <c r="O75" i="9"/>
  <c r="U75" i="9" s="1"/>
  <c r="D27" i="9"/>
  <c r="N33" i="9"/>
  <c r="N25" i="9"/>
  <c r="D536" i="9"/>
  <c r="S534" i="9"/>
  <c r="J1356" i="9"/>
  <c r="D19" i="9"/>
  <c r="M26" i="9"/>
  <c r="O26" i="9" s="1"/>
  <c r="U26" i="9" s="1"/>
  <c r="D89" i="9"/>
  <c r="N93" i="9"/>
  <c r="D108" i="9"/>
  <c r="N117" i="9"/>
  <c r="M125" i="9"/>
  <c r="P144" i="9"/>
  <c r="T144" i="9" s="1"/>
  <c r="O174" i="9"/>
  <c r="V174" i="9" s="1"/>
  <c r="D13" i="9"/>
  <c r="L34" i="9"/>
  <c r="O34" i="9" s="1"/>
  <c r="V34" i="9" s="1"/>
  <c r="L66" i="9"/>
  <c r="O66" i="9" s="1"/>
  <c r="V66" i="9" s="1"/>
  <c r="K88" i="9"/>
  <c r="O88" i="9" s="1"/>
  <c r="U88" i="9" s="1"/>
  <c r="M94" i="9"/>
  <c r="O94" i="9" s="1"/>
  <c r="U94" i="9" s="1"/>
  <c r="N106" i="9"/>
  <c r="D97" i="9"/>
  <c r="D119" i="9"/>
  <c r="K156" i="9"/>
  <c r="O156" i="9" s="1"/>
  <c r="D166" i="9"/>
  <c r="N173" i="9"/>
  <c r="L224" i="9"/>
  <c r="O224" i="9" s="1"/>
  <c r="D253" i="9"/>
  <c r="L275" i="9"/>
  <c r="O275" i="9" s="1"/>
  <c r="D266" i="9"/>
  <c r="T297" i="9"/>
  <c r="M303" i="9"/>
  <c r="O303" i="9" s="1"/>
  <c r="D298" i="9"/>
  <c r="O969" i="9"/>
  <c r="U969" i="9" s="1"/>
  <c r="L1081" i="9"/>
  <c r="N1080" i="9"/>
  <c r="O84" i="9"/>
  <c r="V84" i="9" s="1"/>
  <c r="P156" i="9"/>
  <c r="T156" i="9" s="1"/>
  <c r="N372" i="9"/>
  <c r="K373" i="9"/>
  <c r="O373" i="9" s="1"/>
  <c r="D970" i="9"/>
  <c r="K975" i="9"/>
  <c r="D76" i="9"/>
  <c r="N83" i="9"/>
  <c r="L188" i="9"/>
  <c r="O188" i="9" s="1"/>
  <c r="N187" i="9"/>
  <c r="D177" i="9"/>
  <c r="K246" i="9"/>
  <c r="O246" i="9" s="1"/>
  <c r="D241" i="9"/>
  <c r="Q285" i="9"/>
  <c r="T285" i="9" s="1"/>
  <c r="H276" i="9"/>
  <c r="N65" i="9"/>
  <c r="O107" i="9"/>
  <c r="U107" i="9" s="1"/>
  <c r="O284" i="9"/>
  <c r="D276" i="9"/>
  <c r="L285" i="9"/>
  <c r="O285" i="9" s="1"/>
  <c r="O297" i="9"/>
  <c r="T309" i="9"/>
  <c r="K598" i="9"/>
  <c r="O598" i="9" s="1"/>
  <c r="U598" i="9" s="1"/>
  <c r="D591" i="9"/>
  <c r="P624" i="9"/>
  <c r="T624" i="9" s="1"/>
  <c r="H616" i="9"/>
  <c r="K662" i="9"/>
  <c r="O662" i="9" s="1"/>
  <c r="V662" i="9" s="1"/>
  <c r="D655" i="9"/>
  <c r="T685" i="9"/>
  <c r="P686" i="9"/>
  <c r="T686" i="9" s="1"/>
  <c r="L772" i="9"/>
  <c r="O772" i="9" s="1"/>
  <c r="N771" i="9"/>
  <c r="K890" i="9"/>
  <c r="D883" i="9"/>
  <c r="D1292" i="9"/>
  <c r="K1296" i="9"/>
  <c r="K125" i="9"/>
  <c r="L165" i="9"/>
  <c r="O165" i="9" s="1"/>
  <c r="U165" i="9" s="1"/>
  <c r="N87" i="9"/>
  <c r="N143" i="9"/>
  <c r="S143" i="9"/>
  <c r="N155" i="9"/>
  <c r="S155" i="9"/>
  <c r="D207" i="9"/>
  <c r="N245" i="9"/>
  <c r="H266" i="9"/>
  <c r="O291" i="9"/>
  <c r="H304" i="9"/>
  <c r="S359" i="9"/>
  <c r="S396" i="9"/>
  <c r="L475" i="9"/>
  <c r="O475" i="9" s="1"/>
  <c r="N474" i="9"/>
  <c r="H754" i="9"/>
  <c r="Q772" i="9"/>
  <c r="T772" i="9" s="1"/>
  <c r="N895" i="9"/>
  <c r="D891" i="9"/>
  <c r="S1049" i="9"/>
  <c r="Q1081" i="9"/>
  <c r="T1081" i="9" s="1"/>
  <c r="S1080" i="9"/>
  <c r="H1072" i="9"/>
  <c r="L1097" i="9"/>
  <c r="O1097" i="9" s="1"/>
  <c r="N1096" i="9"/>
  <c r="D1090" i="9"/>
  <c r="O1243" i="9"/>
  <c r="V1243" i="9" s="1"/>
  <c r="K1302" i="9"/>
  <c r="D1297" i="9"/>
  <c r="N205" i="9"/>
  <c r="O212" i="9"/>
  <c r="V212" i="9" s="1"/>
  <c r="D233" i="9"/>
  <c r="N251" i="9"/>
  <c r="S258" i="9"/>
  <c r="P315" i="9"/>
  <c r="T315" i="9" s="1"/>
  <c r="L327" i="9"/>
  <c r="D322" i="9"/>
  <c r="L347" i="9"/>
  <c r="O347" i="9" s="1"/>
  <c r="V347" i="9" s="1"/>
  <c r="N346" i="9"/>
  <c r="L397" i="9"/>
  <c r="O397" i="9" s="1"/>
  <c r="D386" i="9"/>
  <c r="Q407" i="9"/>
  <c r="T407" i="9" s="1"/>
  <c r="S406" i="9"/>
  <c r="N733" i="9"/>
  <c r="L734" i="9"/>
  <c r="Q845" i="9"/>
  <c r="T845" i="9" s="1"/>
  <c r="S844" i="9"/>
  <c r="P852" i="9"/>
  <c r="T852" i="9" s="1"/>
  <c r="T851" i="9"/>
  <c r="H846" i="9"/>
  <c r="K952" i="9"/>
  <c r="O952" i="9" s="1"/>
  <c r="V952" i="9" s="1"/>
  <c r="D945" i="9"/>
  <c r="K995" i="9"/>
  <c r="D988" i="9"/>
  <c r="Q1071" i="9"/>
  <c r="T1071" i="9" s="1"/>
  <c r="H1062" i="9"/>
  <c r="T1096" i="9"/>
  <c r="L1187" i="9"/>
  <c r="O1187" i="9" s="1"/>
  <c r="U1187" i="9" s="1"/>
  <c r="D1182" i="9"/>
  <c r="N1186" i="9"/>
  <c r="N258" i="9"/>
  <c r="L407" i="9"/>
  <c r="O407" i="9" s="1"/>
  <c r="N406" i="9"/>
  <c r="Q475" i="9"/>
  <c r="T475" i="9" s="1"/>
  <c r="S474" i="9"/>
  <c r="H468" i="9"/>
  <c r="P522" i="9"/>
  <c r="T522" i="9" s="1"/>
  <c r="H509" i="9"/>
  <c r="L845" i="9"/>
  <c r="O845" i="9" s="1"/>
  <c r="N844" i="9"/>
  <c r="P874" i="9"/>
  <c r="H864" i="9"/>
  <c r="N974" i="9"/>
  <c r="K1050" i="9"/>
  <c r="O1050" i="9" s="1"/>
  <c r="D1040" i="9"/>
  <c r="Q1061" i="9"/>
  <c r="H1051" i="9"/>
  <c r="H1090" i="9"/>
  <c r="Q1097" i="9"/>
  <c r="S1096" i="9"/>
  <c r="N1295" i="9"/>
  <c r="D398" i="9"/>
  <c r="N450" i="9"/>
  <c r="D468" i="9"/>
  <c r="O482" i="9"/>
  <c r="L488" i="9"/>
  <c r="O488" i="9" s="1"/>
  <c r="U488" i="9" s="1"/>
  <c r="O508" i="9"/>
  <c r="S547" i="9"/>
  <c r="S559" i="9"/>
  <c r="S571" i="9"/>
  <c r="D582" i="9"/>
  <c r="D599" i="9"/>
  <c r="O654" i="9"/>
  <c r="U654" i="9" s="1"/>
  <c r="D678" i="9"/>
  <c r="D719" i="9"/>
  <c r="T752" i="9"/>
  <c r="O838" i="9"/>
  <c r="U838" i="9" s="1"/>
  <c r="D839" i="9"/>
  <c r="D846" i="9"/>
  <c r="D853" i="9"/>
  <c r="M863" i="9"/>
  <c r="O863" i="9" s="1"/>
  <c r="T873" i="9"/>
  <c r="N889" i="9"/>
  <c r="D911" i="9"/>
  <c r="D976" i="9"/>
  <c r="N980" i="9"/>
  <c r="N994" i="9"/>
  <c r="D1004" i="9"/>
  <c r="N1012" i="9"/>
  <c r="D1024" i="9"/>
  <c r="N1038" i="9"/>
  <c r="R1050" i="9"/>
  <c r="S1060" i="9"/>
  <c r="S1088" i="9"/>
  <c r="P1097" i="9"/>
  <c r="T1097" i="9" s="1"/>
  <c r="D1098" i="9"/>
  <c r="N1132" i="9"/>
  <c r="D1140" i="9"/>
  <c r="N1144" i="9"/>
  <c r="N1180" i="9"/>
  <c r="D1194" i="9"/>
  <c r="D1218" i="9"/>
  <c r="N1238" i="9"/>
  <c r="D1262" i="9"/>
  <c r="N1301" i="9"/>
  <c r="T417" i="9"/>
  <c r="H476" i="9"/>
  <c r="H495" i="9"/>
  <c r="O668" i="9"/>
  <c r="U668" i="9" s="1"/>
  <c r="N705" i="9"/>
  <c r="D799" i="9"/>
  <c r="D827" i="9"/>
  <c r="N925" i="9"/>
  <c r="M975" i="9"/>
  <c r="T1030" i="9"/>
  <c r="P1031" i="9"/>
  <c r="N1060" i="9"/>
  <c r="P1089" i="9"/>
  <c r="T1089" i="9" s="1"/>
  <c r="O1133" i="9"/>
  <c r="V1133" i="9" s="1"/>
  <c r="O1139" i="9"/>
  <c r="U1139" i="9" s="1"/>
  <c r="O1145" i="9"/>
  <c r="V1145" i="9" s="1"/>
  <c r="D1202" i="9"/>
  <c r="M1296" i="9"/>
  <c r="N426" i="9"/>
  <c r="N443" i="9"/>
  <c r="N466" i="9"/>
  <c r="O494" i="9"/>
  <c r="V494" i="9" s="1"/>
  <c r="D509" i="9"/>
  <c r="H523" i="9"/>
  <c r="D523" i="9"/>
  <c r="D549" i="9"/>
  <c r="D561" i="9"/>
  <c r="D573" i="9"/>
  <c r="N597" i="9"/>
  <c r="D607" i="9"/>
  <c r="N614" i="9"/>
  <c r="N623" i="9"/>
  <c r="S623" i="9"/>
  <c r="D663" i="9"/>
  <c r="O686" i="9"/>
  <c r="D687" i="9"/>
  <c r="D727" i="9"/>
  <c r="T844" i="9"/>
  <c r="D875" i="9"/>
  <c r="N881" i="9"/>
  <c r="D905" i="9"/>
  <c r="D927" i="9"/>
  <c r="D953" i="9"/>
  <c r="D996" i="9"/>
  <c r="N1002" i="9"/>
  <c r="N1022" i="9"/>
  <c r="S1030" i="9"/>
  <c r="H1032" i="9"/>
  <c r="D1072" i="9"/>
  <c r="D1110" i="9"/>
  <c r="N1124" i="9"/>
  <c r="D1170" i="9"/>
  <c r="D1210" i="9"/>
  <c r="D1244" i="9"/>
  <c r="D1256" i="9"/>
  <c r="D1303" i="9"/>
  <c r="N1307" i="9"/>
  <c r="D1331" i="9"/>
  <c r="D1311" i="9"/>
  <c r="N1316" i="9"/>
  <c r="N1347" i="9"/>
  <c r="N1341" i="9"/>
  <c r="D1349" i="9"/>
  <c r="D1324" i="9"/>
  <c r="N1329" i="9"/>
  <c r="O1342" i="9"/>
  <c r="N1353" i="9"/>
  <c r="D1318" i="9"/>
  <c r="M1317" i="9"/>
  <c r="O1317" i="9" s="1"/>
  <c r="U1317" i="9" s="1"/>
  <c r="L1323" i="9"/>
  <c r="O1323" i="9" s="1"/>
  <c r="U1323" i="9" s="1"/>
  <c r="M1330" i="9"/>
  <c r="O1330" i="9" s="1"/>
  <c r="U1330" i="9" s="1"/>
  <c r="M1336" i="9"/>
  <c r="O1336" i="9" s="1"/>
  <c r="U1336" i="9" s="1"/>
  <c r="K1354" i="9"/>
  <c r="N1335" i="9"/>
  <c r="L1348" i="9"/>
  <c r="O1348" i="9" s="1"/>
  <c r="U1348" i="9" s="1"/>
  <c r="L1354" i="9"/>
  <c r="N1322" i="9"/>
  <c r="L1261" i="9"/>
  <c r="O1261" i="9" s="1"/>
  <c r="U1261" i="9" s="1"/>
  <c r="L1239" i="9"/>
  <c r="O1239" i="9" s="1"/>
  <c r="U1239" i="9" s="1"/>
  <c r="D1240" i="9"/>
  <c r="N1248" i="9"/>
  <c r="N1254" i="9"/>
  <c r="L1267" i="9"/>
  <c r="O1267" i="9" s="1"/>
  <c r="U1267" i="9" s="1"/>
  <c r="D1268" i="9"/>
  <c r="N1272" i="9"/>
  <c r="L1302" i="9"/>
  <c r="L1308" i="9"/>
  <c r="O1308" i="9" s="1"/>
  <c r="V1308" i="9" s="1"/>
  <c r="K1249" i="9"/>
  <c r="O1249" i="9" s="1"/>
  <c r="U1249" i="9" s="1"/>
  <c r="K1255" i="9"/>
  <c r="O1255" i="9" s="1"/>
  <c r="V1255" i="9" s="1"/>
  <c r="N1260" i="9"/>
  <c r="M1175" i="9"/>
  <c r="O1175" i="9" s="1"/>
  <c r="U1175" i="9" s="1"/>
  <c r="M1201" i="9"/>
  <c r="O1201" i="9" s="1"/>
  <c r="U1201" i="9" s="1"/>
  <c r="K1125" i="9"/>
  <c r="O1125" i="9" s="1"/>
  <c r="U1125" i="9" s="1"/>
  <c r="N1174" i="9"/>
  <c r="L1181" i="9"/>
  <c r="N1200" i="9"/>
  <c r="D1126" i="9"/>
  <c r="D1134" i="9"/>
  <c r="N1138" i="9"/>
  <c r="D1188" i="9"/>
  <c r="N1216" i="9"/>
  <c r="K1181" i="9"/>
  <c r="M1193" i="9"/>
  <c r="O1193" i="9" s="1"/>
  <c r="V1193" i="9" s="1"/>
  <c r="M1209" i="9"/>
  <c r="O1209" i="9" s="1"/>
  <c r="V1209" i="9" s="1"/>
  <c r="L1217" i="9"/>
  <c r="O1217" i="9" s="1"/>
  <c r="U1217" i="9" s="1"/>
  <c r="N1208" i="9"/>
  <c r="L1225" i="9"/>
  <c r="O1225" i="9" s="1"/>
  <c r="V1225" i="9" s="1"/>
  <c r="O981" i="9"/>
  <c r="U981" i="9" s="1"/>
  <c r="O987" i="9"/>
  <c r="V987" i="9" s="1"/>
  <c r="O1013" i="9"/>
  <c r="U1013" i="9" s="1"/>
  <c r="O1089" i="9"/>
  <c r="M926" i="9"/>
  <c r="O926" i="9" s="1"/>
  <c r="U926" i="9" s="1"/>
  <c r="M1061" i="9"/>
  <c r="R1061" i="9"/>
  <c r="L916" i="9"/>
  <c r="O916" i="9" s="1"/>
  <c r="V916" i="9" s="1"/>
  <c r="D917" i="9"/>
  <c r="L936" i="9"/>
  <c r="D937" i="9"/>
  <c r="N951" i="9"/>
  <c r="L959" i="9"/>
  <c r="H1024" i="9"/>
  <c r="L1031" i="9"/>
  <c r="O1031" i="9" s="1"/>
  <c r="Q1031" i="9"/>
  <c r="D1032" i="9"/>
  <c r="P1039" i="9"/>
  <c r="T1049" i="9"/>
  <c r="N1070" i="9"/>
  <c r="S1070" i="9"/>
  <c r="K1081" i="9"/>
  <c r="L1103" i="9"/>
  <c r="D1104" i="9"/>
  <c r="N1108" i="9"/>
  <c r="K936" i="9"/>
  <c r="L944" i="9"/>
  <c r="O944" i="9" s="1"/>
  <c r="U944" i="9" s="1"/>
  <c r="L995" i="9"/>
  <c r="L1003" i="9"/>
  <c r="O1003" i="9" s="1"/>
  <c r="V1003" i="9" s="1"/>
  <c r="L1023" i="9"/>
  <c r="O1023" i="9" s="1"/>
  <c r="V1023" i="9" s="1"/>
  <c r="T1038" i="9"/>
  <c r="K1103" i="9"/>
  <c r="N909" i="9"/>
  <c r="D982" i="9"/>
  <c r="N986" i="9"/>
  <c r="D1014" i="9"/>
  <c r="L1039" i="9"/>
  <c r="O1039" i="9" s="1"/>
  <c r="Q1039" i="9"/>
  <c r="P1050" i="9"/>
  <c r="K1061" i="9"/>
  <c r="K1071" i="9"/>
  <c r="O1071" i="9" s="1"/>
  <c r="D1082" i="9"/>
  <c r="N1088" i="9"/>
  <c r="K1115" i="9"/>
  <c r="O1115" i="9" s="1"/>
  <c r="U1115" i="9" s="1"/>
  <c r="L910" i="9"/>
  <c r="O910" i="9" s="1"/>
  <c r="U910" i="9" s="1"/>
  <c r="K959" i="9"/>
  <c r="N1114" i="9"/>
  <c r="K636" i="9"/>
  <c r="O636" i="9" s="1"/>
  <c r="U636" i="9" s="1"/>
  <c r="N667" i="9"/>
  <c r="T676" i="9"/>
  <c r="H669" i="9"/>
  <c r="H678" i="9"/>
  <c r="S685" i="9"/>
  <c r="D697" i="9"/>
  <c r="M706" i="9"/>
  <c r="N725" i="9"/>
  <c r="T771" i="9"/>
  <c r="K780" i="9"/>
  <c r="L788" i="9"/>
  <c r="O788" i="9" s="1"/>
  <c r="V788" i="9" s="1"/>
  <c r="M798" i="9"/>
  <c r="O798" i="9" s="1"/>
  <c r="U798" i="9" s="1"/>
  <c r="N831" i="9"/>
  <c r="D637" i="9"/>
  <c r="K646" i="9"/>
  <c r="O646" i="9" s="1"/>
  <c r="V646" i="9" s="1"/>
  <c r="T677" i="9"/>
  <c r="L712" i="9"/>
  <c r="O712" i="9" s="1"/>
  <c r="U712" i="9" s="1"/>
  <c r="D707" i="9"/>
  <c r="Q753" i="9"/>
  <c r="T753" i="9" s="1"/>
  <c r="H735" i="9"/>
  <c r="S771" i="9"/>
  <c r="N779" i="9"/>
  <c r="M814" i="9"/>
  <c r="O814" i="9" s="1"/>
  <c r="U814" i="9" s="1"/>
  <c r="D809" i="9"/>
  <c r="M820" i="9"/>
  <c r="O820" i="9" s="1"/>
  <c r="V820" i="9" s="1"/>
  <c r="D815" i="9"/>
  <c r="L826" i="9"/>
  <c r="O826" i="9" s="1"/>
  <c r="U826" i="9" s="1"/>
  <c r="D821" i="9"/>
  <c r="N635" i="9"/>
  <c r="D669" i="9"/>
  <c r="O677" i="9"/>
  <c r="N695" i="9"/>
  <c r="K706" i="9"/>
  <c r="L718" i="9"/>
  <c r="O718" i="9" s="1"/>
  <c r="V718" i="9" s="1"/>
  <c r="D713" i="9"/>
  <c r="N787" i="9"/>
  <c r="O902" i="9"/>
  <c r="V902" i="9" s="1"/>
  <c r="L874" i="9"/>
  <c r="O874" i="9" s="1"/>
  <c r="Q874" i="9"/>
  <c r="L882" i="9"/>
  <c r="O882" i="9" s="1"/>
  <c r="U882" i="9" s="1"/>
  <c r="L890" i="9"/>
  <c r="L696" i="9"/>
  <c r="O696" i="9" s="1"/>
  <c r="U696" i="9" s="1"/>
  <c r="K734" i="9"/>
  <c r="L780" i="9"/>
  <c r="K808" i="9"/>
  <c r="O808" i="9" s="1"/>
  <c r="V808" i="9" s="1"/>
  <c r="D833" i="9"/>
  <c r="K852" i="9"/>
  <c r="O852" i="9" s="1"/>
  <c r="N862" i="9"/>
  <c r="T862" i="9"/>
  <c r="L896" i="9"/>
  <c r="O896" i="9" s="1"/>
  <c r="U896" i="9" s="1"/>
  <c r="D897" i="9"/>
  <c r="M832" i="9"/>
  <c r="O832" i="9" s="1"/>
  <c r="V832" i="9" s="1"/>
  <c r="P863" i="9"/>
  <c r="T863" i="9" s="1"/>
  <c r="N873" i="9"/>
  <c r="H839" i="9"/>
  <c r="O338" i="9"/>
  <c r="U338" i="9" s="1"/>
  <c r="S372" i="9"/>
  <c r="H361" i="9"/>
  <c r="P373" i="9"/>
  <c r="T373" i="9" s="1"/>
  <c r="L385" i="9"/>
  <c r="O385" i="9" s="1"/>
  <c r="N416" i="9"/>
  <c r="D408" i="9"/>
  <c r="O444" i="9"/>
  <c r="U444" i="9" s="1"/>
  <c r="O548" i="9"/>
  <c r="O572" i="9"/>
  <c r="O581" i="9"/>
  <c r="U581" i="9" s="1"/>
  <c r="D348" i="9"/>
  <c r="N359" i="9"/>
  <c r="D330" i="9"/>
  <c r="N337" i="9"/>
  <c r="T360" i="9"/>
  <c r="O437" i="9"/>
  <c r="V437" i="9" s="1"/>
  <c r="S416" i="9"/>
  <c r="H408" i="9"/>
  <c r="N458" i="9"/>
  <c r="D452" i="9"/>
  <c r="O360" i="9"/>
  <c r="D361" i="9"/>
  <c r="K417" i="9"/>
  <c r="O417" i="9" s="1"/>
  <c r="D428" i="9"/>
  <c r="N436" i="9"/>
  <c r="L451" i="9"/>
  <c r="O451" i="9" s="1"/>
  <c r="V451" i="9" s="1"/>
  <c r="K459" i="9"/>
  <c r="O459" i="9" s="1"/>
  <c r="U459" i="9" s="1"/>
  <c r="O467" i="9"/>
  <c r="V467" i="9" s="1"/>
  <c r="R482" i="9"/>
  <c r="T482" i="9" s="1"/>
  <c r="R508" i="9"/>
  <c r="T508" i="9" s="1"/>
  <c r="Q535" i="9"/>
  <c r="T535" i="9" s="1"/>
  <c r="L560" i="9"/>
  <c r="O560" i="9" s="1"/>
  <c r="Q560" i="9"/>
  <c r="T560" i="9" s="1"/>
  <c r="D339" i="9"/>
  <c r="D374" i="9"/>
  <c r="H386" i="9"/>
  <c r="D418" i="9"/>
  <c r="D438" i="9"/>
  <c r="D445" i="9"/>
  <c r="N481" i="9"/>
  <c r="S481" i="9"/>
  <c r="N507" i="9"/>
  <c r="S507" i="9"/>
  <c r="N521" i="9"/>
  <c r="S521" i="9"/>
  <c r="H536" i="9"/>
  <c r="H549" i="9"/>
  <c r="H561" i="9"/>
  <c r="N580" i="9"/>
  <c r="L590" i="9"/>
  <c r="O590" i="9" s="1"/>
  <c r="V590" i="9" s="1"/>
  <c r="N605" i="9"/>
  <c r="H607" i="9"/>
  <c r="L615" i="9"/>
  <c r="O615" i="9" s="1"/>
  <c r="Q615" i="9"/>
  <c r="T615" i="9" s="1"/>
  <c r="L535" i="9"/>
  <c r="O535" i="9" s="1"/>
  <c r="Q548" i="9"/>
  <c r="T548" i="9" s="1"/>
  <c r="Q572" i="9"/>
  <c r="T572" i="9" s="1"/>
  <c r="H374" i="9"/>
  <c r="D460" i="9"/>
  <c r="D476" i="9"/>
  <c r="D489" i="9"/>
  <c r="N534" i="9"/>
  <c r="N547" i="9"/>
  <c r="N571" i="9"/>
  <c r="M522" i="9"/>
  <c r="O522" i="9" s="1"/>
  <c r="M606" i="9"/>
  <c r="O606" i="9" s="1"/>
  <c r="V606" i="9" s="1"/>
  <c r="O309" i="9"/>
  <c r="O315" i="9"/>
  <c r="T275" i="9"/>
  <c r="O327" i="9"/>
  <c r="L206" i="9"/>
  <c r="O206" i="9" s="1"/>
  <c r="M240" i="9"/>
  <c r="O240" i="9" s="1"/>
  <c r="L252" i="9"/>
  <c r="O252" i="9" s="1"/>
  <c r="P259" i="9"/>
  <c r="T259" i="9" s="1"/>
  <c r="D286" i="9"/>
  <c r="D201" i="9"/>
  <c r="N211" i="9"/>
  <c r="N231" i="9"/>
  <c r="N239" i="9"/>
  <c r="H253" i="9"/>
  <c r="D304" i="9"/>
  <c r="D310" i="9"/>
  <c r="D189" i="9"/>
  <c r="D247" i="9"/>
  <c r="K200" i="9"/>
  <c r="O200" i="9" s="1"/>
  <c r="M232" i="9"/>
  <c r="O232" i="9" s="1"/>
  <c r="K259" i="9"/>
  <c r="O259" i="9" s="1"/>
  <c r="V240" i="9" l="1"/>
  <c r="U232" i="9"/>
  <c r="U246" i="9"/>
  <c r="V327" i="9"/>
  <c r="U753" i="9"/>
  <c r="V303" i="9"/>
  <c r="V252" i="9"/>
  <c r="U275" i="9"/>
  <c r="U321" i="9"/>
  <c r="V200" i="9"/>
  <c r="O890" i="9"/>
  <c r="V890" i="9" s="1"/>
  <c r="U677" i="9"/>
  <c r="V624" i="9"/>
  <c r="V397" i="9"/>
  <c r="U407" i="9"/>
  <c r="U218" i="9"/>
  <c r="O1302" i="9"/>
  <c r="U1302" i="9" s="1"/>
  <c r="U291" i="9"/>
  <c r="B1360" i="9"/>
  <c r="V772" i="9"/>
  <c r="U206" i="9"/>
  <c r="V522" i="9"/>
  <c r="V417" i="9"/>
  <c r="O734" i="9"/>
  <c r="V734" i="9" s="1"/>
  <c r="T874" i="9"/>
  <c r="V874" i="9" s="1"/>
  <c r="U845" i="9"/>
  <c r="V686" i="9"/>
  <c r="V224" i="9"/>
  <c r="O706" i="9"/>
  <c r="V706" i="9" s="1"/>
  <c r="U508" i="9"/>
  <c r="O1081" i="9"/>
  <c r="V1081" i="9" s="1"/>
  <c r="U297" i="9"/>
  <c r="U265" i="9"/>
  <c r="V482" i="9"/>
  <c r="U188" i="9"/>
  <c r="V315" i="9"/>
  <c r="U309" i="9"/>
  <c r="O995" i="9"/>
  <c r="U995" i="9" s="1"/>
  <c r="U1089" i="9"/>
  <c r="U385" i="9"/>
  <c r="O936" i="9"/>
  <c r="V936" i="9" s="1"/>
  <c r="U560" i="9"/>
  <c r="U1071" i="9"/>
  <c r="O1103" i="9"/>
  <c r="U1103" i="9" s="1"/>
  <c r="T1031" i="9"/>
  <c r="U1031" i="9" s="1"/>
  <c r="V1097" i="9"/>
  <c r="O1061" i="9"/>
  <c r="T1061" i="9"/>
  <c r="T1050" i="9"/>
  <c r="U1050" i="9" s="1"/>
  <c r="V95" i="9"/>
  <c r="U95" i="9"/>
  <c r="U535" i="9"/>
  <c r="U863" i="9"/>
  <c r="V285" i="9"/>
  <c r="U259" i="9"/>
  <c r="O1181" i="9"/>
  <c r="V1181" i="9" s="1"/>
  <c r="V1226" i="9" s="1"/>
  <c r="V156" i="9"/>
  <c r="V175" i="9" s="1"/>
  <c r="U475" i="9"/>
  <c r="U360" i="9"/>
  <c r="V572" i="9"/>
  <c r="V852" i="9"/>
  <c r="O125" i="9"/>
  <c r="U125" i="9" s="1"/>
  <c r="O1296" i="9"/>
  <c r="U1296" i="9" s="1"/>
  <c r="O975" i="9"/>
  <c r="U975" i="9" s="1"/>
  <c r="U144" i="9"/>
  <c r="O1354" i="9"/>
  <c r="U1354" i="9" s="1"/>
  <c r="U1355" i="9" s="1"/>
  <c r="V1309" i="9"/>
  <c r="U1226" i="9"/>
  <c r="O959" i="9"/>
  <c r="U959" i="9" s="1"/>
  <c r="T1039" i="9"/>
  <c r="V1039" i="9" s="1"/>
  <c r="O780" i="9"/>
  <c r="U780" i="9" s="1"/>
  <c r="U615" i="9"/>
  <c r="V373" i="9"/>
  <c r="V548" i="9"/>
  <c r="U903" i="9" l="1"/>
  <c r="V328" i="9"/>
  <c r="U328" i="9"/>
  <c r="U1309" i="9"/>
  <c r="U1116" i="9"/>
  <c r="V1061" i="9"/>
  <c r="V1116" i="9" s="1"/>
  <c r="U625" i="9"/>
  <c r="U175" i="9"/>
  <c r="V625" i="9"/>
  <c r="V903" i="9"/>
  <c r="U1358" i="9" l="1"/>
  <c r="M1278" i="9" l="1"/>
  <c r="L1278" i="9"/>
  <c r="N1278" i="9"/>
  <c r="D1274" i="9"/>
  <c r="K127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Alexey</author>
    <author>57</author>
  </authors>
  <commentList>
    <comment ref="A14" authorId="0" shapeId="0" xr:uid="{1437FDA9-781A-4E19-88EE-68F07BB638E9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: СТФ, 
  Гараж,
  Дробилка
</t>
        </r>
      </text>
    </comment>
    <comment ref="A15" authorId="0" shapeId="0" xr:uid="{1466CADC-888C-456E-AC17-2AF509DF40DA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Первомайская,
   Решетникова,
   Строителей</t>
        </r>
      </text>
    </comment>
    <comment ref="A316" authorId="0" shapeId="0" xr:uid="{8FB6B6C5-33C9-4225-A436-7081EFCDAB6F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A322" authorId="0" shapeId="0" xr:uid="{D4981261-339E-4DBD-BF94-408C6A417BD4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S551" authorId="1" shapeId="0" xr:uid="{397D9824-6502-4BDC-94E5-F87C5480B50D}">
      <text>
        <r>
          <rPr>
            <b/>
            <sz val="9"/>
            <color indexed="81"/>
            <rFont val="Tahoma"/>
            <family val="2"/>
            <charset val="204"/>
          </rPr>
          <t>57: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53" authorId="0" shapeId="0" xr:uid="{6FD1A2AC-340E-4B8A-975E-0560B7EDEAA0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ТМ-320 кВа</t>
        </r>
      </text>
    </comment>
  </commentList>
</comments>
</file>

<file path=xl/sharedStrings.xml><?xml version="1.0" encoding="utf-8"?>
<sst xmlns="http://schemas.openxmlformats.org/spreadsheetml/2006/main" count="1147" uniqueCount="620">
  <si>
    <t>Утверждаю</t>
  </si>
  <si>
    <t>Наименование и номер</t>
  </si>
  <si>
    <t>трансформатор №1</t>
  </si>
  <si>
    <t>трансформатор №2</t>
  </si>
  <si>
    <t xml:space="preserve">  P, кВа</t>
  </si>
  <si>
    <t xml:space="preserve">  Р,    кВа</t>
  </si>
  <si>
    <t>А</t>
  </si>
  <si>
    <t>В</t>
  </si>
  <si>
    <t>С</t>
  </si>
  <si>
    <t>Ф. № 2 " Л у к а ш о в к а"</t>
  </si>
  <si>
    <t>ф.2.  ул. Клубная</t>
  </si>
  <si>
    <t>ИТОГО:</t>
  </si>
  <si>
    <t>ф.1,Баклаборатория</t>
  </si>
  <si>
    <t>ф.1 КЛЭП АРГО</t>
  </si>
  <si>
    <t>ф.2. ДРСП</t>
  </si>
  <si>
    <t>ф.4.Калининская,9,17</t>
  </si>
  <si>
    <t>ф. 1,  Котельная № 6</t>
  </si>
  <si>
    <t>ф.3, Луговая 25, 27</t>
  </si>
  <si>
    <t>ф.5, Луговая 17-23</t>
  </si>
  <si>
    <t>ф.4. Уличное освещение</t>
  </si>
  <si>
    <t>ф.1. ЗАО " Мегафон"</t>
  </si>
  <si>
    <t>ИТОГО: Т1 и Т2</t>
  </si>
  <si>
    <t>Ф. № 3 "Г а р н и з о н"</t>
  </si>
  <si>
    <t xml:space="preserve">ф.1. Ситроцех </t>
  </si>
  <si>
    <t>ф.2. ХСШ № 2</t>
  </si>
  <si>
    <t>ф.3. Д.№ 278 а,б</t>
  </si>
  <si>
    <t>ф. 2,  Дом № 6</t>
  </si>
  <si>
    <t>ф.4. , Магазин Промтовары</t>
  </si>
  <si>
    <t>ф.5. , Дом № 12</t>
  </si>
  <si>
    <t>ф.6. , Резерв Котельная № 5</t>
  </si>
  <si>
    <t>ф.8. , Дом № 15</t>
  </si>
  <si>
    <t>ф.7. , Дом № 7</t>
  </si>
  <si>
    <t>ИТОГО:  Т1  и  Т2</t>
  </si>
  <si>
    <t>Ф. №  4  " С О М "</t>
  </si>
  <si>
    <t>ф.1, Ленинская,66</t>
  </si>
  <si>
    <t>ф.2, Котельная №1</t>
  </si>
  <si>
    <t>ф.3, Ленинская,70</t>
  </si>
  <si>
    <t>ф.4 РДК</t>
  </si>
  <si>
    <t>ф-1 Прим. Телефон</t>
  </si>
  <si>
    <t>ф.1. Хлебозавод</t>
  </si>
  <si>
    <t>ф.3.Котовского 1-11</t>
  </si>
  <si>
    <t>(Пивзавод)</t>
  </si>
  <si>
    <t>Котельная</t>
  </si>
  <si>
    <t>ф. 1 Казначейство</t>
  </si>
  <si>
    <t>ф. 9 Школа исскуств</t>
  </si>
  <si>
    <t xml:space="preserve">Ф. № 7  "Х о р о л ь" </t>
  </si>
  <si>
    <t>ф.2, м-н Лучик</t>
  </si>
  <si>
    <t xml:space="preserve">Ф 5 , Комсомольская № 2, 4, 6. </t>
  </si>
  <si>
    <t>ф.6, Ленинская,92</t>
  </si>
  <si>
    <t>ф.7, Ленинская,94,96; 98</t>
  </si>
  <si>
    <t>ф.8    Чапаева 10. 12. 14</t>
  </si>
  <si>
    <t>ф.2, Ленинская,54,52</t>
  </si>
  <si>
    <t>ф.3, Магазин,АСИД Лен-ая 56,58</t>
  </si>
  <si>
    <t>ф.5, Уличное освещение</t>
  </si>
  <si>
    <t>Ф.6  КЛ Связь</t>
  </si>
  <si>
    <t>ф.2, Котельная</t>
  </si>
  <si>
    <t>ф.3, РММ</t>
  </si>
  <si>
    <t>ф. 1, ХМУПЭС</t>
  </si>
  <si>
    <t>ф.2, Кирова 2-6</t>
  </si>
  <si>
    <t>ф.3, КНС</t>
  </si>
  <si>
    <t xml:space="preserve">ф.4,  Котельная, № 3  </t>
  </si>
  <si>
    <t xml:space="preserve">ф.7, резерв Котельная, № 3  </t>
  </si>
  <si>
    <t>ф.  (АТП)</t>
  </si>
  <si>
    <t>ф.5, Луговая 9,11,13,15</t>
  </si>
  <si>
    <t xml:space="preserve">Ф. № 8  "Б о л ь н и ц а" </t>
  </si>
  <si>
    <t>ф.4, Д/сад,</t>
  </si>
  <si>
    <t>ф.2, МТФ Хорольского СХПК</t>
  </si>
  <si>
    <t>ф-6 Котельная</t>
  </si>
  <si>
    <t>ф.2.КЛЭП, Дет/сад</t>
  </si>
  <si>
    <t>ф.6.Комсомольская,14</t>
  </si>
  <si>
    <t xml:space="preserve">Ф. № 9  "Х о р о л ь" </t>
  </si>
  <si>
    <t>ф.2. Овражная, Яблочная</t>
  </si>
  <si>
    <t>Ф.4 Ленинская 176</t>
  </si>
  <si>
    <t>Ф. 5. Матросова 8-35</t>
  </si>
  <si>
    <t>ф.3. ИП Курило</t>
  </si>
  <si>
    <t>ф.1 Наш Дом</t>
  </si>
  <si>
    <t>ф.2. Котельная № 10</t>
  </si>
  <si>
    <t>ф.1. Новая</t>
  </si>
  <si>
    <t>ф.4. Зернохранилище</t>
  </si>
  <si>
    <t>ф.5. Вишневая, 28-34</t>
  </si>
  <si>
    <t>ф.6. Вишневая, 8-30</t>
  </si>
  <si>
    <t>ф.7. Весовая</t>
  </si>
  <si>
    <t>ф.2. Волочаевская, Березовая</t>
  </si>
  <si>
    <t>ф.3. КЛЭП СШ № 3 (столовая)</t>
  </si>
  <si>
    <t>ф.4. Степная-1</t>
  </si>
  <si>
    <t>ф.5. Школа  № 3</t>
  </si>
  <si>
    <t>Ф. 6 . Магазин</t>
  </si>
  <si>
    <t>ф.3. Полтавская, Молодежная</t>
  </si>
  <si>
    <t>ф.4. КЛЭП Пождепо</t>
  </si>
  <si>
    <t>ф.5. КЛЭП, Насосная</t>
  </si>
  <si>
    <t>ф.6. Солнечная, Степная</t>
  </si>
  <si>
    <t xml:space="preserve">ф.1, Арсеньева, </t>
  </si>
  <si>
    <t>ф.2 Арсеньева, Некрасова</t>
  </si>
  <si>
    <t>ф.3   Некрасова 33-51</t>
  </si>
  <si>
    <t xml:space="preserve">Ф. № 10  " Г а р н и з о н " </t>
  </si>
  <si>
    <t>ф.1. ИП Бердинский</t>
  </si>
  <si>
    <t>ф.2. Столовая (Пекарня)</t>
  </si>
  <si>
    <t>ф.2. Столовая</t>
  </si>
  <si>
    <t>ф.3. Котельная, баня</t>
  </si>
  <si>
    <t xml:space="preserve">ф.2. Космонавтов, 11 </t>
  </si>
  <si>
    <t xml:space="preserve">ф.4, Космонавтов, 10 </t>
  </si>
  <si>
    <t xml:space="preserve">Ф. № 13  " В о д о з а б о р " </t>
  </si>
  <si>
    <t>ф.1.  Станция обезжелезования</t>
  </si>
  <si>
    <t>ф.1. Скважина № 1</t>
  </si>
  <si>
    <t>ф.1. Скважина № 3</t>
  </si>
  <si>
    <t>ф.2. Скважина № 4</t>
  </si>
  <si>
    <t>ф.1. Скважина № 5</t>
  </si>
  <si>
    <t>Ф.2. Скважина № 6</t>
  </si>
  <si>
    <t>ф.1 Аптека  Ленинская, 112 А</t>
  </si>
  <si>
    <t>ф.2, дом Ленинская, 112</t>
  </si>
  <si>
    <t>Ф.-7. ИП Дубовский</t>
  </si>
  <si>
    <t>Ф.8 ул. Волочаевская  дома № 3-16</t>
  </si>
  <si>
    <t xml:space="preserve"> ТП - 37 (Пивзавод)</t>
  </si>
  <si>
    <t xml:space="preserve"> ТП - 35 (СОМ)</t>
  </si>
  <si>
    <t xml:space="preserve"> КТП-56 Приходько (РЗК)</t>
  </si>
  <si>
    <t xml:space="preserve"> КТП-57 (Ж/Д станция)</t>
  </si>
  <si>
    <t xml:space="preserve"> КТП- 84</t>
  </si>
  <si>
    <t>Ф. 6.   Сибирцева  № 1 - 8</t>
  </si>
  <si>
    <t xml:space="preserve">Ф. 5. ФЕРМЕР;   В/Ч-45703
</t>
  </si>
  <si>
    <t xml:space="preserve">ф.1, ХСШ № 1; УПК </t>
  </si>
  <si>
    <t>ф.1. .Юркова № 13-19;   ул. Освещение.</t>
  </si>
  <si>
    <t>ф.2. Юркова №  1-7; 8-12. Луговая 38-50</t>
  </si>
  <si>
    <t>Ф. 1.   АЗС</t>
  </si>
  <si>
    <t>ф.8. (резерв)  КЛЭП, Дет/сад</t>
  </si>
  <si>
    <t>Ф. 3.         Резерв</t>
  </si>
  <si>
    <t>Ф. - Котельная</t>
  </si>
  <si>
    <t>ф.3, Рынок, "МКД"</t>
  </si>
  <si>
    <t>ф6, Уличное освещение</t>
  </si>
  <si>
    <t>Ф.8.  магаз.  Усадьба</t>
  </si>
  <si>
    <t xml:space="preserve"> МТФ  "Луговой"</t>
  </si>
  <si>
    <t>Ф. 7 Освещение</t>
  </si>
  <si>
    <t>ф.1 Луговая 2а,2-10</t>
  </si>
  <si>
    <t>ф.2,Коопер. Гаражи</t>
  </si>
  <si>
    <t>ф.3, Луговая 3,5,7, м-н</t>
  </si>
  <si>
    <t>ф.4,Котельная 6 резерв</t>
  </si>
  <si>
    <t>ф.5, Луговая 10-36, Фадеева 21-31</t>
  </si>
  <si>
    <t>ф.6 Освещение</t>
  </si>
  <si>
    <t>ф.7м-н Елена,Для Тебя,Домовенок</t>
  </si>
  <si>
    <t>ф.8 Торг Павильоны,АСИД, Продукты</t>
  </si>
  <si>
    <t>ф. 5 . Мира -16, кв 2</t>
  </si>
  <si>
    <t xml:space="preserve"> КТП-58 Мегофон</t>
  </si>
  <si>
    <t>ф.4, Ленинская, 110, Луговая 1</t>
  </si>
  <si>
    <t>ф.1.Газ. Участок ,Переул Сов.</t>
  </si>
  <si>
    <t>проходная</t>
  </si>
  <si>
    <t>ф.1. Лесная 5-19,2-10</t>
  </si>
  <si>
    <t>ф.2. Лесная 14-22,22-30</t>
  </si>
  <si>
    <t>ф.4,  База "склад ГРАСП"</t>
  </si>
  <si>
    <t>Ф6 Первомайская 17</t>
  </si>
  <si>
    <t>ф.1,Школа (НСШ)</t>
  </si>
  <si>
    <t>ф.2, Ярового1, Чапаева 45,43,47,49,59-73,Заречная 2,23-41</t>
  </si>
  <si>
    <t>ф.4 Танцуренко 1-7</t>
  </si>
  <si>
    <t>Ф. 4 Чапаева 4,6,8 ,Гаражи</t>
  </si>
  <si>
    <t>ф.1, РММ-резерв</t>
  </si>
  <si>
    <t xml:space="preserve">ф.2,РММ Хорольский </t>
  </si>
  <si>
    <t>ф.1, Южная, Ленинская 2-10</t>
  </si>
  <si>
    <t>ф.5, Пугача 1-21, Некрасова6-48,1-31,Первомайская28</t>
  </si>
  <si>
    <t>Ф.9,; Прокуратура, Следст. Отдел.,Наркоконтр,УИН</t>
  </si>
  <si>
    <t>ф.2, Типография ,Все для дома,Былина</t>
  </si>
  <si>
    <t>Ф-4   Ленинская -100,Шарм,Карат и т.д.</t>
  </si>
  <si>
    <t>ф.1, Торговые павильоны,УПК(рынок)</t>
  </si>
  <si>
    <t>ф.1, Зерноток, м-н Горизонт</t>
  </si>
  <si>
    <t>ф.2,  Котельная № 12</t>
  </si>
  <si>
    <t>ф.3, Комсомольская52-76,77-97</t>
  </si>
  <si>
    <t>ф.1, Кипарисова22-48,3-43</t>
  </si>
  <si>
    <t>ф.3. Военторг</t>
  </si>
  <si>
    <t>ф.5. котельная</t>
  </si>
  <si>
    <t xml:space="preserve">ф.2.  Фадеева, 4-20 ,Гараж </t>
  </si>
  <si>
    <t>ф.4. Фадеева № 2-ИП Коротков</t>
  </si>
  <si>
    <t>ф.1, Банивура 2-10</t>
  </si>
  <si>
    <t>ф.2, Чапаева-81; Банивура 1-17</t>
  </si>
  <si>
    <t>ф.4, Высокая 2,4,6,8, Банивура 12</t>
  </si>
  <si>
    <t>ф.5, Заречная 4-30,43-61</t>
  </si>
  <si>
    <t>ф.1. Зеленая 1-15, Заводская 2-9</t>
  </si>
  <si>
    <t>ф.1. Ленинская, 168-174;129-131,Метео,Проксима</t>
  </si>
  <si>
    <t>ф.2. Весенняя 1-6</t>
  </si>
  <si>
    <t>ф.3. Ленинская 156-162, АРАКС,Клеп</t>
  </si>
  <si>
    <t>ф.1. ТРИА, Щорса 1-5,Юность, ИП Киселева</t>
  </si>
  <si>
    <t>ф.3. Гостиница д.18 ;Склад в/ч 45703</t>
  </si>
  <si>
    <t>ф.1. Космонавтов № 13; КООП гараж.</t>
  </si>
  <si>
    <t>ф.1. КЛЭП  Склад,бригадирская</t>
  </si>
  <si>
    <t>ф.2. КЛЭП Зерноток, сушилка</t>
  </si>
  <si>
    <t>ф.3.КЛЭП Зерноток, зерносушилка</t>
  </si>
  <si>
    <t>ф.3, Магазин "Сто Одежек"</t>
  </si>
  <si>
    <t xml:space="preserve"> </t>
  </si>
  <si>
    <t>ф.1.  Резерв, Общежитие Фадеева № 1</t>
  </si>
  <si>
    <t>ТП-13 ДЕНЬ</t>
  </si>
  <si>
    <t>ТП-13 НОЧЬ</t>
  </si>
  <si>
    <t xml:space="preserve"> ТП-65 Хорольсервис :Т-р № 1</t>
  </si>
  <si>
    <t>ф2 Котельная модуль</t>
  </si>
  <si>
    <t>ф-7 РОВД</t>
  </si>
  <si>
    <t>ф.4, Ленинская,3-43</t>
  </si>
  <si>
    <t>ф.4 Контора</t>
  </si>
  <si>
    <t>Ф.5 Чапаева 52-58</t>
  </si>
  <si>
    <r>
      <t>Ф. 3</t>
    </r>
    <r>
      <rPr>
        <b/>
        <sz val="14"/>
        <color indexed="12"/>
        <rFont val="Arial Cyr"/>
        <charset val="204"/>
      </rPr>
      <t xml:space="preserve"> Котельная  № 9 откл.</t>
    </r>
  </si>
  <si>
    <r>
      <t>Хорольсервис</t>
    </r>
    <r>
      <rPr>
        <sz val="14"/>
        <rFont val="Arial Cyr"/>
        <charset val="204"/>
      </rPr>
      <t xml:space="preserve"> день</t>
    </r>
  </si>
  <si>
    <t xml:space="preserve">ф.5. Резерв  Дом ветеранов </t>
  </si>
  <si>
    <t xml:space="preserve"> ТП- 63 день</t>
  </si>
  <si>
    <t>ф.2. Скважина № 2</t>
  </si>
  <si>
    <t xml:space="preserve"> ТП- 62 день</t>
  </si>
  <si>
    <t>ф.3. Вишневая- 13-20 Молодежная чет. 20-30</t>
  </si>
  <si>
    <t>Ф.4 Цветочная</t>
  </si>
  <si>
    <t>Ф№9 Уличное осв.</t>
  </si>
  <si>
    <t>Завод (СОМ)  день</t>
  </si>
  <si>
    <t>ф.1. Половой Ферма</t>
  </si>
  <si>
    <t>ф.1. Скважина" ул. Новая</t>
  </si>
  <si>
    <t xml:space="preserve">  ТП, КТПН , КТП , СТП.</t>
  </si>
  <si>
    <t xml:space="preserve"> КТП-33 День</t>
  </si>
  <si>
    <t xml:space="preserve"> КТП-33 Ночь</t>
  </si>
  <si>
    <t xml:space="preserve"> ТП-45 НОЧЬ</t>
  </si>
  <si>
    <r>
      <t xml:space="preserve"> </t>
    </r>
    <r>
      <rPr>
        <b/>
        <i/>
        <sz val="14"/>
        <color indexed="10"/>
        <rFont val="Arial Cyr"/>
        <charset val="204"/>
      </rPr>
      <t>ТП-45  ДЕНЬ</t>
    </r>
  </si>
  <si>
    <t xml:space="preserve"> КТПН-46 НОЧЬ</t>
  </si>
  <si>
    <t xml:space="preserve"> КТПН-46 ДЕНЬ</t>
  </si>
  <si>
    <r>
      <t xml:space="preserve"> </t>
    </r>
    <r>
      <rPr>
        <b/>
        <i/>
        <sz val="14"/>
        <color indexed="10"/>
        <rFont val="Arial Cyr"/>
        <charset val="204"/>
      </rPr>
      <t>КТПН-49 ДЕНЬ</t>
    </r>
  </si>
  <si>
    <t xml:space="preserve"> КТПН-49 НОЧЬ</t>
  </si>
  <si>
    <t xml:space="preserve"> ТП-28   ДЕНЬ</t>
  </si>
  <si>
    <t xml:space="preserve"> ТП-28   НОЧЬ</t>
  </si>
  <si>
    <t xml:space="preserve"> ТП-30 НОЧЬ</t>
  </si>
  <si>
    <t xml:space="preserve"> ТП-30 ДЕНЬ</t>
  </si>
  <si>
    <t xml:space="preserve"> ТП-31   ДЕНЬ</t>
  </si>
  <si>
    <t xml:space="preserve"> ТП-31   НОЧЬ</t>
  </si>
  <si>
    <t xml:space="preserve"> ТП-93   ДЕНЬ</t>
  </si>
  <si>
    <t xml:space="preserve"> ТП-93   НОЧЬ</t>
  </si>
  <si>
    <t xml:space="preserve"> ТП-6  РДК  ДЕНЬ</t>
  </si>
  <si>
    <t xml:space="preserve"> ТП-6  РДК НОЧЬ</t>
  </si>
  <si>
    <t xml:space="preserve"> КТП-14 (ИП Иванов) ДЕНЬ</t>
  </si>
  <si>
    <t xml:space="preserve"> КТП-14 (ИП Иванов) НОЧЬ</t>
  </si>
  <si>
    <t xml:space="preserve"> ТП-19 (Хлебозавод) ДЕНЬ</t>
  </si>
  <si>
    <t xml:space="preserve"> ТП-19 (Хлебозавод) НОЧЬ</t>
  </si>
  <si>
    <t xml:space="preserve"> ТП-29 ДЕНЬ</t>
  </si>
  <si>
    <t xml:space="preserve"> ТП-29  НОЧЬ</t>
  </si>
  <si>
    <r>
      <t xml:space="preserve"> </t>
    </r>
    <r>
      <rPr>
        <b/>
        <i/>
        <sz val="14"/>
        <color indexed="10"/>
        <rFont val="Arial Cyr"/>
        <charset val="204"/>
      </rPr>
      <t>ТП-39 ДЕНЬ</t>
    </r>
  </si>
  <si>
    <r>
      <t xml:space="preserve"> </t>
    </r>
    <r>
      <rPr>
        <b/>
        <i/>
        <sz val="14"/>
        <color indexed="10"/>
        <rFont val="Arial Cyr"/>
        <charset val="204"/>
      </rPr>
      <t>ТП-39 НОЧЬ</t>
    </r>
  </si>
  <si>
    <r>
      <t xml:space="preserve"> </t>
    </r>
    <r>
      <rPr>
        <b/>
        <i/>
        <sz val="14"/>
        <color indexed="10"/>
        <rFont val="Arial Cyr"/>
        <charset val="204"/>
      </rPr>
      <t>КТПН-86 ДЕНЬ</t>
    </r>
  </si>
  <si>
    <r>
      <t xml:space="preserve"> </t>
    </r>
    <r>
      <rPr>
        <b/>
        <i/>
        <sz val="14"/>
        <color indexed="10"/>
        <rFont val="Arial Cyr"/>
        <charset val="204"/>
      </rPr>
      <t>КТПН-86 НОЧЬ</t>
    </r>
  </si>
  <si>
    <t>ТП-92  ДЕНЬ</t>
  </si>
  <si>
    <t>ТП-92  НОЧЬ</t>
  </si>
  <si>
    <t xml:space="preserve"> ТП-51 ДЕНЬ</t>
  </si>
  <si>
    <t xml:space="preserve"> ТП-51 НОЧЬ</t>
  </si>
  <si>
    <t xml:space="preserve"> ТП-1 ДЕНЬ</t>
  </si>
  <si>
    <t xml:space="preserve"> ТП-1 НОЧЬ</t>
  </si>
  <si>
    <t xml:space="preserve"> ТП-2  КБО ДЕНЬ</t>
  </si>
  <si>
    <t xml:space="preserve"> ТП-2  КБО НОЧЬ</t>
  </si>
  <si>
    <t>ТП-3 ДЕНЬ</t>
  </si>
  <si>
    <t>ТП-3 НОЧЬ</t>
  </si>
  <si>
    <t xml:space="preserve">     ТП-4 ДЕНЬ</t>
  </si>
  <si>
    <t xml:space="preserve">     ТП-4 НОЧЬ</t>
  </si>
  <si>
    <t xml:space="preserve"> ТП-5 (СХПК Хорольский)ДЕНЬ</t>
  </si>
  <si>
    <t xml:space="preserve"> ТП-5 (СХПК Хорольский) НОЧЬ</t>
  </si>
  <si>
    <t xml:space="preserve"> СТП-11 ДЕНЬ</t>
  </si>
  <si>
    <t xml:space="preserve"> СТП-11 НОЧЬ</t>
  </si>
  <si>
    <t xml:space="preserve"> СТП-16 ДЕНЬ</t>
  </si>
  <si>
    <r>
      <t xml:space="preserve"> </t>
    </r>
    <r>
      <rPr>
        <b/>
        <i/>
        <sz val="14"/>
        <color indexed="10"/>
        <rFont val="Arial Cyr"/>
        <charset val="204"/>
      </rPr>
      <t>СТП-16 НОЧЬ</t>
    </r>
  </si>
  <si>
    <t>ф.1, Дзержинского1- Вневедомст, Паспортный</t>
  </si>
  <si>
    <t>ф.2, Восточная 1,3,5, Дзержинского 4-22</t>
  </si>
  <si>
    <t xml:space="preserve"> ТП-17 ДЕНЬ</t>
  </si>
  <si>
    <t xml:space="preserve"> ТП-17 НОЧЬ</t>
  </si>
  <si>
    <t xml:space="preserve"> ф. 4, КНС</t>
  </si>
  <si>
    <t xml:space="preserve"> ТП-41  ДЕНЬ</t>
  </si>
  <si>
    <t xml:space="preserve"> ТП-41  НОЧЬ</t>
  </si>
  <si>
    <t xml:space="preserve"> ТП-43 ДЕНЬ</t>
  </si>
  <si>
    <t xml:space="preserve"> ТП-43 НОЧЬ</t>
  </si>
  <si>
    <t xml:space="preserve"> КТПН-44 ДЕНЬ</t>
  </si>
  <si>
    <t xml:space="preserve"> КТПН-44 НОЧЬ</t>
  </si>
  <si>
    <t xml:space="preserve"> КТПН-47 ДЕНЬ</t>
  </si>
  <si>
    <t xml:space="preserve"> КТПН-47 НОЧЬ</t>
  </si>
  <si>
    <t>Ф-5  МУП Хор. Рынок</t>
  </si>
  <si>
    <t xml:space="preserve"> ТП-71  ДЕНЬ</t>
  </si>
  <si>
    <t xml:space="preserve"> ТП-71 НОЧЬ</t>
  </si>
  <si>
    <t>ф.3,  Пугача, 23-45,4-8, Ленинская 87-93,Некрасова 50-58</t>
  </si>
  <si>
    <t xml:space="preserve"> КТПН-88  № 1/2 ДЕНЬ</t>
  </si>
  <si>
    <t xml:space="preserve"> КТПН-88  № 1/2 НОЧЬ</t>
  </si>
  <si>
    <t>ф.1, Котельная (откл)</t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</si>
  <si>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ДЕНЬ</t>
    </r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</si>
  <si>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НОЧЬ</t>
    </r>
  </si>
  <si>
    <t xml:space="preserve"> ТП-9 ДЕНЬ</t>
  </si>
  <si>
    <t xml:space="preserve"> ТП-9 НОЧЬ</t>
  </si>
  <si>
    <t>ф.1, Красноармейская 58-64,31-83,Горького 26,71-77</t>
  </si>
  <si>
    <t xml:space="preserve"> КТП-8 ( Прим телефон)ДЕНЬ</t>
  </si>
  <si>
    <t xml:space="preserve"> ТП-10 НОЧЬ</t>
  </si>
  <si>
    <t xml:space="preserve"> ТП-10 ДЕНЬ</t>
  </si>
  <si>
    <t>ф.5, ул. Решетникова, скважина</t>
  </si>
  <si>
    <t xml:space="preserve"> ТП-15 ДЕНЬ</t>
  </si>
  <si>
    <t xml:space="preserve"> ТП-15 НОЧЬ</t>
  </si>
  <si>
    <t xml:space="preserve"> КТПН-18 ДЕНЬ</t>
  </si>
  <si>
    <t xml:space="preserve"> КТПН-18 НОЧЬ</t>
  </si>
  <si>
    <t>Ф3 резерв</t>
  </si>
  <si>
    <t>ф.4, Чапаева 24 - 32,21-41 ,21-35, Октябрьская-7, ул.Освещение</t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</si>
  <si>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ДЕНЬ</t>
    </r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</si>
  <si>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НОЧЬ</t>
    </r>
  </si>
  <si>
    <t xml:space="preserve"> КТПН-40 НОЧЬ</t>
  </si>
  <si>
    <t xml:space="preserve"> КТПН-40 ДЕНЬ</t>
  </si>
  <si>
    <t xml:space="preserve">  ТП-42 ДЕНЬ</t>
  </si>
  <si>
    <r>
      <t xml:space="preserve"> </t>
    </r>
    <r>
      <rPr>
        <b/>
        <i/>
        <sz val="14"/>
        <color indexed="10"/>
        <rFont val="Arial Cyr"/>
        <charset val="204"/>
      </rPr>
      <t xml:space="preserve"> ТП-42 НОЧЬ</t>
    </r>
  </si>
  <si>
    <t xml:space="preserve"> КТП-50 ДЕНЬ</t>
  </si>
  <si>
    <t>ф.1. Комсомольская №  35-65; 28-46.</t>
  </si>
  <si>
    <t>ф.2. Колхозная № 2-26; 1-33,Комсомольская48</t>
  </si>
  <si>
    <t xml:space="preserve"> КТП-50 НОЧЬ</t>
  </si>
  <si>
    <t xml:space="preserve"> КТП-59 ДЕНЬ</t>
  </si>
  <si>
    <t xml:space="preserve"> КТП-59 НОЧЬ</t>
  </si>
  <si>
    <t xml:space="preserve"> КТПН-68 ( АТП) ДЕНЬ</t>
  </si>
  <si>
    <t xml:space="preserve"> ТП- 69 ДЕНЬ</t>
  </si>
  <si>
    <t xml:space="preserve"> ТП- 69 НОЧЬ</t>
  </si>
  <si>
    <t xml:space="preserve"> ТП-70 ДЕНЬ</t>
  </si>
  <si>
    <t xml:space="preserve"> ТП-70 НОЧЬ</t>
  </si>
  <si>
    <t xml:space="preserve"> КТПН-83 ДЕНЬ</t>
  </si>
  <si>
    <t xml:space="preserve"> КТПН-83 НОЧЬ</t>
  </si>
  <si>
    <t xml:space="preserve"> КТП-85 ДЕНЬ</t>
  </si>
  <si>
    <t xml:space="preserve"> КТП-85 НОЧЬ</t>
  </si>
  <si>
    <t>КТПН-32 ДЕНЬ</t>
  </si>
  <si>
    <t>КТПН-32 НОЧЬ</t>
  </si>
  <si>
    <t>ТП-52 ДЕНЬ</t>
  </si>
  <si>
    <t>ТП-52 НОЧЬ</t>
  </si>
  <si>
    <t xml:space="preserve"> КТПН-53 ДЕНЬ</t>
  </si>
  <si>
    <r>
      <t xml:space="preserve"> </t>
    </r>
    <r>
      <rPr>
        <b/>
        <i/>
        <sz val="14"/>
        <color indexed="10"/>
        <rFont val="Arial Cyr"/>
        <charset val="204"/>
      </rPr>
      <t>КТПН-53 НОЧЬ</t>
    </r>
  </si>
  <si>
    <t>ф.2.  "Реабилитационный центр"</t>
  </si>
  <si>
    <t>ф.1. Станция обезжелезивания</t>
  </si>
  <si>
    <t>абонентская</t>
  </si>
  <si>
    <t xml:space="preserve"> КТП-60 ДЕНЬ</t>
  </si>
  <si>
    <t xml:space="preserve"> ТП-72 А  ДЕНЬ</t>
  </si>
  <si>
    <t xml:space="preserve"> ТП-72 А НОЧЬ</t>
  </si>
  <si>
    <t xml:space="preserve"> КТП-75 ДЕНЬ</t>
  </si>
  <si>
    <t xml:space="preserve"> КТП-75 НОЧЬ</t>
  </si>
  <si>
    <t xml:space="preserve"> ТП-78 ДЕНЬ</t>
  </si>
  <si>
    <t xml:space="preserve"> ТП-78 НОЧЬ</t>
  </si>
  <si>
    <t xml:space="preserve"> ТП-80 ДЕНЬ</t>
  </si>
  <si>
    <t xml:space="preserve"> ТП-80 НОЧЬ</t>
  </si>
  <si>
    <t xml:space="preserve"> ТП-81 День</t>
  </si>
  <si>
    <t xml:space="preserve"> ТП-81 Ночь</t>
  </si>
  <si>
    <t xml:space="preserve"> КТПН-90 День</t>
  </si>
  <si>
    <t xml:space="preserve"> КТПН-90 Ночь</t>
  </si>
  <si>
    <t xml:space="preserve"> ТП-21  День</t>
  </si>
  <si>
    <t xml:space="preserve"> ТП-21   Ночь</t>
  </si>
  <si>
    <t xml:space="preserve"> ТП-22  День</t>
  </si>
  <si>
    <t xml:space="preserve"> ТП-22  Ночь</t>
  </si>
  <si>
    <t xml:space="preserve"> СТП-23   День</t>
  </si>
  <si>
    <t xml:space="preserve"> СТП-23   Ночь</t>
  </si>
  <si>
    <t xml:space="preserve"> ТП-25   День</t>
  </si>
  <si>
    <t xml:space="preserve"> ТП-25   Ночь</t>
  </si>
  <si>
    <t xml:space="preserve"> ТП-27   День</t>
  </si>
  <si>
    <t xml:space="preserve"> ТП-27   Ночь</t>
  </si>
  <si>
    <t xml:space="preserve"> ТП-510 День</t>
  </si>
  <si>
    <t xml:space="preserve"> ТП-510 Ночь</t>
  </si>
  <si>
    <t xml:space="preserve"> ТП- 61 День</t>
  </si>
  <si>
    <t xml:space="preserve"> ТП- 61 Ночь</t>
  </si>
  <si>
    <t xml:space="preserve"> ТП- 87 МТФ СХПК Луговое День</t>
  </si>
  <si>
    <t xml:space="preserve"> ТП- 87 МТФ СХПК Луговое Ночь</t>
  </si>
  <si>
    <t xml:space="preserve"> СТП-12 День</t>
  </si>
  <si>
    <r>
      <rPr>
        <b/>
        <sz val="18"/>
        <color indexed="8"/>
        <rFont val="Arial Cyr"/>
        <charset val="204"/>
      </rPr>
      <t>I</t>
    </r>
    <r>
      <rPr>
        <b/>
        <sz val="14"/>
        <color indexed="8"/>
        <rFont val="Arial Cyr"/>
        <charset val="204"/>
      </rPr>
      <t>н.      А.</t>
    </r>
  </si>
  <si>
    <t>Iн.         А.</t>
  </si>
  <si>
    <t xml:space="preserve"> трансформатор   № 2</t>
  </si>
  <si>
    <t>Коэф.            загр.%     Т1</t>
  </si>
  <si>
    <t>Напряжение в начале линии</t>
  </si>
  <si>
    <t>Коэф. загр.%          Т2</t>
  </si>
  <si>
    <t>N</t>
  </si>
  <si>
    <r>
      <t xml:space="preserve"> КТП-94 Половой </t>
    </r>
    <r>
      <rPr>
        <b/>
        <i/>
        <sz val="14"/>
        <color rgb="FFFF0000"/>
        <rFont val="Arial Cyr"/>
        <charset val="204"/>
      </rPr>
      <t>День</t>
    </r>
  </si>
  <si>
    <t>Uл,          В</t>
  </si>
  <si>
    <r>
      <t xml:space="preserve">ф.3.Склады РУНО,  </t>
    </r>
    <r>
      <rPr>
        <b/>
        <sz val="14"/>
        <color rgb="FFC00000"/>
        <rFont val="Arial Cyr"/>
        <charset val="204"/>
      </rPr>
      <t>откл</t>
    </r>
  </si>
  <si>
    <r>
      <t>ф-6 Котельная  (</t>
    </r>
    <r>
      <rPr>
        <b/>
        <sz val="14"/>
        <color rgb="FFFF0000"/>
        <rFont val="Arial Cyr"/>
        <charset val="204"/>
      </rPr>
      <t>откл</t>
    </r>
    <r>
      <rPr>
        <b/>
        <sz val="14"/>
        <rFont val="Arial Cyr"/>
        <family val="2"/>
        <charset val="204"/>
      </rPr>
      <t>)</t>
    </r>
  </si>
  <si>
    <t>ф.4, Базовая станц. "МТС"</t>
  </si>
  <si>
    <t>ф.5 Октябрьская 27-37</t>
  </si>
  <si>
    <t>ф.1 Котовского, 19-31; 14-18</t>
  </si>
  <si>
    <t>ф. 6 уличное освещ</t>
  </si>
  <si>
    <t>ф.1. Лесная 5-21,2-12</t>
  </si>
  <si>
    <t xml:space="preserve"> КТПН- 73 День</t>
  </si>
  <si>
    <t>ф.3. РММ СХПК Луговое Гараж</t>
  </si>
  <si>
    <t>ф.2. РММ СХПК Луговое Лазко</t>
  </si>
  <si>
    <t>ф.1. РММ СХПК Луговое Шульга</t>
  </si>
  <si>
    <t>ф.4. Лазо 291-295</t>
  </si>
  <si>
    <t xml:space="preserve"> трансформатор   № 1</t>
  </si>
  <si>
    <t>ф.2, Ленинская 85</t>
  </si>
  <si>
    <t>ф.7 ГСК Коваленко</t>
  </si>
  <si>
    <t xml:space="preserve">ф.9 ИП Попова </t>
  </si>
  <si>
    <t>Ф-6 ИП Яковлев</t>
  </si>
  <si>
    <t>Ф. 7.   Летняя</t>
  </si>
  <si>
    <t xml:space="preserve"> ТП-77 З/ток  ДЕНЬ</t>
  </si>
  <si>
    <t xml:space="preserve"> ТП-77 З/ток НОЧЬ</t>
  </si>
  <si>
    <t xml:space="preserve"> ТП-79 ДЕНЬ</t>
  </si>
  <si>
    <t xml:space="preserve"> ТП-79 НОЧЬ</t>
  </si>
  <si>
    <t>ф.7.  ( резерв) насосная</t>
  </si>
  <si>
    <t xml:space="preserve"> КТПН-34 ДЕНЬ</t>
  </si>
  <si>
    <t xml:space="preserve"> КТПН-34 НОЧЬ</t>
  </si>
  <si>
    <t>Uл ср Т-1</t>
  </si>
  <si>
    <t>Uл ср Т-2</t>
  </si>
  <si>
    <t>Общая  P, кВА</t>
  </si>
  <si>
    <t>Т-1, Р кВА</t>
  </si>
  <si>
    <t>Т-2, Р кВА</t>
  </si>
  <si>
    <t xml:space="preserve">Uф ср </t>
  </si>
  <si>
    <t xml:space="preserve">                       Замер нагрузок и напряжений в сетях Хорольского МУПЭС</t>
  </si>
  <si>
    <t xml:space="preserve">                Гл. инженер ХМУПЭС                 Куцев А.А.</t>
  </si>
  <si>
    <t>ЯРОСЛАВКА</t>
  </si>
  <si>
    <t xml:space="preserve"> ТП-2 Перекачка</t>
  </si>
  <si>
    <t>ТП-6747</t>
  </si>
  <si>
    <t>ТП-6749</t>
  </si>
  <si>
    <t>ТП-4 Майское</t>
  </si>
  <si>
    <t>ф.1.</t>
  </si>
  <si>
    <t>ф.2</t>
  </si>
  <si>
    <t>ф.3</t>
  </si>
  <si>
    <t>ф.4</t>
  </si>
  <si>
    <t xml:space="preserve"> ТП-5 Геология</t>
  </si>
  <si>
    <t>Мощность тр-ов Экспед. +Майское</t>
  </si>
  <si>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</si>
  <si>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r>
      <rPr>
        <sz val="18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</si>
  <si>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r>
      <t xml:space="preserve">Мощность               кВт                       </t>
    </r>
    <r>
      <rPr>
        <b/>
        <sz val="18"/>
        <rFont val="Arial"/>
        <family val="2"/>
        <charset val="204"/>
      </rPr>
      <t>День</t>
    </r>
    <r>
      <rPr>
        <b/>
        <sz val="14"/>
        <rFont val="Arial"/>
        <family val="2"/>
        <charset val="204"/>
      </rPr>
      <t xml:space="preserve"> </t>
    </r>
  </si>
  <si>
    <r>
      <t xml:space="preserve">Мощность            кВт            </t>
    </r>
    <r>
      <rPr>
        <b/>
        <sz val="16"/>
        <rFont val="Arial"/>
        <family val="2"/>
        <charset val="204"/>
      </rPr>
      <t xml:space="preserve">Ночь </t>
    </r>
  </si>
  <si>
    <t>мощность кВт</t>
  </si>
  <si>
    <t>ф.3. "ООО "Хорольсервис"</t>
  </si>
  <si>
    <t>ф.2, Калининская,1-73,22-64 Блюхера 21,22,24,26,28</t>
  </si>
  <si>
    <t>ф.3, Блюхера, 11-20, метеостанц.</t>
  </si>
  <si>
    <t>ф.1.НТК; Мира 12-16</t>
  </si>
  <si>
    <t>ф.2.Кирзаводская, Блюхера 1-10,23-27</t>
  </si>
  <si>
    <t>ф.3.Мира 1-9 , 2-10</t>
  </si>
  <si>
    <t>ф. 6 . Внутр. Освещ. ТП</t>
  </si>
  <si>
    <t>ф.1. Ленинская 122-154; 105-125, ЛПХ Киреев</t>
  </si>
  <si>
    <t>ф.2. Ленинская  95-101, ИП Курило 103</t>
  </si>
  <si>
    <t>ф.3. Кирзаводская 1,3</t>
  </si>
  <si>
    <t>ф.4. Уличное освещ.</t>
  </si>
  <si>
    <t>ф.1. ул. Калинин 77-95б</t>
  </si>
  <si>
    <t>ф.2. ул. КАЛИНИН 66 – 88,. Луговая 91-105.</t>
  </si>
  <si>
    <t xml:space="preserve">ф.3. ул.Комсомольская 99-125,78-82 </t>
  </si>
  <si>
    <t xml:space="preserve">ф.4 Калинин. -106 </t>
  </si>
  <si>
    <t>ф.5 Калинин 97-117, 90-118</t>
  </si>
  <si>
    <t>ф.6 маршрутизатор</t>
  </si>
  <si>
    <t>,</t>
  </si>
  <si>
    <t>Ф.1.Лазо 84-120 , Матросова1-17,4,6</t>
  </si>
  <si>
    <t>ф.2.Аза Лазо 78</t>
  </si>
  <si>
    <t>ф.3.Лазо 46-82</t>
  </si>
  <si>
    <t>ф.4.Магазин, офис такси, почта 5/18</t>
  </si>
  <si>
    <t>ф.5.Д.№ 9,168,170</t>
  </si>
  <si>
    <t>ф.6. Комендатура, Старая площадка 100-104</t>
  </si>
  <si>
    <t>ф. 7. Резерв</t>
  </si>
  <si>
    <t>ф. 8  Д.№ 161-163, 5/26; 5/28 Почта, Гаражи</t>
  </si>
  <si>
    <t>ф.2.  Городок д. № 16</t>
  </si>
  <si>
    <t>ф.4. Дом № 14; торг.павильон</t>
  </si>
  <si>
    <t>ф.1 Парковая2-8, Казначейство 9</t>
  </si>
  <si>
    <t>ф.2 ул. Советская 4-26;5-23, Юбилейная 1-7; 2-8</t>
  </si>
  <si>
    <t>ф.6 Детсад № 5</t>
  </si>
  <si>
    <t>Ф.7  Администрац мун. образ., (БТИ) Парковая 1</t>
  </si>
  <si>
    <t xml:space="preserve">ф-1 </t>
  </si>
  <si>
    <t>НЕТ ДОСТУПА</t>
  </si>
  <si>
    <r>
      <t xml:space="preserve">ф.2 Советская 64-104; 43,45; 61-99 </t>
    </r>
    <r>
      <rPr>
        <b/>
        <sz val="12"/>
        <color rgb="FF00B0F0"/>
        <rFont val="Arial Cyr"/>
        <charset val="204"/>
      </rPr>
      <t>(НЕТ ДОСТУПА ДЛЯ ЗАМЕРА)</t>
    </r>
  </si>
  <si>
    <t>ф.3. Советская 49-57</t>
  </si>
  <si>
    <t>ф.4 резерв</t>
  </si>
  <si>
    <t xml:space="preserve">ф. 5  Осенняя </t>
  </si>
  <si>
    <t>ф.3 Советская 49-57</t>
  </si>
  <si>
    <t xml:space="preserve">ф.2 Пушкинская34-46; 45-65, Октябрьская 65-73 </t>
  </si>
  <si>
    <t>ф.3 Котовского 1-11</t>
  </si>
  <si>
    <t>ф.3 Гараж ХСШ№1,Спортзал</t>
  </si>
  <si>
    <t>ф. 7Ленинская 64-78; магазин 66а</t>
  </si>
  <si>
    <t xml:space="preserve">ф. 5 Почта; Гараж почты </t>
  </si>
  <si>
    <t>ф.1 Котовского 18а., 20-26,33-43</t>
  </si>
  <si>
    <t>ф.2 Котовского 51-57</t>
  </si>
  <si>
    <t>ф.1. КНС</t>
  </si>
  <si>
    <t>ф.2. Первомайская 44-60; 85-121</t>
  </si>
  <si>
    <t>ф.3 КНС резерв</t>
  </si>
  <si>
    <t>ф.2. Лесная 14-30</t>
  </si>
  <si>
    <t>ф.1, Первомайская 9-15, 19-49, 10-26</t>
  </si>
  <si>
    <t>ф.2 ГИБДД,Стоянка,Вощевоз,Чкалова-1; Ленинская 65,67</t>
  </si>
  <si>
    <t>ф.3 Ленинская 73, Светофор</t>
  </si>
  <si>
    <t>Ф.5 Сельская Адм. ,  СЭС,Музей Первом 1, 2а,4; Ленин. 83</t>
  </si>
  <si>
    <t>Ф.1  "Танюша" В-Лазер."Рыж. Лис" Дилан</t>
  </si>
  <si>
    <t>ф.2  КБО "Гармония"</t>
  </si>
  <si>
    <t>ф.3, РАЙПО, Универмаг, крыт. Рынок</t>
  </si>
  <si>
    <t>ф.4, Ленинская 53; Соц.окно; Мир. Суд; Ромашка; д.2; Сов. 14</t>
  </si>
  <si>
    <t>ф.5, Киоск  "Союз печать"; ИП Джураев</t>
  </si>
  <si>
    <t>Ф.9.  магаз. Домовенок  ИП Тимофеева</t>
  </si>
  <si>
    <t>ф.4, Суд,Витязь,Пенсионный, гараж РУНО</t>
  </si>
  <si>
    <t>Ф. 9  Ленинская,80,86, СБЕРБАНК, ИП Любушкина</t>
  </si>
  <si>
    <t>ф.4, Вечерняя школа; Чапаева16,18,20</t>
  </si>
  <si>
    <t>ф.5, Котельная №1 резерв</t>
  </si>
  <si>
    <t>ф.6, Чапаева № 13,15,17,19.</t>
  </si>
  <si>
    <t>ф.7. Октябрьская 9-19; Чапаева 22, м-н Перекресток</t>
  </si>
  <si>
    <t xml:space="preserve">ф.2, Дет. Сад </t>
  </si>
  <si>
    <t xml:space="preserve">ф.3, Чапаева 1,2,3,5,7,11 ; Гаражи  </t>
  </si>
  <si>
    <t>ф.3, Кирова 17-27, Октябрьская 24-38, 41-63</t>
  </si>
  <si>
    <t>ф.4, Кирова 1-15, Советская 25-37,28-62</t>
  </si>
  <si>
    <t>Ф 5 ул. Пушкинская 2-33, Советская 41</t>
  </si>
  <si>
    <t>ф.1, Дзержинского1,2,3,4-16; РОВД,Вневедомст, Паспортный</t>
  </si>
  <si>
    <t>ф.2, Восточная 1,3,5; Дзержинского 17-22</t>
  </si>
  <si>
    <t>ф.4 КНС резерв</t>
  </si>
  <si>
    <t>ф.5 КНС</t>
  </si>
  <si>
    <t xml:space="preserve"> ТП-36  ДЕНЬ</t>
  </si>
  <si>
    <t>ф-1 Чкалова 2-17;10-29; Маг."Цветы"; Стоп-лайн</t>
  </si>
  <si>
    <t xml:space="preserve"> ТП-36  Ночь</t>
  </si>
  <si>
    <r>
      <t xml:space="preserve">Ф.10, ул. Освещение </t>
    </r>
    <r>
      <rPr>
        <b/>
        <sz val="14"/>
        <color rgb="FFFF0000"/>
        <rFont val="Arial Cyr"/>
        <charset val="204"/>
      </rPr>
      <t>(спорткомплекс)</t>
    </r>
  </si>
  <si>
    <t>Ф.11, Спорткомплекс -?</t>
  </si>
  <si>
    <t>ф.10 Луговая 31, 33</t>
  </si>
  <si>
    <t>Чипчин (гаражи)</t>
  </si>
  <si>
    <t>ф.2,Кооп. Гаражи</t>
  </si>
  <si>
    <t>ф.1, Котельная</t>
  </si>
  <si>
    <r>
      <t xml:space="preserve">Ф.5 Чапаева 52-58 </t>
    </r>
    <r>
      <rPr>
        <b/>
        <sz val="14"/>
        <color rgb="FF00B0F0"/>
        <rFont val="Arial Cyr"/>
        <charset val="204"/>
      </rPr>
      <t xml:space="preserve"> (НЕТ ДОСТУПА ДЛЯ ЗАМЕРА)</t>
    </r>
  </si>
  <si>
    <t>ф.3, Красноармейская,16/1,16/2,18-34 Фадеева 24,26,28; Сад 3</t>
  </si>
  <si>
    <t>Ф.5 Красноармейская 36-56, магазин</t>
  </si>
  <si>
    <t>ф.1 Строителей1-13; 2-12</t>
  </si>
  <si>
    <t>ф.2 Садовая20-26; Гагарина1-13; 2-10</t>
  </si>
  <si>
    <t>ф.3 Садовая 28-48</t>
  </si>
  <si>
    <t>ф.4 Горького 2-12, 15-27, 29-39</t>
  </si>
  <si>
    <t>ф.5  Горького 14-24; № 41-69.</t>
  </si>
  <si>
    <t>ф.6  Садовая 2-18,5-9, 15-27; Гоького1-13; Колхозная 28</t>
  </si>
  <si>
    <t>Ф. 6 ул. Кипарисовая-3-17: 4-14</t>
  </si>
  <si>
    <t>ф.7, Луговая50-62,65-79</t>
  </si>
  <si>
    <t>Ф.5Чапаева 34-50,37-79  Гараж РУНО</t>
  </si>
  <si>
    <t>ф.1  Новая поликлиника</t>
  </si>
  <si>
    <t>ф.2  Род.дом</t>
  </si>
  <si>
    <t>ф.3  Скважина,Инфекцотд.,Стационар,Скорая, прачечная(действ),  Примтеплоэнерго</t>
  </si>
  <si>
    <t>ф.4  Котельная №7</t>
  </si>
  <si>
    <t>ф.5  Котельная №7</t>
  </si>
  <si>
    <t>ф.6  Резерв</t>
  </si>
  <si>
    <t>ф.7  Детское отделение</t>
  </si>
  <si>
    <t>ф.8 Резерв</t>
  </si>
  <si>
    <t>ф.9 Новая поликлинника</t>
  </si>
  <si>
    <t>ф.10 Род.дом</t>
  </si>
  <si>
    <t>ф.11 Резерв</t>
  </si>
  <si>
    <t>ф.12 Детское отделение</t>
  </si>
  <si>
    <t>ф.13 Старая прачечная</t>
  </si>
  <si>
    <t>ф.14 Гараж</t>
  </si>
  <si>
    <t>ф.15 Уличное освещение</t>
  </si>
  <si>
    <t>Ф-16 Детское отделение пищеблок</t>
  </si>
  <si>
    <t>ф.3  Луговая 35-63</t>
  </si>
  <si>
    <t>ф.3.Склады РУНО</t>
  </si>
  <si>
    <t>ф.1. Вокзальная</t>
  </si>
  <si>
    <t>ф.1. Дом ветеранов кот. №1</t>
  </si>
  <si>
    <t>ф.2. Степная № 11</t>
  </si>
  <si>
    <t>ф.3. Дом ветеранов кот. № 2</t>
  </si>
  <si>
    <t>ф.4. Дом ветеранов кот. № 3</t>
  </si>
  <si>
    <t>ф.3. ул. Сиротина</t>
  </si>
  <si>
    <t>ф.1. Штаб, пож часть, автопарк</t>
  </si>
  <si>
    <t>ф.1. Чкалова 20-28, Первомайская 32-38, 51-73</t>
  </si>
  <si>
    <t>ф.2. Чкалова 30-44, Первомайская 75-77</t>
  </si>
  <si>
    <t>ф.1. Новая площадка 155-170, кооп гараж</t>
  </si>
  <si>
    <t>ф.2. Новая площадка 129-146</t>
  </si>
  <si>
    <t>ф.1. Авиагородок дом №3</t>
  </si>
  <si>
    <t>ф.2.Авиагородок дом №4</t>
  </si>
  <si>
    <t>ф.3 уличное освещение</t>
  </si>
  <si>
    <t xml:space="preserve">ф.4. </t>
  </si>
  <si>
    <t>ф.5. ИП Яковлев</t>
  </si>
  <si>
    <t xml:space="preserve"> ТП-54  (АЗС-39) " Альянс"День</t>
  </si>
  <si>
    <t xml:space="preserve"> ТП-54  (АЗС-39) " Альянс"Ночь</t>
  </si>
  <si>
    <t>ТП-64 День</t>
  </si>
  <si>
    <t>кВт</t>
  </si>
  <si>
    <t xml:space="preserve"> ТП-3 Школьная</t>
  </si>
  <si>
    <t>ф.4, Калининская 1-13, м-н радуга, Ленинская 116</t>
  </si>
  <si>
    <t>ф.2  Луговая - 29</t>
  </si>
  <si>
    <t>ф.8 м-н Шкидский (САША)</t>
  </si>
  <si>
    <t>ф.1. Контора СХПК, маг. Дубок, ул.Фрунзе</t>
  </si>
  <si>
    <t>ф.1.Солнечная, Вишневая, Волочаевская</t>
  </si>
  <si>
    <t>ф.2. Степная, Солнечная</t>
  </si>
  <si>
    <t xml:space="preserve"> ТП-1 Котельная (ночь)</t>
  </si>
  <si>
    <t>ф.1.Матюхин</t>
  </si>
  <si>
    <t>ф.1</t>
  </si>
  <si>
    <t>ф.1.Молодежная,9,11,13,15,16</t>
  </si>
  <si>
    <t>ф.2. Молодежная нечет -17-29</t>
  </si>
  <si>
    <t>Ф.6 Молодежная 1,7,8,10,12,14</t>
  </si>
  <si>
    <t>ф.12 Старая котельная</t>
  </si>
  <si>
    <t>ф.1, Автовокзал; Общежитие,Гаражи</t>
  </si>
  <si>
    <r>
      <t xml:space="preserve">ф.1. Комсомольская,13,15,29,33, </t>
    </r>
    <r>
      <rPr>
        <sz val="14"/>
        <rFont val="Arial Cyr"/>
        <charset val="204"/>
      </rPr>
      <t>Мелиораторов,военкомат</t>
    </r>
  </si>
  <si>
    <t>ф.4. Комсомольская,20,22</t>
  </si>
  <si>
    <t>ф.5.Комсомольская,17-27,31а</t>
  </si>
  <si>
    <t>ф.7. Комсомольская,16,18,Гаражи</t>
  </si>
  <si>
    <t xml:space="preserve">ф.2. Заводская 10-26,Комсомольская 50,52,67, </t>
  </si>
  <si>
    <t>ф.3  Зеленая 17-30</t>
  </si>
  <si>
    <t>ф.3 Советская 1"а", Стройдом, гараж</t>
  </si>
  <si>
    <t>Ф.8, Ленинская 53 (Дентал экспресс)</t>
  </si>
  <si>
    <t>Ф.9  Советская 1</t>
  </si>
  <si>
    <t>ф.6 переулок Чапаева 59,61,73,75</t>
  </si>
  <si>
    <t>ф. 7 Чапаева 38-50,79</t>
  </si>
  <si>
    <t>ф.2 Резерв,связь</t>
  </si>
  <si>
    <t>ф.2 Баня</t>
  </si>
  <si>
    <t>ф.1, Водоканал</t>
  </si>
  <si>
    <t>ф.2, Котельная 8</t>
  </si>
  <si>
    <t>ф.3 Красноармейская 8-16,3-13</t>
  </si>
  <si>
    <t>ф.4 Котельная 8</t>
  </si>
  <si>
    <t>ф.5 Заречная1-19,Октябрьская 1-5,Ярового 2-8</t>
  </si>
  <si>
    <t>ф.6 Комсомольская -10</t>
  </si>
  <si>
    <t>ф.2 Ленинская 12А</t>
  </si>
  <si>
    <t>ф.3.Крупская 16-30</t>
  </si>
  <si>
    <t xml:space="preserve">ф.4, Шиномонт,Ленинская 1,14-44, </t>
  </si>
  <si>
    <t>ф.5.Крупская 1-15</t>
  </si>
  <si>
    <t>Ф. Бочкарев ЛПХ</t>
  </si>
  <si>
    <t>Ф.7 Бочкарев ЛПХ</t>
  </si>
  <si>
    <t>ф.1, Ленинская, 60- СОВХОЗ Хорольский</t>
  </si>
  <si>
    <t>ф.1 Райтопсбыт</t>
  </si>
  <si>
    <t>Ф.2 ИП Шаповалова</t>
  </si>
  <si>
    <t>ТП-64 Ночь</t>
  </si>
  <si>
    <t>Ф. 3 СТО "555"</t>
  </si>
  <si>
    <t>ф4. Стройплощадка</t>
  </si>
  <si>
    <t>ф5. СТО "777"</t>
  </si>
  <si>
    <t>Ф. 3 АТО "555"</t>
  </si>
  <si>
    <t>ф.4 ИП Бочкарев</t>
  </si>
  <si>
    <t>ф.1.  Котельная № 5</t>
  </si>
  <si>
    <t>ф.3. Гаражи</t>
  </si>
  <si>
    <t>ф.1. Котельная № 5</t>
  </si>
  <si>
    <t>ф.6. Городок д. № 17</t>
  </si>
  <si>
    <t>ф.5 Стройплощадка жилого дома</t>
  </si>
  <si>
    <t>ф.7 Турмалин ДВ</t>
  </si>
  <si>
    <t>ф.8 Городок д.15, автостоянка</t>
  </si>
  <si>
    <t>ф.5 Лазо 16,2-42,393</t>
  </si>
  <si>
    <t>ф.2. Школьная 3-11, Рабочая 1-25</t>
  </si>
  <si>
    <t>Ф.-4 ФАП</t>
  </si>
  <si>
    <t>Ф-5 Базовая станция сотовой связи</t>
  </si>
  <si>
    <t>ф.3. Рабочая 27-69,Школьная 21-45</t>
  </si>
  <si>
    <r>
      <t xml:space="preserve"> ТП-95 </t>
    </r>
    <r>
      <rPr>
        <b/>
        <i/>
        <sz val="14"/>
        <rFont val="Arial Cyr"/>
        <charset val="204"/>
      </rPr>
      <t>от ВЛ-10кВ Ф№9</t>
    </r>
    <r>
      <rPr>
        <b/>
        <i/>
        <sz val="14"/>
        <color rgb="FFFF0000"/>
        <rFont val="Arial Cyr"/>
        <charset val="204"/>
      </rPr>
      <t xml:space="preserve">  День</t>
    </r>
  </si>
  <si>
    <r>
      <t xml:space="preserve"> ТП-95 </t>
    </r>
    <r>
      <rPr>
        <b/>
        <i/>
        <sz val="14"/>
        <rFont val="Arial Cyr"/>
        <charset val="204"/>
      </rPr>
      <t>от ВЛ-10кВ Ф№9</t>
    </r>
    <r>
      <rPr>
        <b/>
        <i/>
        <sz val="14"/>
        <color rgb="FFFF0000"/>
        <rFont val="Arial Cyr"/>
        <charset val="204"/>
      </rPr>
      <t xml:space="preserve"> Ночь</t>
    </r>
  </si>
  <si>
    <r>
      <t xml:space="preserve"> ТП-96 </t>
    </r>
    <r>
      <rPr>
        <b/>
        <i/>
        <sz val="14"/>
        <rFont val="Arial Cyr"/>
        <charset val="204"/>
      </rPr>
      <t>от ВЛ-10кВ Ф№13</t>
    </r>
    <r>
      <rPr>
        <b/>
        <i/>
        <sz val="14"/>
        <color rgb="FFFF0000"/>
        <rFont val="Arial Cyr"/>
        <charset val="204"/>
      </rPr>
      <t xml:space="preserve">  День</t>
    </r>
  </si>
  <si>
    <r>
      <t xml:space="preserve"> ТП-96 </t>
    </r>
    <r>
      <rPr>
        <b/>
        <i/>
        <sz val="14"/>
        <rFont val="Arial Cyr"/>
        <charset val="204"/>
      </rPr>
      <t>от ВЛ-10кВ Ф№13</t>
    </r>
    <r>
      <rPr>
        <b/>
        <i/>
        <sz val="14"/>
        <color rgb="FFFF0000"/>
        <rFont val="Arial Cyr"/>
        <charset val="204"/>
      </rPr>
      <t xml:space="preserve"> Ночь</t>
    </r>
  </si>
  <si>
    <t>ф.1. Магазин ИП Сытник</t>
  </si>
  <si>
    <t>Ф.10 КБО ИП Музелина</t>
  </si>
  <si>
    <r>
      <t xml:space="preserve">Ф.8 </t>
    </r>
    <r>
      <rPr>
        <b/>
        <sz val="14"/>
        <rFont val="Arial Cyr"/>
        <charset val="204"/>
      </rPr>
      <t>Пугача 2А, ул.освещ</t>
    </r>
  </si>
  <si>
    <t>ф.3 Насосная</t>
  </si>
  <si>
    <t xml:space="preserve"> ТП-55  "ХПП"</t>
  </si>
  <si>
    <t xml:space="preserve"> ф.1ХПП - Магазин</t>
  </si>
  <si>
    <t>ф.2. - Корейцев</t>
  </si>
  <si>
    <t xml:space="preserve"> КТПН-82  "Боровинский"</t>
  </si>
  <si>
    <t>ф.1 "Боровинский"</t>
  </si>
  <si>
    <t>ТП-38 " Русская пища"</t>
  </si>
  <si>
    <t xml:space="preserve">Ф. 1.   </t>
  </si>
  <si>
    <t>ТП-65 Хорольсервис</t>
  </si>
  <si>
    <t>ф.1 Хорольсервис</t>
  </si>
  <si>
    <t>Средняя температура = (- 17 градусов  C)</t>
  </si>
  <si>
    <t xml:space="preserve">          "22"  декабря  2023г.</t>
  </si>
  <si>
    <t xml:space="preserve">  с  19  декабря   по    22    декабря 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</si>
</sst>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"/>
    <numFmt numFmtId="166" formatCode="0.000"/>
  </numFmts>
  <fonts count="90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 Cyr"/>
      <family val="2"/>
      <charset val="204"/>
    </font>
    <font>
      <sz val="14"/>
      <color indexed="8"/>
      <name val="Arial Cyr"/>
      <charset val="204"/>
    </font>
    <font>
      <sz val="14"/>
      <color indexed="10"/>
      <name val="Arial Cyr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sz val="14"/>
      <color indexed="12"/>
      <name val="Arial Cyr"/>
      <charset val="204"/>
    </font>
    <font>
      <b/>
      <sz val="16"/>
      <name val="Times New Roman Cyr"/>
      <charset val="204"/>
    </font>
    <font>
      <b/>
      <sz val="14"/>
      <color indexed="48"/>
      <name val="Arial Cyr"/>
      <charset val="204"/>
    </font>
    <font>
      <b/>
      <sz val="14"/>
      <color indexed="10"/>
      <name val="Arial Cyr"/>
      <charset val="204"/>
    </font>
    <font>
      <b/>
      <sz val="14"/>
      <color indexed="8"/>
      <name val="Arial Cyr"/>
      <charset val="204"/>
    </font>
    <font>
      <u/>
      <sz val="14"/>
      <color indexed="12"/>
      <name val="Arial Cyr"/>
      <charset val="204"/>
    </font>
    <font>
      <u/>
      <sz val="14"/>
      <color indexed="8"/>
      <name val="Arial Cyr"/>
      <charset val="204"/>
    </font>
    <font>
      <u/>
      <sz val="14"/>
      <color indexed="10"/>
      <name val="Arial Cyr"/>
      <charset val="204"/>
    </font>
    <font>
      <b/>
      <sz val="14"/>
      <color indexed="12"/>
      <name val="Arial Cyr"/>
      <charset val="204"/>
    </font>
    <font>
      <b/>
      <sz val="14"/>
      <name val="Arial"/>
      <family val="2"/>
      <charset val="204"/>
    </font>
    <font>
      <b/>
      <sz val="14"/>
      <color indexed="21"/>
      <name val="Arial Cyr"/>
      <charset val="204"/>
    </font>
    <font>
      <sz val="14"/>
      <color indexed="12"/>
      <name val="Arial Cyr"/>
      <family val="2"/>
      <charset val="204"/>
    </font>
    <font>
      <b/>
      <i/>
      <sz val="14"/>
      <name val="Arial Cyr"/>
      <charset val="204"/>
    </font>
    <font>
      <sz val="14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14"/>
      <color indexed="14"/>
      <name val="Arial Cyr"/>
      <family val="2"/>
      <charset val="204"/>
    </font>
    <font>
      <b/>
      <sz val="14"/>
      <color indexed="14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name val="Arial"/>
      <family val="2"/>
      <charset val="204"/>
    </font>
    <font>
      <b/>
      <sz val="14"/>
      <color indexed="48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4"/>
      <color indexed="12"/>
      <name val="Arial Cyr"/>
      <charset val="204"/>
    </font>
    <font>
      <sz val="14"/>
      <color indexed="10"/>
      <name val="Arial Cyr"/>
      <family val="2"/>
      <charset val="204"/>
    </font>
    <font>
      <i/>
      <sz val="14"/>
      <name val="Arial Cyr"/>
      <family val="2"/>
      <charset val="204"/>
    </font>
    <font>
      <b/>
      <sz val="14"/>
      <color indexed="57"/>
      <name val="Arial Cyr"/>
      <family val="2"/>
      <charset val="204"/>
    </font>
    <font>
      <b/>
      <i/>
      <sz val="14"/>
      <color indexed="10"/>
      <name val="Arial Cyr"/>
      <charset val="204"/>
    </font>
    <font>
      <sz val="14"/>
      <color indexed="20"/>
      <name val="Arial Cyr"/>
      <charset val="204"/>
    </font>
    <font>
      <sz val="14"/>
      <color indexed="21"/>
      <name val="Arial Cyr"/>
      <charset val="204"/>
    </font>
    <font>
      <sz val="14"/>
      <color indexed="9"/>
      <name val="Arial Cyr"/>
      <charset val="204"/>
    </font>
    <font>
      <b/>
      <sz val="18"/>
      <name val="Times New Roman Cyr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8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 Cyr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Arial Cyr"/>
      <family val="2"/>
      <charset val="204"/>
    </font>
    <font>
      <i/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b/>
      <i/>
      <sz val="14"/>
      <color theme="1"/>
      <name val="Arial Cyr"/>
      <charset val="204"/>
    </font>
    <font>
      <sz val="14"/>
      <color theme="1"/>
      <name val="Arial Cyr"/>
      <charset val="204"/>
    </font>
    <font>
      <b/>
      <i/>
      <sz val="14"/>
      <color rgb="FFFF0000"/>
      <name val="Arial Cyr"/>
      <charset val="204"/>
    </font>
    <font>
      <b/>
      <sz val="14"/>
      <color theme="5"/>
      <name val="Arial Cyr"/>
      <charset val="204"/>
    </font>
    <font>
      <sz val="14"/>
      <color theme="5"/>
      <name val="Arial Cyr"/>
      <charset val="204"/>
    </font>
    <font>
      <sz val="14"/>
      <color theme="5"/>
      <name val="Arial"/>
      <family val="2"/>
      <charset val="204"/>
    </font>
    <font>
      <b/>
      <sz val="14"/>
      <color theme="5"/>
      <name val="Arial"/>
      <family val="2"/>
      <charset val="204"/>
    </font>
    <font>
      <b/>
      <sz val="14"/>
      <color theme="1"/>
      <name val="Arial Cyr"/>
      <charset val="204"/>
    </font>
    <font>
      <b/>
      <sz val="14"/>
      <color theme="1"/>
      <name val="Arial Cyr"/>
      <family val="2"/>
      <charset val="204"/>
    </font>
    <font>
      <u/>
      <sz val="14"/>
      <color rgb="FFFF0000"/>
      <name val="Arial Cyr"/>
      <charset val="204"/>
    </font>
    <font>
      <b/>
      <u/>
      <sz val="14"/>
      <color rgb="FFFF000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sz val="14"/>
      <color rgb="FFC0000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u/>
      <sz val="14"/>
      <name val="Arial Cyr"/>
      <charset val="204"/>
    </font>
    <font>
      <b/>
      <u/>
      <sz val="14"/>
      <name val="Arial Cyr"/>
      <charset val="204"/>
    </font>
    <font>
      <b/>
      <sz val="18"/>
      <name val="Arial Cyr"/>
      <family val="2"/>
      <charset val="204"/>
    </font>
    <font>
      <b/>
      <sz val="18"/>
      <name val="Arial"/>
      <family val="2"/>
      <charset val="204"/>
    </font>
    <font>
      <b/>
      <sz val="12"/>
      <color rgb="FF00B0F0"/>
      <name val="Arial Cyr"/>
      <charset val="204"/>
    </font>
    <font>
      <b/>
      <sz val="14"/>
      <color rgb="FF00B0F0"/>
      <name val="Arial Cyr"/>
      <charset val="204"/>
    </font>
    <font>
      <i/>
      <sz val="14"/>
      <color indexed="8"/>
      <name val="Arial Cyr"/>
      <charset val="204"/>
    </font>
    <font>
      <sz val="14"/>
      <name val="Arial Black"/>
      <family val="2"/>
      <charset val="204"/>
    </font>
    <font>
      <b/>
      <sz val="14"/>
      <name val="Arial Black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43">
    <xf numFmtId="0" fontId="0" fillId="0" borderId="0" xfId="0"/>
    <xf numFmtId="1" fontId="26" fillId="8" borderId="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1" fontId="3" fillId="0" borderId="0" xfId="0" applyNumberFormat="1" applyFont="1" applyProtection="1">
      <protection hidden="1"/>
    </xf>
    <xf numFmtId="0" fontId="50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1" fontId="11" fillId="0" borderId="0" xfId="0" applyNumberFormat="1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4" fontId="12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2" fillId="0" borderId="0" xfId="0" applyFont="1" applyProtection="1">
      <protection hidden="1"/>
    </xf>
    <xf numFmtId="1" fontId="1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81" fillId="0" borderId="0" xfId="1" applyFont="1" applyFill="1" applyBorder="1" applyAlignment="1" applyProtection="1">
      <alignment horizontal="center"/>
      <protection hidden="1"/>
    </xf>
    <xf numFmtId="0" fontId="11" fillId="0" borderId="0" xfId="0" quotePrefix="1" applyFont="1" applyProtection="1">
      <protection hidden="1"/>
    </xf>
    <xf numFmtId="0" fontId="82" fillId="0" borderId="0" xfId="1" applyFont="1" applyFill="1" applyBorder="1" applyAlignment="1" applyProtection="1">
      <alignment horizontal="center"/>
      <protection hidden="1"/>
    </xf>
    <xf numFmtId="1" fontId="82" fillId="0" borderId="0" xfId="1" applyNumberFormat="1" applyFont="1" applyFill="1" applyBorder="1" applyAlignment="1" applyProtection="1">
      <alignment horizontal="center"/>
      <protection hidden="1"/>
    </xf>
    <xf numFmtId="165" fontId="81" fillId="0" borderId="0" xfId="1" applyNumberFormat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0" fontId="3" fillId="0" borderId="0" xfId="0" quotePrefix="1" applyFont="1" applyProtection="1">
      <protection hidden="1"/>
    </xf>
    <xf numFmtId="0" fontId="20" fillId="0" borderId="0" xfId="1" applyFont="1" applyFill="1" applyBorder="1" applyAlignment="1" applyProtection="1">
      <alignment horizontal="center"/>
      <protection hidden="1"/>
    </xf>
    <xf numFmtId="1" fontId="20" fillId="0" borderId="0" xfId="1" applyNumberFormat="1" applyFont="1" applyFill="1" applyBorder="1" applyAlignment="1" applyProtection="1">
      <alignment horizontal="center"/>
      <protection hidden="1"/>
    </xf>
    <xf numFmtId="0" fontId="68" fillId="0" borderId="0" xfId="1" applyFont="1" applyFill="1" applyBorder="1" applyAlignment="1" applyProtection="1">
      <alignment horizontal="center"/>
      <protection hidden="1"/>
    </xf>
    <xf numFmtId="0" fontId="69" fillId="0" borderId="0" xfId="1" applyFont="1" applyFill="1" applyBorder="1" applyAlignment="1" applyProtection="1">
      <alignment horizontal="center"/>
      <protection hidden="1"/>
    </xf>
    <xf numFmtId="165" fontId="21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1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1" fontId="18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4" xfId="0" applyFont="1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17" borderId="4" xfId="0" applyFont="1" applyFill="1" applyBorder="1" applyAlignment="1" applyProtection="1">
      <alignment horizontal="center" vertical="center" wrapText="1"/>
      <protection hidden="1"/>
    </xf>
    <xf numFmtId="165" fontId="12" fillId="2" borderId="0" xfId="0" applyNumberFormat="1" applyFont="1" applyFill="1" applyAlignment="1" applyProtection="1">
      <alignment horizontal="center" vertical="center"/>
      <protection hidden="1"/>
    </xf>
    <xf numFmtId="2" fontId="12" fillId="2" borderId="5" xfId="0" applyNumberFormat="1" applyFont="1" applyFill="1" applyBorder="1" applyAlignment="1" applyProtection="1">
      <alignment horizontal="center" vertical="center"/>
      <protection hidden="1"/>
    </xf>
    <xf numFmtId="165" fontId="12" fillId="2" borderId="4" xfId="0" applyNumberFormat="1" applyFont="1" applyFill="1" applyBorder="1" applyAlignment="1" applyProtection="1">
      <alignment horizontal="center" vertical="center"/>
      <protection hidden="1"/>
    </xf>
    <xf numFmtId="1" fontId="12" fillId="16" borderId="0" xfId="0" applyNumberFormat="1" applyFont="1" applyFill="1" applyAlignment="1" applyProtection="1">
      <alignment horizontal="center" vertical="center"/>
      <protection hidden="1"/>
    </xf>
    <xf numFmtId="0" fontId="12" fillId="16" borderId="5" xfId="0" applyFont="1" applyFill="1" applyBorder="1" applyAlignment="1" applyProtection="1">
      <alignment horizontal="center" vertical="center" wrapText="1"/>
      <protection hidden="1"/>
    </xf>
    <xf numFmtId="2" fontId="12" fillId="17" borderId="27" xfId="0" applyNumberFormat="1" applyFont="1" applyFill="1" applyBorder="1" applyAlignment="1" applyProtection="1">
      <alignment horizontal="center" vertical="center"/>
      <protection hidden="1"/>
    </xf>
    <xf numFmtId="2" fontId="12" fillId="3" borderId="15" xfId="0" applyNumberFormat="1" applyFont="1" applyFill="1" applyBorder="1" applyAlignment="1" applyProtection="1">
      <alignment horizontal="center" vertical="center"/>
      <protection hidden="1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0" fontId="12" fillId="3" borderId="26" xfId="0" applyFont="1" applyFill="1" applyBorder="1" applyAlignment="1" applyProtection="1">
      <alignment horizontal="center" vertical="center"/>
      <protection hidden="1"/>
    </xf>
    <xf numFmtId="0" fontId="23" fillId="17" borderId="27" xfId="0" applyFont="1" applyFill="1" applyBorder="1" applyAlignment="1" applyProtection="1">
      <alignment horizontal="center" vertical="center" wrapText="1"/>
      <protection hidden="1"/>
    </xf>
    <xf numFmtId="0" fontId="43" fillId="9" borderId="26" xfId="0" applyFont="1" applyFill="1" applyBorder="1" applyAlignment="1" applyProtection="1">
      <alignment horizontal="center" vertical="center"/>
      <protection hidden="1"/>
    </xf>
    <xf numFmtId="0" fontId="51" fillId="5" borderId="2" xfId="0" applyFont="1" applyFill="1" applyBorder="1" applyAlignment="1" applyProtection="1">
      <alignment horizontal="center"/>
      <protection hidden="1"/>
    </xf>
    <xf numFmtId="0" fontId="66" fillId="2" borderId="2" xfId="0" applyFont="1" applyFill="1" applyBorder="1" applyAlignment="1" applyProtection="1">
      <alignment horizontal="center" vertical="center"/>
      <protection hidden="1"/>
    </xf>
    <xf numFmtId="0" fontId="66" fillId="2" borderId="2" xfId="0" applyFont="1" applyFill="1" applyBorder="1" applyAlignment="1" applyProtection="1">
      <alignment horizontal="center"/>
      <protection hidden="1"/>
    </xf>
    <xf numFmtId="1" fontId="57" fillId="16" borderId="2" xfId="0" applyNumberFormat="1" applyFont="1" applyFill="1" applyBorder="1" applyAlignment="1" applyProtection="1">
      <alignment horizontal="center"/>
      <protection hidden="1"/>
    </xf>
    <xf numFmtId="0" fontId="50" fillId="3" borderId="8" xfId="0" applyFont="1" applyFill="1" applyBorder="1" applyAlignment="1" applyProtection="1">
      <alignment horizontal="center"/>
      <protection hidden="1"/>
    </xf>
    <xf numFmtId="0" fontId="50" fillId="3" borderId="2" xfId="0" applyFont="1" applyFill="1" applyBorder="1" applyAlignment="1" applyProtection="1">
      <alignment horizontal="center"/>
      <protection hidden="1"/>
    </xf>
    <xf numFmtId="1" fontId="53" fillId="17" borderId="2" xfId="0" applyNumberFormat="1" applyFont="1" applyFill="1" applyBorder="1" applyAlignment="1" applyProtection="1">
      <alignment horizontal="center"/>
      <protection hidden="1"/>
    </xf>
    <xf numFmtId="1" fontId="10" fillId="6" borderId="2" xfId="0" applyNumberFormat="1" applyFont="1" applyFill="1" applyBorder="1" applyAlignment="1" applyProtection="1">
      <alignment horizontal="center"/>
      <protection hidden="1"/>
    </xf>
    <xf numFmtId="1" fontId="51" fillId="16" borderId="2" xfId="0" applyNumberFormat="1" applyFont="1" applyFill="1" applyBorder="1" applyAlignment="1" applyProtection="1">
      <alignment horizontal="center"/>
      <protection hidden="1"/>
    </xf>
    <xf numFmtId="1" fontId="50" fillId="16" borderId="9" xfId="0" applyNumberFormat="1" applyFont="1" applyFill="1" applyBorder="1" applyAlignment="1" applyProtection="1">
      <alignment horizontal="center"/>
      <protection hidden="1"/>
    </xf>
    <xf numFmtId="0" fontId="50" fillId="16" borderId="12" xfId="0" applyFont="1" applyFill="1" applyBorder="1" applyAlignment="1" applyProtection="1">
      <alignment horizontal="center"/>
      <protection hidden="1"/>
    </xf>
    <xf numFmtId="0" fontId="50" fillId="17" borderId="2" xfId="0" applyFont="1" applyFill="1" applyBorder="1" applyAlignment="1" applyProtection="1">
      <alignment horizontal="center"/>
      <protection hidden="1"/>
    </xf>
    <xf numFmtId="166" fontId="50" fillId="17" borderId="2" xfId="0" applyNumberFormat="1" applyFont="1" applyFill="1" applyBorder="1" applyAlignment="1" applyProtection="1">
      <alignment horizontal="center"/>
      <protection hidden="1"/>
    </xf>
    <xf numFmtId="166" fontId="55" fillId="17" borderId="8" xfId="0" applyNumberFormat="1" applyFont="1" applyFill="1" applyBorder="1" applyProtection="1">
      <protection hidden="1"/>
    </xf>
    <xf numFmtId="165" fontId="52" fillId="17" borderId="12" xfId="0" applyNumberFormat="1" applyFont="1" applyFill="1" applyBorder="1" applyAlignment="1" applyProtection="1">
      <alignment horizontal="center"/>
      <protection hidden="1"/>
    </xf>
    <xf numFmtId="3" fontId="52" fillId="18" borderId="34" xfId="0" applyNumberFormat="1" applyFont="1" applyFill="1" applyBorder="1" applyProtection="1">
      <protection hidden="1"/>
    </xf>
    <xf numFmtId="3" fontId="52" fillId="18" borderId="26" xfId="0" applyNumberFormat="1" applyFont="1" applyFill="1" applyBorder="1" applyProtection="1">
      <protection hidden="1"/>
    </xf>
    <xf numFmtId="0" fontId="52" fillId="0" borderId="0" xfId="0" applyFont="1" applyProtection="1">
      <protection hidden="1"/>
    </xf>
    <xf numFmtId="0" fontId="2" fillId="4" borderId="2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" fontId="57" fillId="16" borderId="12" xfId="0" applyNumberFormat="1" applyFont="1" applyFill="1" applyBorder="1" applyAlignment="1" applyProtection="1">
      <alignment horizontal="center"/>
      <protection hidden="1"/>
    </xf>
    <xf numFmtId="1" fontId="13" fillId="16" borderId="12" xfId="0" applyNumberFormat="1" applyFont="1" applyFill="1" applyBorder="1" applyAlignment="1" applyProtection="1">
      <alignment horizontal="right" vertical="center"/>
      <protection hidden="1"/>
    </xf>
    <xf numFmtId="0" fontId="3" fillId="3" borderId="11" xfId="0" applyFont="1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50" fillId="3" borderId="12" xfId="0" applyFont="1" applyFill="1" applyBorder="1" applyProtection="1">
      <protection hidden="1"/>
    </xf>
    <xf numFmtId="1" fontId="52" fillId="6" borderId="2" xfId="0" applyNumberFormat="1" applyFont="1" applyFill="1" applyBorder="1" applyAlignment="1" applyProtection="1">
      <alignment horizontal="center"/>
      <protection hidden="1"/>
    </xf>
    <xf numFmtId="1" fontId="11" fillId="16" borderId="2" xfId="0" applyNumberFormat="1" applyFont="1" applyFill="1" applyBorder="1" applyAlignment="1" applyProtection="1">
      <alignment horizontal="center"/>
      <protection hidden="1"/>
    </xf>
    <xf numFmtId="1" fontId="11" fillId="16" borderId="9" xfId="0" applyNumberFormat="1" applyFont="1" applyFill="1" applyBorder="1" applyAlignment="1" applyProtection="1">
      <alignment horizontal="center"/>
      <protection hidden="1"/>
    </xf>
    <xf numFmtId="0" fontId="4" fillId="16" borderId="15" xfId="0" applyFont="1" applyFill="1" applyBorder="1" applyAlignment="1" applyProtection="1">
      <alignment horizontal="center"/>
      <protection hidden="1"/>
    </xf>
    <xf numFmtId="0" fontId="4" fillId="17" borderId="2" xfId="0" applyFont="1" applyFill="1" applyBorder="1" applyAlignment="1" applyProtection="1">
      <alignment horizontal="center"/>
      <protection hidden="1"/>
    </xf>
    <xf numFmtId="166" fontId="4" fillId="17" borderId="2" xfId="0" applyNumberFormat="1" applyFont="1" applyFill="1" applyBorder="1" applyAlignment="1" applyProtection="1">
      <alignment horizontal="center"/>
      <protection hidden="1"/>
    </xf>
    <xf numFmtId="2" fontId="25" fillId="17" borderId="8" xfId="0" applyNumberFormat="1" applyFont="1" applyFill="1" applyBorder="1" applyProtection="1">
      <protection hidden="1"/>
    </xf>
    <xf numFmtId="165" fontId="10" fillId="17" borderId="15" xfId="0" applyNumberFormat="1" applyFont="1" applyFill="1" applyBorder="1" applyAlignment="1" applyProtection="1">
      <alignment horizontal="center"/>
      <protection hidden="1"/>
    </xf>
    <xf numFmtId="3" fontId="10" fillId="18" borderId="24" xfId="0" applyNumberFormat="1" applyFont="1" applyFill="1" applyBorder="1" applyProtection="1">
      <protection hidden="1"/>
    </xf>
    <xf numFmtId="3" fontId="10" fillId="18" borderId="26" xfId="0" applyNumberFormat="1" applyFont="1" applyFill="1" applyBorder="1" applyProtection="1"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1" fontId="57" fillId="16" borderId="15" xfId="0" applyNumberFormat="1" applyFont="1" applyFill="1" applyBorder="1" applyAlignment="1" applyProtection="1">
      <alignment horizontal="center"/>
      <protection hidden="1"/>
    </xf>
    <xf numFmtId="1" fontId="13" fillId="16" borderId="15" xfId="0" applyNumberFormat="1" applyFont="1" applyFill="1" applyBorder="1" applyAlignment="1" applyProtection="1">
      <alignment horizontal="right"/>
      <protection hidden="1"/>
    </xf>
    <xf numFmtId="0" fontId="3" fillId="3" borderId="18" xfId="0" applyFont="1" applyFill="1" applyBorder="1" applyProtection="1">
      <protection hidden="1"/>
    </xf>
    <xf numFmtId="0" fontId="3" fillId="3" borderId="15" xfId="0" applyFont="1" applyFill="1" applyBorder="1" applyProtection="1">
      <protection hidden="1"/>
    </xf>
    <xf numFmtId="0" fontId="50" fillId="3" borderId="15" xfId="0" applyFont="1" applyFill="1" applyBorder="1" applyProtection="1">
      <protection hidden="1"/>
    </xf>
    <xf numFmtId="3" fontId="10" fillId="6" borderId="24" xfId="0" applyNumberFormat="1" applyFont="1" applyFill="1" applyBorder="1" applyProtection="1">
      <protection hidden="1"/>
    </xf>
    <xf numFmtId="1" fontId="57" fillId="16" borderId="14" xfId="0" applyNumberFormat="1" applyFont="1" applyFill="1" applyBorder="1" applyAlignment="1" applyProtection="1">
      <alignment horizontal="center"/>
      <protection hidden="1"/>
    </xf>
    <xf numFmtId="0" fontId="4" fillId="16" borderId="14" xfId="0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right"/>
      <protection hidden="1"/>
    </xf>
    <xf numFmtId="0" fontId="18" fillId="8" borderId="2" xfId="0" applyFont="1" applyFill="1" applyBorder="1" applyAlignment="1" applyProtection="1">
      <alignment horizontal="center" vertical="center"/>
      <protection hidden="1"/>
    </xf>
    <xf numFmtId="0" fontId="18" fillId="8" borderId="2" xfId="0" applyFont="1" applyFill="1" applyBorder="1" applyAlignment="1" applyProtection="1">
      <alignment horizontal="center"/>
      <protection hidden="1"/>
    </xf>
    <xf numFmtId="1" fontId="57" fillId="15" borderId="2" xfId="0" applyNumberFormat="1" applyFont="1" applyFill="1" applyBorder="1" applyAlignment="1" applyProtection="1">
      <alignment horizontal="center"/>
      <protection hidden="1"/>
    </xf>
    <xf numFmtId="1" fontId="13" fillId="15" borderId="2" xfId="0" applyNumberFormat="1" applyFont="1" applyFill="1" applyBorder="1" applyAlignment="1" applyProtection="1">
      <alignment horizontal="center"/>
      <protection hidden="1"/>
    </xf>
    <xf numFmtId="0" fontId="18" fillId="8" borderId="8" xfId="0" applyFont="1" applyFill="1" applyBorder="1" applyProtection="1">
      <protection hidden="1"/>
    </xf>
    <xf numFmtId="0" fontId="18" fillId="8" borderId="2" xfId="0" applyFont="1" applyFill="1" applyBorder="1" applyProtection="1">
      <protection hidden="1"/>
    </xf>
    <xf numFmtId="0" fontId="51" fillId="8" borderId="2" xfId="0" applyFont="1" applyFill="1" applyBorder="1" applyProtection="1">
      <protection hidden="1"/>
    </xf>
    <xf numFmtId="1" fontId="11" fillId="15" borderId="9" xfId="0" applyNumberFormat="1" applyFont="1" applyFill="1" applyBorder="1" applyAlignment="1" applyProtection="1">
      <alignment horizontal="center"/>
      <protection hidden="1"/>
    </xf>
    <xf numFmtId="165" fontId="12" fillId="15" borderId="9" xfId="0" applyNumberFormat="1" applyFont="1" applyFill="1" applyBorder="1" applyAlignment="1" applyProtection="1">
      <alignment horizontal="center"/>
      <protection hidden="1"/>
    </xf>
    <xf numFmtId="0" fontId="17" fillId="8" borderId="2" xfId="0" applyFont="1" applyFill="1" applyBorder="1" applyAlignment="1" applyProtection="1">
      <alignment horizontal="center"/>
      <protection hidden="1"/>
    </xf>
    <xf numFmtId="166" fontId="17" fillId="8" borderId="2" xfId="0" applyNumberFormat="1" applyFont="1" applyFill="1" applyBorder="1" applyAlignment="1" applyProtection="1">
      <alignment horizontal="center"/>
      <protection hidden="1"/>
    </xf>
    <xf numFmtId="2" fontId="25" fillId="15" borderId="8" xfId="0" applyNumberFormat="1" applyFont="1" applyFill="1" applyBorder="1" applyProtection="1">
      <protection hidden="1"/>
    </xf>
    <xf numFmtId="0" fontId="23" fillId="0" borderId="0" xfId="0" applyFont="1" applyProtection="1">
      <protection hidden="1"/>
    </xf>
    <xf numFmtId="0" fontId="12" fillId="10" borderId="2" xfId="0" applyFont="1" applyFill="1" applyBorder="1" applyAlignment="1" applyProtection="1">
      <alignment horizontal="right"/>
      <protection hidden="1"/>
    </xf>
    <xf numFmtId="0" fontId="18" fillId="10" borderId="2" xfId="0" applyFont="1" applyFill="1" applyBorder="1" applyAlignment="1" applyProtection="1">
      <alignment horizontal="center" vertical="center"/>
      <protection hidden="1"/>
    </xf>
    <xf numFmtId="0" fontId="18" fillId="10" borderId="2" xfId="0" applyFont="1" applyFill="1" applyBorder="1" applyAlignment="1" applyProtection="1">
      <alignment horizontal="center"/>
      <protection hidden="1"/>
    </xf>
    <xf numFmtId="1" fontId="57" fillId="10" borderId="2" xfId="0" applyNumberFormat="1" applyFont="1" applyFill="1" applyBorder="1" applyAlignment="1" applyProtection="1">
      <alignment horizontal="center"/>
      <protection hidden="1"/>
    </xf>
    <xf numFmtId="1" fontId="13" fillId="10" borderId="2" xfId="0" applyNumberFormat="1" applyFont="1" applyFill="1" applyBorder="1" applyAlignment="1" applyProtection="1">
      <alignment horizontal="center"/>
      <protection hidden="1"/>
    </xf>
    <xf numFmtId="0" fontId="18" fillId="10" borderId="8" xfId="0" applyFont="1" applyFill="1" applyBorder="1" applyProtection="1">
      <protection hidden="1"/>
    </xf>
    <xf numFmtId="0" fontId="18" fillId="10" borderId="2" xfId="0" applyFont="1" applyFill="1" applyBorder="1" applyProtection="1">
      <protection hidden="1"/>
    </xf>
    <xf numFmtId="0" fontId="51" fillId="10" borderId="2" xfId="0" applyFont="1" applyFill="1" applyBorder="1" applyProtection="1">
      <protection hidden="1"/>
    </xf>
    <xf numFmtId="1" fontId="52" fillId="10" borderId="2" xfId="0" applyNumberFormat="1" applyFont="1" applyFill="1" applyBorder="1" applyAlignment="1" applyProtection="1">
      <alignment horizontal="center"/>
      <protection hidden="1"/>
    </xf>
    <xf numFmtId="1" fontId="26" fillId="10" borderId="2" xfId="0" applyNumberFormat="1" applyFont="1" applyFill="1" applyBorder="1" applyAlignment="1" applyProtection="1">
      <alignment horizontal="center"/>
      <protection hidden="1"/>
    </xf>
    <xf numFmtId="1" fontId="11" fillId="10" borderId="9" xfId="0" applyNumberFormat="1" applyFont="1" applyFill="1" applyBorder="1" applyAlignment="1" applyProtection="1">
      <alignment horizontal="center"/>
      <protection hidden="1"/>
    </xf>
    <xf numFmtId="165" fontId="26" fillId="10" borderId="19" xfId="0" applyNumberFormat="1" applyFont="1" applyFill="1" applyBorder="1" applyAlignment="1" applyProtection="1">
      <alignment horizontal="center"/>
      <protection hidden="1"/>
    </xf>
    <xf numFmtId="0" fontId="17" fillId="10" borderId="2" xfId="0" applyFont="1" applyFill="1" applyBorder="1" applyAlignment="1" applyProtection="1">
      <alignment horizontal="center"/>
      <protection hidden="1"/>
    </xf>
    <xf numFmtId="166" fontId="17" fillId="10" borderId="2" xfId="0" applyNumberFormat="1" applyFont="1" applyFill="1" applyBorder="1" applyAlignment="1" applyProtection="1">
      <alignment horizontal="center"/>
      <protection hidden="1"/>
    </xf>
    <xf numFmtId="2" fontId="25" fillId="10" borderId="8" xfId="0" applyNumberFormat="1" applyFont="1" applyFill="1" applyBorder="1" applyProtection="1">
      <protection hidden="1"/>
    </xf>
    <xf numFmtId="165" fontId="32" fillId="10" borderId="2" xfId="0" applyNumberFormat="1" applyFont="1" applyFill="1" applyBorder="1" applyAlignment="1" applyProtection="1">
      <alignment horizontal="center"/>
      <protection hidden="1"/>
    </xf>
    <xf numFmtId="3" fontId="23" fillId="10" borderId="9" xfId="0" applyNumberFormat="1" applyFont="1" applyFill="1" applyBorder="1" applyAlignment="1" applyProtection="1">
      <alignment horizontal="center"/>
      <protection hidden="1"/>
    </xf>
    <xf numFmtId="3" fontId="10" fillId="10" borderId="2" xfId="0" applyNumberFormat="1" applyFont="1" applyFill="1" applyBorder="1" applyProtection="1"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/>
      <protection hidden="1"/>
    </xf>
    <xf numFmtId="1" fontId="13" fillId="16" borderId="2" xfId="0" applyNumberFormat="1" applyFont="1" applyFill="1" applyBorder="1" applyAlignment="1" applyProtection="1">
      <alignment horizontal="center"/>
      <protection hidden="1"/>
    </xf>
    <xf numFmtId="0" fontId="18" fillId="3" borderId="8" xfId="0" applyFont="1" applyFill="1" applyBorder="1" applyAlignment="1" applyProtection="1">
      <alignment horizontal="center"/>
      <protection hidden="1"/>
    </xf>
    <xf numFmtId="0" fontId="18" fillId="3" borderId="2" xfId="0" applyFont="1" applyFill="1" applyBorder="1" applyAlignment="1" applyProtection="1">
      <alignment horizontal="center"/>
      <protection hidden="1"/>
    </xf>
    <xf numFmtId="0" fontId="4" fillId="16" borderId="12" xfId="0" applyFont="1" applyFill="1" applyBorder="1" applyAlignment="1" applyProtection="1">
      <alignment horizontal="center"/>
      <protection hidden="1"/>
    </xf>
    <xf numFmtId="165" fontId="4" fillId="17" borderId="2" xfId="0" applyNumberFormat="1" applyFont="1" applyFill="1" applyBorder="1" applyAlignment="1" applyProtection="1">
      <alignment horizontal="center"/>
      <protection hidden="1"/>
    </xf>
    <xf numFmtId="165" fontId="10" fillId="17" borderId="12" xfId="0" applyNumberFormat="1" applyFont="1" applyFill="1" applyBorder="1" applyAlignment="1" applyProtection="1">
      <alignment horizontal="center"/>
      <protection hidden="1"/>
    </xf>
    <xf numFmtId="3" fontId="10" fillId="6" borderId="34" xfId="0" applyNumberFormat="1" applyFont="1" applyFill="1" applyBorder="1" applyProtection="1">
      <protection hidden="1"/>
    </xf>
    <xf numFmtId="1" fontId="3" fillId="16" borderId="12" xfId="0" applyNumberFormat="1" applyFont="1" applyFill="1" applyBorder="1" applyProtection="1">
      <protection hidden="1"/>
    </xf>
    <xf numFmtId="1" fontId="11" fillId="16" borderId="12" xfId="0" applyNumberFormat="1" applyFont="1" applyFill="1" applyBorder="1" applyProtection="1">
      <protection hidden="1"/>
    </xf>
    <xf numFmtId="165" fontId="27" fillId="17" borderId="8" xfId="0" applyNumberFormat="1" applyFont="1" applyFill="1" applyBorder="1" applyProtection="1">
      <protection hidden="1"/>
    </xf>
    <xf numFmtId="0" fontId="10" fillId="17" borderId="10" xfId="0" applyFont="1" applyFill="1" applyBorder="1" applyAlignment="1" applyProtection="1">
      <alignment horizontal="center"/>
      <protection hidden="1"/>
    </xf>
    <xf numFmtId="1" fontId="3" fillId="2" borderId="15" xfId="0" applyNumberFormat="1" applyFont="1" applyFill="1" applyBorder="1" applyProtection="1">
      <protection hidden="1"/>
    </xf>
    <xf numFmtId="1" fontId="11" fillId="2" borderId="15" xfId="0" applyNumberFormat="1" applyFont="1" applyFill="1" applyBorder="1" applyProtection="1">
      <protection hidden="1"/>
    </xf>
    <xf numFmtId="0" fontId="10" fillId="17" borderId="0" xfId="0" applyFont="1" applyFill="1" applyAlignment="1" applyProtection="1">
      <alignment horizontal="center"/>
      <protection hidden="1"/>
    </xf>
    <xf numFmtId="1" fontId="11" fillId="16" borderId="19" xfId="0" applyNumberFormat="1" applyFont="1" applyFill="1" applyBorder="1" applyAlignment="1" applyProtection="1">
      <alignment horizontal="center"/>
      <protection hidden="1"/>
    </xf>
    <xf numFmtId="1" fontId="52" fillId="6" borderId="9" xfId="0" applyNumberFormat="1" applyFont="1" applyFill="1" applyBorder="1" applyAlignment="1" applyProtection="1">
      <alignment horizontal="center"/>
      <protection hidden="1"/>
    </xf>
    <xf numFmtId="0" fontId="0" fillId="16" borderId="2" xfId="0" applyFill="1" applyBorder="1" applyProtection="1">
      <protection hidden="1"/>
    </xf>
    <xf numFmtId="0" fontId="4" fillId="16" borderId="16" xfId="0" applyFont="1" applyFill="1" applyBorder="1" applyAlignment="1" applyProtection="1">
      <alignment horizontal="center"/>
      <protection hidden="1"/>
    </xf>
    <xf numFmtId="1" fontId="18" fillId="8" borderId="2" xfId="0" applyNumberFormat="1" applyFont="1" applyFill="1" applyBorder="1" applyProtection="1">
      <protection hidden="1"/>
    </xf>
    <xf numFmtId="1" fontId="12" fillId="8" borderId="2" xfId="0" applyNumberFormat="1" applyFont="1" applyFill="1" applyBorder="1" applyProtection="1">
      <protection hidden="1"/>
    </xf>
    <xf numFmtId="1" fontId="26" fillId="8" borderId="14" xfId="0" applyNumberFormat="1" applyFont="1" applyFill="1" applyBorder="1" applyAlignment="1" applyProtection="1">
      <alignment horizontal="center"/>
      <protection hidden="1"/>
    </xf>
    <xf numFmtId="1" fontId="11" fillId="15" borderId="28" xfId="0" applyNumberFormat="1" applyFont="1" applyFill="1" applyBorder="1" applyAlignment="1" applyProtection="1">
      <alignment horizontal="center"/>
      <protection hidden="1"/>
    </xf>
    <xf numFmtId="165" fontId="12" fillId="8" borderId="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165" fontId="28" fillId="8" borderId="8" xfId="0" applyNumberFormat="1" applyFont="1" applyFill="1" applyBorder="1" applyProtection="1">
      <protection hidden="1"/>
    </xf>
    <xf numFmtId="0" fontId="12" fillId="10" borderId="8" xfId="0" applyFont="1" applyFill="1" applyBorder="1" applyAlignment="1" applyProtection="1">
      <alignment horizontal="right"/>
      <protection hidden="1"/>
    </xf>
    <xf numFmtId="1" fontId="18" fillId="10" borderId="2" xfId="0" applyNumberFormat="1" applyFont="1" applyFill="1" applyBorder="1" applyProtection="1">
      <protection hidden="1"/>
    </xf>
    <xf numFmtId="1" fontId="12" fillId="10" borderId="2" xfId="0" applyNumberFormat="1" applyFont="1" applyFill="1" applyBorder="1" applyProtection="1">
      <protection hidden="1"/>
    </xf>
    <xf numFmtId="165" fontId="12" fillId="10" borderId="19" xfId="0" applyNumberFormat="1" applyFont="1" applyFill="1" applyBorder="1" applyAlignment="1" applyProtection="1">
      <alignment horizontal="center"/>
      <protection hidden="1"/>
    </xf>
    <xf numFmtId="165" fontId="17" fillId="10" borderId="2" xfId="0" applyNumberFormat="1" applyFont="1" applyFill="1" applyBorder="1" applyAlignment="1" applyProtection="1">
      <alignment horizontal="center"/>
      <protection hidden="1"/>
    </xf>
    <xf numFmtId="165" fontId="28" fillId="10" borderId="8" xfId="0" applyNumberFormat="1" applyFont="1" applyFill="1" applyBorder="1" applyProtection="1">
      <protection hidden="1"/>
    </xf>
    <xf numFmtId="3" fontId="23" fillId="10" borderId="9" xfId="0" applyNumberFormat="1" applyFont="1" applyFill="1" applyBorder="1" applyAlignment="1" applyProtection="1">
      <alignment horizontal="center" vertical="center"/>
      <protection hidden="1"/>
    </xf>
    <xf numFmtId="0" fontId="51" fillId="5" borderId="8" xfId="0" applyFont="1" applyFill="1" applyBorder="1" applyAlignment="1" applyProtection="1">
      <alignment horizontal="center"/>
      <protection hidden="1"/>
    </xf>
    <xf numFmtId="1" fontId="3" fillId="2" borderId="12" xfId="0" applyNumberFormat="1" applyFont="1" applyFill="1" applyBorder="1" applyProtection="1">
      <protection hidden="1"/>
    </xf>
    <xf numFmtId="1" fontId="11" fillId="2" borderId="12" xfId="0" applyNumberFormat="1" applyFont="1" applyFill="1" applyBorder="1" applyProtection="1">
      <protection hidden="1"/>
    </xf>
    <xf numFmtId="165" fontId="23" fillId="10" borderId="2" xfId="0" applyNumberFormat="1" applyFont="1" applyFill="1" applyBorder="1" applyAlignment="1" applyProtection="1">
      <alignment horizontal="center"/>
      <protection hidden="1"/>
    </xf>
    <xf numFmtId="3" fontId="10" fillId="10" borderId="9" xfId="0" applyNumberFormat="1" applyFont="1" applyFill="1" applyBorder="1" applyAlignment="1" applyProtection="1">
      <alignment vertical="center"/>
      <protection hidden="1"/>
    </xf>
    <xf numFmtId="3" fontId="23" fillId="10" borderId="32" xfId="0" applyNumberFormat="1" applyFont="1" applyFill="1" applyBorder="1" applyAlignment="1" applyProtection="1">
      <alignment horizontal="center" vertical="center"/>
      <protection hidden="1"/>
    </xf>
    <xf numFmtId="0" fontId="12" fillId="5" borderId="2" xfId="0" applyFont="1" applyFill="1" applyBorder="1" applyAlignment="1" applyProtection="1">
      <alignment horizontal="center"/>
      <protection hidden="1"/>
    </xf>
    <xf numFmtId="0" fontId="50" fillId="3" borderId="2" xfId="0" applyFont="1" applyFill="1" applyBorder="1" applyProtection="1">
      <protection hidden="1"/>
    </xf>
    <xf numFmtId="1" fontId="50" fillId="16" borderId="2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11" fillId="16" borderId="15" xfId="0" applyFont="1" applyFill="1" applyBorder="1" applyAlignment="1" applyProtection="1">
      <alignment horizontal="center"/>
      <protection hidden="1"/>
    </xf>
    <xf numFmtId="0" fontId="11" fillId="16" borderId="14" xfId="0" applyFont="1" applyFill="1" applyBorder="1" applyAlignment="1" applyProtection="1">
      <alignment horizontal="center"/>
      <protection hidden="1"/>
    </xf>
    <xf numFmtId="165" fontId="26" fillId="8" borderId="9" xfId="0" applyNumberFormat="1" applyFont="1" applyFill="1" applyBorder="1" applyAlignment="1" applyProtection="1">
      <alignment horizontal="center"/>
      <protection hidden="1"/>
    </xf>
    <xf numFmtId="1" fontId="10" fillId="10" borderId="2" xfId="0" applyNumberFormat="1" applyFont="1" applyFill="1" applyBorder="1" applyAlignment="1" applyProtection="1">
      <alignment horizontal="center"/>
      <protection hidden="1"/>
    </xf>
    <xf numFmtId="3" fontId="10" fillId="10" borderId="2" xfId="0" applyNumberFormat="1" applyFont="1" applyFill="1" applyBorder="1" applyAlignment="1" applyProtection="1">
      <alignment vertical="center"/>
      <protection hidden="1"/>
    </xf>
    <xf numFmtId="0" fontId="61" fillId="5" borderId="2" xfId="0" applyFont="1" applyFill="1" applyBorder="1" applyAlignment="1" applyProtection="1">
      <alignment horizontal="center"/>
      <protection hidden="1"/>
    </xf>
    <xf numFmtId="3" fontId="23" fillId="10" borderId="2" xfId="0" applyNumberFormat="1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Protection="1">
      <protection hidden="1"/>
    </xf>
    <xf numFmtId="1" fontId="61" fillId="3" borderId="2" xfId="0" applyNumberFormat="1" applyFont="1" applyFill="1" applyBorder="1" applyAlignment="1" applyProtection="1">
      <alignment horizontal="center"/>
      <protection hidden="1"/>
    </xf>
    <xf numFmtId="3" fontId="10" fillId="18" borderId="34" xfId="0" applyNumberFormat="1" applyFont="1" applyFill="1" applyBorder="1" applyProtection="1">
      <protection hidden="1"/>
    </xf>
    <xf numFmtId="3" fontId="10" fillId="18" borderId="35" xfId="0" applyNumberFormat="1" applyFont="1" applyFill="1" applyBorder="1" applyProtection="1">
      <protection hidden="1"/>
    </xf>
    <xf numFmtId="3" fontId="10" fillId="10" borderId="9" xfId="0" applyNumberFormat="1" applyFont="1" applyFill="1" applyBorder="1" applyProtection="1">
      <protection hidden="1"/>
    </xf>
    <xf numFmtId="0" fontId="11" fillId="5" borderId="2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3" fontId="10" fillId="6" borderId="26" xfId="0" applyNumberFormat="1" applyFont="1" applyFill="1" applyBorder="1" applyProtection="1">
      <protection hidden="1"/>
    </xf>
    <xf numFmtId="1" fontId="4" fillId="16" borderId="2" xfId="0" applyNumberFormat="1" applyFont="1" applyFill="1" applyBorder="1" applyAlignment="1" applyProtection="1">
      <alignment horizontal="center"/>
      <protection hidden="1"/>
    </xf>
    <xf numFmtId="165" fontId="29" fillId="17" borderId="8" xfId="0" applyNumberFormat="1" applyFont="1" applyFill="1" applyBorder="1" applyProtection="1">
      <protection hidden="1"/>
    </xf>
    <xf numFmtId="165" fontId="30" fillId="8" borderId="8" xfId="0" applyNumberFormat="1" applyFont="1" applyFill="1" applyBorder="1" applyProtection="1">
      <protection hidden="1"/>
    </xf>
    <xf numFmtId="3" fontId="10" fillId="6" borderId="35" xfId="0" applyNumberFormat="1" applyFont="1" applyFill="1" applyBorder="1" applyProtection="1">
      <protection hidden="1"/>
    </xf>
    <xf numFmtId="165" fontId="26" fillId="10" borderId="2" xfId="0" applyNumberFormat="1" applyFont="1" applyFill="1" applyBorder="1" applyAlignment="1" applyProtection="1">
      <alignment horizontal="center"/>
      <protection hidden="1"/>
    </xf>
    <xf numFmtId="165" fontId="30" fillId="10" borderId="8" xfId="0" applyNumberFormat="1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2" fontId="26" fillId="10" borderId="2" xfId="0" applyNumberFormat="1" applyFont="1" applyFill="1" applyBorder="1" applyAlignment="1" applyProtection="1">
      <alignment horizontal="center"/>
      <protection hidden="1"/>
    </xf>
    <xf numFmtId="165" fontId="12" fillId="10" borderId="9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1" fontId="11" fillId="2" borderId="2" xfId="0" applyNumberFormat="1" applyFont="1" applyFill="1" applyBorder="1" applyProtection="1">
      <protection hidden="1"/>
    </xf>
    <xf numFmtId="0" fontId="12" fillId="17" borderId="8" xfId="0" applyFont="1" applyFill="1" applyBorder="1" applyAlignment="1" applyProtection="1">
      <alignment horizontal="center"/>
      <protection hidden="1"/>
    </xf>
    <xf numFmtId="0" fontId="12" fillId="17" borderId="2" xfId="0" applyFont="1" applyFill="1" applyBorder="1" applyAlignment="1" applyProtection="1">
      <alignment horizontal="center"/>
      <protection hidden="1"/>
    </xf>
    <xf numFmtId="0" fontId="63" fillId="3" borderId="2" xfId="0" applyFont="1" applyFill="1" applyBorder="1" applyProtection="1">
      <protection hidden="1"/>
    </xf>
    <xf numFmtId="1" fontId="62" fillId="16" borderId="2" xfId="0" applyNumberFormat="1" applyFont="1" applyFill="1" applyBorder="1" applyAlignment="1" applyProtection="1">
      <alignment horizontal="center"/>
      <protection hidden="1"/>
    </xf>
    <xf numFmtId="1" fontId="62" fillId="16" borderId="9" xfId="0" applyNumberFormat="1" applyFont="1" applyFill="1" applyBorder="1" applyAlignment="1" applyProtection="1">
      <alignment horizontal="center"/>
      <protection hidden="1"/>
    </xf>
    <xf numFmtId="165" fontId="62" fillId="16" borderId="9" xfId="0" applyNumberFormat="1" applyFont="1" applyFill="1" applyBorder="1" applyAlignment="1" applyProtection="1">
      <alignment horizontal="center"/>
      <protection hidden="1"/>
    </xf>
    <xf numFmtId="1" fontId="62" fillId="17" borderId="2" xfId="0" applyNumberFormat="1" applyFont="1" applyFill="1" applyBorder="1" applyAlignment="1" applyProtection="1">
      <alignment horizontal="center"/>
      <protection hidden="1"/>
    </xf>
    <xf numFmtId="0" fontId="62" fillId="17" borderId="2" xfId="0" applyFont="1" applyFill="1" applyBorder="1" applyAlignment="1" applyProtection="1">
      <alignment horizontal="center"/>
      <protection hidden="1"/>
    </xf>
    <xf numFmtId="165" fontId="62" fillId="17" borderId="2" xfId="0" applyNumberFormat="1" applyFont="1" applyFill="1" applyBorder="1" applyAlignment="1" applyProtection="1">
      <alignment horizontal="center"/>
      <protection hidden="1"/>
    </xf>
    <xf numFmtId="0" fontId="64" fillId="17" borderId="8" xfId="0" applyFont="1" applyFill="1" applyBorder="1" applyProtection="1">
      <protection hidden="1"/>
    </xf>
    <xf numFmtId="165" fontId="65" fillId="17" borderId="0" xfId="0" applyNumberFormat="1" applyFont="1" applyFill="1" applyAlignment="1" applyProtection="1">
      <alignment horizontal="center"/>
      <protection hidden="1"/>
    </xf>
    <xf numFmtId="3" fontId="32" fillId="18" borderId="32" xfId="0" applyNumberFormat="1" applyFont="1" applyFill="1" applyBorder="1" applyAlignment="1" applyProtection="1">
      <alignment horizontal="center"/>
      <protection hidden="1"/>
    </xf>
    <xf numFmtId="3" fontId="32" fillId="18" borderId="26" xfId="0" applyNumberFormat="1" applyFont="1" applyFill="1" applyBorder="1" applyAlignment="1" applyProtection="1">
      <alignment horizontal="center"/>
      <protection hidden="1"/>
    </xf>
    <xf numFmtId="0" fontId="64" fillId="0" borderId="0" xfId="0" applyFont="1" applyProtection="1">
      <protection hidden="1"/>
    </xf>
    <xf numFmtId="0" fontId="9" fillId="9" borderId="26" xfId="0" applyFont="1" applyFill="1" applyBorder="1" applyAlignment="1" applyProtection="1">
      <alignment horizontal="center" vertical="center"/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51" fillId="3" borderId="2" xfId="0" applyFont="1" applyFill="1" applyBorder="1" applyProtection="1">
      <protection hidden="1"/>
    </xf>
    <xf numFmtId="165" fontId="50" fillId="16" borderId="9" xfId="0" applyNumberFormat="1" applyFont="1" applyFill="1" applyBorder="1" applyAlignment="1" applyProtection="1">
      <alignment horizontal="center"/>
      <protection hidden="1"/>
    </xf>
    <xf numFmtId="0" fontId="17" fillId="16" borderId="12" xfId="0" applyFont="1" applyFill="1" applyBorder="1" applyAlignment="1" applyProtection="1">
      <alignment horizontal="center"/>
      <protection hidden="1"/>
    </xf>
    <xf numFmtId="0" fontId="17" fillId="17" borderId="2" xfId="0" applyFont="1" applyFill="1" applyBorder="1" applyAlignment="1" applyProtection="1">
      <alignment horizontal="center"/>
      <protection hidden="1"/>
    </xf>
    <xf numFmtId="0" fontId="2" fillId="17" borderId="8" xfId="0" applyFont="1" applyFill="1" applyBorder="1" applyProtection="1">
      <protection hidden="1"/>
    </xf>
    <xf numFmtId="1" fontId="12" fillId="7" borderId="2" xfId="0" applyNumberFormat="1" applyFont="1" applyFill="1" applyBorder="1" applyAlignment="1" applyProtection="1">
      <alignment horizontal="center"/>
      <protection hidden="1"/>
    </xf>
    <xf numFmtId="0" fontId="31" fillId="17" borderId="8" xfId="0" applyFont="1" applyFill="1" applyBorder="1" applyProtection="1">
      <protection hidden="1"/>
    </xf>
    <xf numFmtId="0" fontId="31" fillId="17" borderId="0" xfId="0" applyFont="1" applyFill="1" applyAlignment="1" applyProtection="1">
      <alignment horizontal="center"/>
      <protection hidden="1"/>
    </xf>
    <xf numFmtId="0" fontId="12" fillId="16" borderId="15" xfId="0" applyFont="1" applyFill="1" applyBorder="1" applyAlignment="1" applyProtection="1">
      <alignment horizontal="center"/>
      <protection hidden="1"/>
    </xf>
    <xf numFmtId="0" fontId="10" fillId="17" borderId="8" xfId="0" applyFont="1" applyFill="1" applyBorder="1" applyProtection="1">
      <protection hidden="1"/>
    </xf>
    <xf numFmtId="1" fontId="12" fillId="8" borderId="2" xfId="0" applyNumberFormat="1" applyFont="1" applyFill="1" applyBorder="1" applyAlignment="1" applyProtection="1">
      <alignment horizontal="center"/>
      <protection hidden="1"/>
    </xf>
    <xf numFmtId="1" fontId="26" fillId="8" borderId="9" xfId="0" applyNumberFormat="1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Protection="1">
      <protection hidden="1"/>
    </xf>
    <xf numFmtId="165" fontId="23" fillId="8" borderId="2" xfId="0" applyNumberFormat="1" applyFont="1" applyFill="1" applyBorder="1" applyAlignment="1" applyProtection="1">
      <alignment horizontal="center"/>
      <protection hidden="1"/>
    </xf>
    <xf numFmtId="0" fontId="18" fillId="10" borderId="8" xfId="0" applyFont="1" applyFill="1" applyBorder="1" applyAlignment="1" applyProtection="1">
      <alignment horizontal="center" vertical="center"/>
      <protection hidden="1"/>
    </xf>
    <xf numFmtId="1" fontId="12" fillId="10" borderId="2" xfId="0" applyNumberFormat="1" applyFont="1" applyFill="1" applyBorder="1" applyAlignment="1" applyProtection="1">
      <alignment horizontal="center"/>
      <protection hidden="1"/>
    </xf>
    <xf numFmtId="1" fontId="26" fillId="10" borderId="9" xfId="0" applyNumberFormat="1" applyFont="1" applyFill="1" applyBorder="1" applyAlignment="1" applyProtection="1">
      <alignment horizontal="center"/>
      <protection hidden="1"/>
    </xf>
    <xf numFmtId="1" fontId="2" fillId="10" borderId="9" xfId="0" applyNumberFormat="1" applyFont="1" applyFill="1" applyBorder="1" applyAlignment="1" applyProtection="1">
      <alignment horizontal="center"/>
      <protection hidden="1"/>
    </xf>
    <xf numFmtId="0" fontId="2" fillId="10" borderId="8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1" fontId="23" fillId="7" borderId="2" xfId="0" applyNumberFormat="1" applyFont="1" applyFill="1" applyBorder="1" applyAlignment="1" applyProtection="1">
      <alignment horizontal="center"/>
      <protection hidden="1"/>
    </xf>
    <xf numFmtId="1" fontId="23" fillId="8" borderId="2" xfId="0" applyNumberFormat="1" applyFont="1" applyFill="1" applyBorder="1" applyAlignment="1" applyProtection="1">
      <alignment horizontal="center"/>
      <protection hidden="1"/>
    </xf>
    <xf numFmtId="165" fontId="32" fillId="8" borderId="2" xfId="0" applyNumberFormat="1" applyFont="1" applyFill="1" applyBorder="1" applyAlignment="1" applyProtection="1">
      <alignment horizontal="center"/>
      <protection hidden="1"/>
    </xf>
    <xf numFmtId="1" fontId="23" fillId="10" borderId="2" xfId="0" applyNumberFormat="1" applyFont="1" applyFill="1" applyBorder="1" applyAlignment="1" applyProtection="1">
      <alignment horizontal="center"/>
      <protection hidden="1"/>
    </xf>
    <xf numFmtId="1" fontId="12" fillId="8" borderId="9" xfId="0" applyNumberFormat="1" applyFont="1" applyFill="1" applyBorder="1" applyAlignment="1" applyProtection="1">
      <alignment horizontal="center"/>
      <protection hidden="1"/>
    </xf>
    <xf numFmtId="165" fontId="26" fillId="10" borderId="9" xfId="0" applyNumberFormat="1" applyFont="1" applyFill="1" applyBorder="1" applyAlignment="1" applyProtection="1">
      <alignment horizontal="center"/>
      <protection hidden="1"/>
    </xf>
    <xf numFmtId="1" fontId="18" fillId="3" borderId="2" xfId="0" applyNumberFormat="1" applyFont="1" applyFill="1" applyBorder="1" applyAlignment="1" applyProtection="1">
      <alignment horizontal="center"/>
      <protection hidden="1"/>
    </xf>
    <xf numFmtId="1" fontId="59" fillId="17" borderId="2" xfId="0" applyNumberFormat="1" applyFont="1" applyFill="1" applyBorder="1" applyAlignment="1" applyProtection="1">
      <alignment horizontal="center"/>
      <protection hidden="1"/>
    </xf>
    <xf numFmtId="1" fontId="4" fillId="16" borderId="12" xfId="0" applyNumberFormat="1" applyFont="1" applyFill="1" applyBorder="1" applyAlignment="1" applyProtection="1">
      <alignment horizontal="center"/>
      <protection hidden="1"/>
    </xf>
    <xf numFmtId="1" fontId="10" fillId="17" borderId="8" xfId="0" applyNumberFormat="1" applyFont="1" applyFill="1" applyBorder="1" applyProtection="1">
      <protection hidden="1"/>
    </xf>
    <xf numFmtId="1" fontId="31" fillId="17" borderId="0" xfId="0" applyNumberFormat="1" applyFont="1" applyFill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23" fillId="16" borderId="12" xfId="0" applyFont="1" applyFill="1" applyBorder="1" applyAlignment="1" applyProtection="1">
      <alignment horizontal="center" vertical="center"/>
      <protection hidden="1"/>
    </xf>
    <xf numFmtId="1" fontId="3" fillId="2" borderId="11" xfId="0" applyNumberFormat="1" applyFont="1" applyFill="1" applyBorder="1" applyProtection="1">
      <protection hidden="1"/>
    </xf>
    <xf numFmtId="1" fontId="12" fillId="2" borderId="15" xfId="0" applyNumberFormat="1" applyFont="1" applyFill="1" applyBorder="1" applyAlignment="1" applyProtection="1">
      <alignment horizontal="center"/>
      <protection hidden="1"/>
    </xf>
    <xf numFmtId="1" fontId="3" fillId="3" borderId="12" xfId="0" applyNumberFormat="1" applyFont="1" applyFill="1" applyBorder="1" applyProtection="1">
      <protection hidden="1"/>
    </xf>
    <xf numFmtId="1" fontId="50" fillId="3" borderId="12" xfId="0" applyNumberFormat="1" applyFont="1" applyFill="1" applyBorder="1" applyProtection="1">
      <protection hidden="1"/>
    </xf>
    <xf numFmtId="1" fontId="4" fillId="16" borderId="15" xfId="0" applyNumberFormat="1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23" fillId="16" borderId="15" xfId="0" applyFont="1" applyFill="1" applyBorder="1" applyAlignment="1" applyProtection="1">
      <alignment horizontal="center" vertical="center"/>
      <protection hidden="1"/>
    </xf>
    <xf numFmtId="1" fontId="50" fillId="2" borderId="18" xfId="0" applyNumberFormat="1" applyFont="1" applyFill="1" applyBorder="1" applyProtection="1">
      <protection hidden="1"/>
    </xf>
    <xf numFmtId="0" fontId="11" fillId="2" borderId="15" xfId="0" applyFont="1" applyFill="1" applyBorder="1" applyProtection="1">
      <protection hidden="1"/>
    </xf>
    <xf numFmtId="1" fontId="3" fillId="3" borderId="15" xfId="0" applyNumberFormat="1" applyFont="1" applyFill="1" applyBorder="1" applyProtection="1">
      <protection hidden="1"/>
    </xf>
    <xf numFmtId="1" fontId="50" fillId="3" borderId="15" xfId="0" applyNumberFormat="1" applyFont="1" applyFill="1" applyBorder="1" applyProtection="1">
      <protection hidden="1"/>
    </xf>
    <xf numFmtId="1" fontId="11" fillId="3" borderId="15" xfId="0" applyNumberFormat="1" applyFont="1" applyFill="1" applyBorder="1" applyProtection="1">
      <protection hidden="1"/>
    </xf>
    <xf numFmtId="0" fontId="11" fillId="17" borderId="2" xfId="0" applyFont="1" applyFill="1" applyBorder="1" applyAlignment="1" applyProtection="1">
      <alignment horizontal="center"/>
      <protection hidden="1"/>
    </xf>
    <xf numFmtId="1" fontId="11" fillId="17" borderId="2" xfId="0" applyNumberFormat="1" applyFont="1" applyFill="1" applyBorder="1" applyAlignment="1" applyProtection="1">
      <alignment horizontal="center"/>
      <protection hidden="1"/>
    </xf>
    <xf numFmtId="0" fontId="12" fillId="19" borderId="2" xfId="0" applyFont="1" applyFill="1" applyBorder="1" applyAlignment="1" applyProtection="1">
      <alignment horizontal="right"/>
      <protection hidden="1"/>
    </xf>
    <xf numFmtId="0" fontId="18" fillId="19" borderId="2" xfId="0" applyFont="1" applyFill="1" applyBorder="1" applyAlignment="1" applyProtection="1">
      <alignment horizontal="center" vertical="center"/>
      <protection hidden="1"/>
    </xf>
    <xf numFmtId="1" fontId="18" fillId="19" borderId="2" xfId="0" applyNumberFormat="1" applyFont="1" applyFill="1" applyBorder="1" applyProtection="1">
      <protection hidden="1"/>
    </xf>
    <xf numFmtId="1" fontId="12" fillId="19" borderId="2" xfId="0" applyNumberFormat="1" applyFont="1" applyFill="1" applyBorder="1" applyProtection="1">
      <protection hidden="1"/>
    </xf>
    <xf numFmtId="1" fontId="51" fillId="19" borderId="2" xfId="0" applyNumberFormat="1" applyFont="1" applyFill="1" applyBorder="1" applyProtection="1">
      <protection hidden="1"/>
    </xf>
    <xf numFmtId="1" fontId="23" fillId="19" borderId="2" xfId="0" applyNumberFormat="1" applyFont="1" applyFill="1" applyBorder="1" applyAlignment="1" applyProtection="1">
      <alignment horizontal="center"/>
      <protection hidden="1"/>
    </xf>
    <xf numFmtId="1" fontId="12" fillId="19" borderId="2" xfId="0" applyNumberFormat="1" applyFont="1" applyFill="1" applyBorder="1" applyAlignment="1" applyProtection="1">
      <alignment horizontal="center"/>
      <protection hidden="1"/>
    </xf>
    <xf numFmtId="1" fontId="12" fillId="19" borderId="9" xfId="0" applyNumberFormat="1" applyFont="1" applyFill="1" applyBorder="1" applyAlignment="1" applyProtection="1">
      <alignment horizontal="center"/>
      <protection hidden="1"/>
    </xf>
    <xf numFmtId="1" fontId="4" fillId="16" borderId="14" xfId="0" applyNumberFormat="1" applyFont="1" applyFill="1" applyBorder="1" applyAlignment="1" applyProtection="1">
      <alignment horizontal="center"/>
      <protection hidden="1"/>
    </xf>
    <xf numFmtId="0" fontId="26" fillId="19" borderId="2" xfId="0" applyFont="1" applyFill="1" applyBorder="1" applyAlignment="1" applyProtection="1">
      <alignment horizontal="center"/>
      <protection hidden="1"/>
    </xf>
    <xf numFmtId="1" fontId="23" fillId="19" borderId="8" xfId="0" applyNumberFormat="1" applyFont="1" applyFill="1" applyBorder="1" applyAlignment="1" applyProtection="1">
      <alignment horizontal="center"/>
      <protection hidden="1"/>
    </xf>
    <xf numFmtId="0" fontId="18" fillId="10" borderId="12" xfId="0" applyFont="1" applyFill="1" applyBorder="1" applyAlignment="1" applyProtection="1">
      <alignment horizontal="center" vertical="center"/>
      <protection hidden="1"/>
    </xf>
    <xf numFmtId="1" fontId="51" fillId="10" borderId="2" xfId="0" applyNumberFormat="1" applyFont="1" applyFill="1" applyBorder="1" applyProtection="1">
      <protection hidden="1"/>
    </xf>
    <xf numFmtId="1" fontId="12" fillId="10" borderId="9" xfId="0" applyNumberFormat="1" applyFont="1" applyFill="1" applyBorder="1" applyAlignment="1" applyProtection="1">
      <alignment horizontal="center"/>
      <protection hidden="1"/>
    </xf>
    <xf numFmtId="1" fontId="23" fillId="10" borderId="8" xfId="0" applyNumberFormat="1" applyFont="1" applyFill="1" applyBorder="1" applyAlignment="1" applyProtection="1">
      <alignment horizontal="center"/>
      <protection hidden="1"/>
    </xf>
    <xf numFmtId="3" fontId="23" fillId="10" borderId="26" xfId="0" applyNumberFormat="1" applyFont="1" applyFill="1" applyBorder="1" applyAlignment="1" applyProtection="1">
      <alignment horizontal="center" vertical="center"/>
      <protection hidden="1"/>
    </xf>
    <xf numFmtId="0" fontId="18" fillId="2" borderId="12" xfId="0" applyFont="1" applyFill="1" applyBorder="1" applyAlignment="1" applyProtection="1">
      <alignment horizontal="center" vertical="center"/>
      <protection hidden="1"/>
    </xf>
    <xf numFmtId="1" fontId="26" fillId="17" borderId="2" xfId="0" applyNumberFormat="1" applyFont="1" applyFill="1" applyBorder="1" applyAlignment="1" applyProtection="1">
      <alignment horizontal="center"/>
      <protection hidden="1"/>
    </xf>
    <xf numFmtId="1" fontId="17" fillId="2" borderId="12" xfId="0" applyNumberFormat="1" applyFont="1" applyFill="1" applyBorder="1" applyAlignment="1" applyProtection="1">
      <alignment horizontal="center" vertical="center"/>
      <protection hidden="1"/>
    </xf>
    <xf numFmtId="1" fontId="12" fillId="2" borderId="12" xfId="0" applyNumberFormat="1" applyFont="1" applyFill="1" applyBorder="1" applyAlignment="1" applyProtection="1">
      <alignment horizontal="center"/>
      <protection hidden="1"/>
    </xf>
    <xf numFmtId="0" fontId="10" fillId="17" borderId="0" xfId="0" applyFont="1" applyFill="1" applyProtection="1">
      <protection hidden="1"/>
    </xf>
    <xf numFmtId="1" fontId="11" fillId="3" borderId="12" xfId="0" applyNumberFormat="1" applyFont="1" applyFill="1" applyBorder="1" applyProtection="1">
      <protection hidden="1"/>
    </xf>
    <xf numFmtId="1" fontId="50" fillId="2" borderId="15" xfId="0" applyNumberFormat="1" applyFont="1" applyFill="1" applyBorder="1" applyProtection="1">
      <protection hidden="1"/>
    </xf>
    <xf numFmtId="1" fontId="60" fillId="16" borderId="9" xfId="0" applyNumberFormat="1" applyFont="1" applyFill="1" applyBorder="1" applyAlignment="1" applyProtection="1">
      <alignment horizontal="center"/>
      <protection hidden="1"/>
    </xf>
    <xf numFmtId="1" fontId="4" fillId="16" borderId="9" xfId="0" applyNumberFormat="1" applyFont="1" applyFill="1" applyBorder="1" applyAlignment="1" applyProtection="1">
      <alignment horizontal="center"/>
      <protection hidden="1"/>
    </xf>
    <xf numFmtId="1" fontId="10" fillId="19" borderId="8" xfId="0" applyNumberFormat="1" applyFont="1" applyFill="1" applyBorder="1" applyProtection="1">
      <protection hidden="1"/>
    </xf>
    <xf numFmtId="1" fontId="10" fillId="10" borderId="8" xfId="0" applyNumberFormat="1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" fontId="31" fillId="3" borderId="2" xfId="0" applyNumberFormat="1" applyFont="1" applyFill="1" applyBorder="1" applyAlignment="1" applyProtection="1">
      <alignment horizontal="center"/>
      <protection hidden="1"/>
    </xf>
    <xf numFmtId="1" fontId="55" fillId="3" borderId="2" xfId="0" applyNumberFormat="1" applyFont="1" applyFill="1" applyBorder="1" applyAlignment="1" applyProtection="1">
      <alignment horizontal="center"/>
      <protection hidden="1"/>
    </xf>
    <xf numFmtId="1" fontId="55" fillId="16" borderId="2" xfId="0" applyNumberFormat="1" applyFont="1" applyFill="1" applyBorder="1" applyAlignment="1" applyProtection="1">
      <alignment horizontal="center"/>
      <protection hidden="1"/>
    </xf>
    <xf numFmtId="1" fontId="55" fillId="16" borderId="9" xfId="0" applyNumberFormat="1" applyFont="1" applyFill="1" applyBorder="1" applyAlignment="1" applyProtection="1">
      <alignment horizontal="center"/>
      <protection hidden="1"/>
    </xf>
    <xf numFmtId="1" fontId="31" fillId="16" borderId="12" xfId="0" applyNumberFormat="1" applyFont="1" applyFill="1" applyBorder="1" applyAlignment="1" applyProtection="1">
      <alignment horizontal="center"/>
      <protection hidden="1"/>
    </xf>
    <xf numFmtId="0" fontId="31" fillId="17" borderId="2" xfId="0" applyFont="1" applyFill="1" applyBorder="1" applyAlignment="1" applyProtection="1">
      <alignment horizontal="center"/>
      <protection hidden="1"/>
    </xf>
    <xf numFmtId="0" fontId="31" fillId="2" borderId="12" xfId="0" applyFont="1" applyFill="1" applyBorder="1" applyAlignment="1" applyProtection="1">
      <alignment horizontal="center" vertical="center"/>
      <protection hidden="1"/>
    </xf>
    <xf numFmtId="1" fontId="31" fillId="2" borderId="12" xfId="0" applyNumberFormat="1" applyFont="1" applyFill="1" applyBorder="1" applyProtection="1">
      <protection hidden="1"/>
    </xf>
    <xf numFmtId="1" fontId="31" fillId="3" borderId="12" xfId="0" applyNumberFormat="1" applyFont="1" applyFill="1" applyBorder="1" applyProtection="1">
      <protection hidden="1"/>
    </xf>
    <xf numFmtId="1" fontId="55" fillId="3" borderId="12" xfId="0" applyNumberFormat="1" applyFont="1" applyFill="1" applyBorder="1" applyProtection="1">
      <protection hidden="1"/>
    </xf>
    <xf numFmtId="1" fontId="2" fillId="7" borderId="2" xfId="0" applyNumberFormat="1" applyFont="1" applyFill="1" applyBorder="1" applyAlignment="1" applyProtection="1">
      <alignment horizontal="center"/>
      <protection hidden="1"/>
    </xf>
    <xf numFmtId="1" fontId="31" fillId="16" borderId="15" xfId="0" applyNumberFormat="1" applyFont="1" applyFill="1" applyBorder="1" applyAlignment="1" applyProtection="1">
      <alignment horizontal="center"/>
      <protection hidden="1"/>
    </xf>
    <xf numFmtId="0" fontId="31" fillId="2" borderId="15" xfId="0" applyFont="1" applyFill="1" applyBorder="1" applyAlignment="1" applyProtection="1">
      <alignment horizontal="center" vertical="center"/>
      <protection hidden="1"/>
    </xf>
    <xf numFmtId="1" fontId="31" fillId="2" borderId="15" xfId="0" applyNumberFormat="1" applyFont="1" applyFill="1" applyBorder="1" applyProtection="1">
      <protection hidden="1"/>
    </xf>
    <xf numFmtId="1" fontId="31" fillId="3" borderId="15" xfId="0" applyNumberFormat="1" applyFont="1" applyFill="1" applyBorder="1" applyProtection="1">
      <protection hidden="1"/>
    </xf>
    <xf numFmtId="1" fontId="55" fillId="3" borderId="15" xfId="0" applyNumberFormat="1" applyFont="1" applyFill="1" applyBorder="1" applyProtection="1">
      <protection hidden="1"/>
    </xf>
    <xf numFmtId="1" fontId="31" fillId="16" borderId="9" xfId="0" applyNumberFormat="1" applyFont="1" applyFill="1" applyBorder="1" applyAlignment="1" applyProtection="1">
      <alignment horizontal="center"/>
      <protection hidden="1"/>
    </xf>
    <xf numFmtId="0" fontId="31" fillId="16" borderId="14" xfId="0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1" fontId="2" fillId="8" borderId="2" xfId="0" applyNumberFormat="1" applyFont="1" applyFill="1" applyBorder="1" applyProtection="1">
      <protection hidden="1"/>
    </xf>
    <xf numFmtId="1" fontId="49" fillId="8" borderId="2" xfId="0" applyNumberFormat="1" applyFont="1" applyFill="1" applyBorder="1" applyProtection="1">
      <protection hidden="1"/>
    </xf>
    <xf numFmtId="1" fontId="2" fillId="8" borderId="2" xfId="0" applyNumberFormat="1" applyFont="1" applyFill="1" applyBorder="1" applyAlignment="1" applyProtection="1">
      <alignment horizontal="center"/>
      <protection hidden="1"/>
    </xf>
    <xf numFmtId="1" fontId="34" fillId="8" borderId="2" xfId="0" applyNumberFormat="1" applyFont="1" applyFill="1" applyBorder="1" applyAlignment="1" applyProtection="1">
      <alignment horizontal="center"/>
      <protection hidden="1"/>
    </xf>
    <xf numFmtId="1" fontId="34" fillId="8" borderId="9" xfId="0" applyNumberFormat="1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1" fontId="23" fillId="8" borderId="7" xfId="0" applyNumberFormat="1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1" fontId="2" fillId="10" borderId="2" xfId="0" applyNumberFormat="1" applyFont="1" applyFill="1" applyBorder="1" applyProtection="1">
      <protection hidden="1"/>
    </xf>
    <xf numFmtId="1" fontId="49" fillId="10" borderId="2" xfId="0" applyNumberFormat="1" applyFont="1" applyFill="1" applyBorder="1" applyProtection="1">
      <protection hidden="1"/>
    </xf>
    <xf numFmtId="1" fontId="2" fillId="10" borderId="2" xfId="0" applyNumberFormat="1" applyFont="1" applyFill="1" applyBorder="1" applyAlignment="1" applyProtection="1">
      <alignment horizontal="center"/>
      <protection hidden="1"/>
    </xf>
    <xf numFmtId="1" fontId="34" fillId="10" borderId="2" xfId="0" applyNumberFormat="1" applyFont="1" applyFill="1" applyBorder="1" applyAlignment="1" applyProtection="1">
      <alignment horizontal="center"/>
      <protection hidden="1"/>
    </xf>
    <xf numFmtId="1" fontId="34" fillId="10" borderId="9" xfId="0" applyNumberFormat="1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/>
      <protection hidden="1"/>
    </xf>
    <xf numFmtId="0" fontId="2" fillId="10" borderId="8" xfId="0" applyFont="1" applyFill="1" applyBorder="1" applyAlignment="1" applyProtection="1">
      <alignment horizontal="center"/>
      <protection hidden="1"/>
    </xf>
    <xf numFmtId="1" fontId="23" fillId="10" borderId="0" xfId="0" applyNumberFormat="1" applyFont="1" applyFill="1" applyAlignment="1" applyProtection="1">
      <alignment horizontal="center"/>
      <protection hidden="1"/>
    </xf>
    <xf numFmtId="0" fontId="31" fillId="2" borderId="12" xfId="0" applyFont="1" applyFill="1" applyBorder="1" applyProtection="1">
      <protection hidden="1"/>
    </xf>
    <xf numFmtId="0" fontId="31" fillId="2" borderId="15" xfId="0" applyFont="1" applyFill="1" applyBorder="1" applyProtection="1">
      <protection hidden="1"/>
    </xf>
    <xf numFmtId="0" fontId="2" fillId="8" borderId="2" xfId="0" applyFont="1" applyFill="1" applyBorder="1" applyProtection="1">
      <protection hidden="1"/>
    </xf>
    <xf numFmtId="1" fontId="2" fillId="8" borderId="9" xfId="0" applyNumberFormat="1" applyFont="1" applyFill="1" applyBorder="1" applyAlignment="1" applyProtection="1">
      <alignment horizontal="center"/>
      <protection hidden="1"/>
    </xf>
    <xf numFmtId="1" fontId="2" fillId="10" borderId="8" xfId="0" applyNumberFormat="1" applyFont="1" applyFill="1" applyBorder="1" applyProtection="1">
      <protection hidden="1"/>
    </xf>
    <xf numFmtId="1" fontId="23" fillId="10" borderId="7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1" fontId="55" fillId="2" borderId="2" xfId="0" applyNumberFormat="1" applyFont="1" applyFill="1" applyBorder="1" applyAlignment="1" applyProtection="1">
      <alignment horizontal="center"/>
      <protection hidden="1"/>
    </xf>
    <xf numFmtId="1" fontId="55" fillId="2" borderId="8" xfId="0" applyNumberFormat="1" applyFont="1" applyFill="1" applyBorder="1" applyAlignment="1" applyProtection="1">
      <alignment horizontal="center"/>
      <protection hidden="1"/>
    </xf>
    <xf numFmtId="1" fontId="2" fillId="17" borderId="8" xfId="0" applyNumberFormat="1" applyFont="1" applyFill="1" applyBorder="1" applyAlignment="1" applyProtection="1">
      <alignment horizontal="center"/>
      <protection hidden="1"/>
    </xf>
    <xf numFmtId="0" fontId="55" fillId="3" borderId="2" xfId="0" applyFont="1" applyFill="1" applyBorder="1" applyProtection="1">
      <protection hidden="1"/>
    </xf>
    <xf numFmtId="1" fontId="61" fillId="16" borderId="2" xfId="0" applyNumberFormat="1" applyFont="1" applyFill="1" applyBorder="1" applyAlignment="1" applyProtection="1">
      <alignment horizontal="center"/>
      <protection hidden="1"/>
    </xf>
    <xf numFmtId="1" fontId="61" fillId="16" borderId="9" xfId="0" applyNumberFormat="1" applyFont="1" applyFill="1" applyBorder="1" applyAlignment="1" applyProtection="1">
      <alignment horizontal="center"/>
      <protection hidden="1"/>
    </xf>
    <xf numFmtId="0" fontId="55" fillId="16" borderId="9" xfId="0" applyFont="1" applyFill="1" applyBorder="1" applyAlignment="1" applyProtection="1">
      <alignment horizontal="center"/>
      <protection hidden="1"/>
    </xf>
    <xf numFmtId="0" fontId="55" fillId="17" borderId="2" xfId="0" applyFont="1" applyFill="1" applyBorder="1" applyAlignment="1" applyProtection="1">
      <alignment horizontal="center"/>
      <protection hidden="1"/>
    </xf>
    <xf numFmtId="0" fontId="55" fillId="17" borderId="8" xfId="0" applyFont="1" applyFill="1" applyBorder="1" applyProtection="1">
      <protection hidden="1"/>
    </xf>
    <xf numFmtId="165" fontId="55" fillId="17" borderId="2" xfId="0" applyNumberFormat="1" applyFont="1" applyFill="1" applyBorder="1" applyAlignment="1" applyProtection="1">
      <alignment horizontal="center"/>
      <protection hidden="1"/>
    </xf>
    <xf numFmtId="3" fontId="32" fillId="6" borderId="32" xfId="0" applyNumberFormat="1" applyFont="1" applyFill="1" applyBorder="1" applyProtection="1">
      <protection hidden="1"/>
    </xf>
    <xf numFmtId="3" fontId="32" fillId="6" borderId="26" xfId="0" applyNumberFormat="1" applyFont="1" applyFill="1" applyBorder="1" applyProtection="1"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1" fontId="53" fillId="16" borderId="2" xfId="0" applyNumberFormat="1" applyFont="1" applyFill="1" applyBorder="1" applyAlignment="1" applyProtection="1">
      <alignment horizontal="center"/>
      <protection hidden="1"/>
    </xf>
    <xf numFmtId="1" fontId="53" fillId="16" borderId="9" xfId="0" applyNumberFormat="1" applyFont="1" applyFill="1" applyBorder="1" applyAlignment="1" applyProtection="1">
      <alignment horizontal="center"/>
      <protection hidden="1"/>
    </xf>
    <xf numFmtId="0" fontId="34" fillId="16" borderId="12" xfId="0" applyFont="1" applyFill="1" applyBorder="1" applyAlignment="1" applyProtection="1">
      <alignment horizontal="center"/>
      <protection hidden="1"/>
    </xf>
    <xf numFmtId="164" fontId="31" fillId="2" borderId="12" xfId="2" applyFont="1" applyFill="1" applyBorder="1" applyAlignment="1" applyProtection="1">
      <alignment horizontal="center" vertical="center"/>
      <protection hidden="1"/>
    </xf>
    <xf numFmtId="0" fontId="31" fillId="3" borderId="12" xfId="0" applyFont="1" applyFill="1" applyBorder="1" applyProtection="1">
      <protection hidden="1"/>
    </xf>
    <xf numFmtId="0" fontId="55" fillId="3" borderId="12" xfId="0" applyFont="1" applyFill="1" applyBorder="1" applyProtection="1">
      <protection hidden="1"/>
    </xf>
    <xf numFmtId="1" fontId="31" fillId="16" borderId="2" xfId="0" applyNumberFormat="1" applyFont="1" applyFill="1" applyBorder="1" applyAlignment="1" applyProtection="1">
      <alignment horizontal="center"/>
      <protection hidden="1"/>
    </xf>
    <xf numFmtId="0" fontId="31" fillId="16" borderId="15" xfId="0" applyFont="1" applyFill="1" applyBorder="1" applyAlignment="1" applyProtection="1">
      <alignment horizontal="center"/>
      <protection hidden="1"/>
    </xf>
    <xf numFmtId="164" fontId="31" fillId="2" borderId="15" xfId="2" applyFont="1" applyFill="1" applyBorder="1" applyAlignment="1" applyProtection="1">
      <alignment horizontal="center" vertical="center"/>
      <protection hidden="1"/>
    </xf>
    <xf numFmtId="0" fontId="31" fillId="3" borderId="15" xfId="0" applyFont="1" applyFill="1" applyBorder="1" applyProtection="1">
      <protection hidden="1"/>
    </xf>
    <xf numFmtId="0" fontId="55" fillId="3" borderId="15" xfId="0" applyFont="1" applyFill="1" applyBorder="1" applyProtection="1">
      <protection hidden="1"/>
    </xf>
    <xf numFmtId="165" fontId="34" fillId="17" borderId="2" xfId="0" applyNumberFormat="1" applyFont="1" applyFill="1" applyBorder="1" applyAlignment="1" applyProtection="1">
      <alignment horizontal="center"/>
      <protection hidden="1"/>
    </xf>
    <xf numFmtId="164" fontId="2" fillId="8" borderId="2" xfId="2" applyFont="1" applyFill="1" applyBorder="1" applyAlignment="1" applyProtection="1">
      <alignment horizontal="center" vertical="center"/>
      <protection hidden="1"/>
    </xf>
    <xf numFmtId="0" fontId="49" fillId="8" borderId="2" xfId="0" applyFont="1" applyFill="1" applyBorder="1" applyProtection="1">
      <protection hidden="1"/>
    </xf>
    <xf numFmtId="165" fontId="2" fillId="8" borderId="2" xfId="0" applyNumberFormat="1" applyFont="1" applyFill="1" applyBorder="1" applyAlignment="1" applyProtection="1">
      <alignment horizontal="center"/>
      <protection hidden="1"/>
    </xf>
    <xf numFmtId="164" fontId="2" fillId="10" borderId="2" xfId="2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Protection="1">
      <protection hidden="1"/>
    </xf>
    <xf numFmtId="0" fontId="49" fillId="10" borderId="2" xfId="0" applyFont="1" applyFill="1" applyBorder="1" applyProtection="1">
      <protection hidden="1"/>
    </xf>
    <xf numFmtId="165" fontId="2" fillId="10" borderId="12" xfId="0" applyNumberFormat="1" applyFont="1" applyFill="1" applyBorder="1" applyAlignment="1" applyProtection="1">
      <alignment horizontal="center"/>
      <protection hidden="1"/>
    </xf>
    <xf numFmtId="1" fontId="2" fillId="10" borderId="0" xfId="0" applyNumberFormat="1" applyFont="1" applyFill="1" applyAlignment="1" applyProtection="1">
      <alignment horizontal="center"/>
      <protection hidden="1"/>
    </xf>
    <xf numFmtId="3" fontId="32" fillId="10" borderId="32" xfId="0" applyNumberFormat="1" applyFont="1" applyFill="1" applyBorder="1" applyAlignment="1" applyProtection="1">
      <alignment horizontal="center" vertical="center"/>
      <protection hidden="1"/>
    </xf>
    <xf numFmtId="3" fontId="10" fillId="10" borderId="26" xfId="0" applyNumberFormat="1" applyFont="1" applyFill="1" applyBorder="1" applyProtection="1">
      <protection hidden="1"/>
    </xf>
    <xf numFmtId="1" fontId="37" fillId="16" borderId="2" xfId="0" applyNumberFormat="1" applyFont="1" applyFill="1" applyBorder="1" applyAlignment="1" applyProtection="1">
      <alignment horizontal="center"/>
      <protection hidden="1"/>
    </xf>
    <xf numFmtId="3" fontId="10" fillId="10" borderId="32" xfId="0" applyNumberFormat="1" applyFont="1" applyFill="1" applyBorder="1" applyProtection="1">
      <protection hidden="1"/>
    </xf>
    <xf numFmtId="3" fontId="32" fillId="10" borderId="26" xfId="0" applyNumberFormat="1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Protection="1">
      <protection hidden="1"/>
    </xf>
    <xf numFmtId="1" fontId="2" fillId="18" borderId="2" xfId="0" applyNumberFormat="1" applyFont="1" applyFill="1" applyBorder="1" applyAlignment="1" applyProtection="1">
      <alignment horizontal="center"/>
      <protection hidden="1"/>
    </xf>
    <xf numFmtId="0" fontId="31" fillId="16" borderId="12" xfId="0" applyFont="1" applyFill="1" applyBorder="1" applyAlignment="1" applyProtection="1">
      <alignment horizontal="center"/>
      <protection hidden="1"/>
    </xf>
    <xf numFmtId="0" fontId="31" fillId="2" borderId="14" xfId="0" applyFont="1" applyFill="1" applyBorder="1" applyAlignment="1" applyProtection="1">
      <alignment horizontal="center" vertical="center"/>
      <protection hidden="1"/>
    </xf>
    <xf numFmtId="1" fontId="31" fillId="2" borderId="14" xfId="0" applyNumberFormat="1" applyFont="1" applyFill="1" applyBorder="1" applyProtection="1">
      <protection hidden="1"/>
    </xf>
    <xf numFmtId="1" fontId="11" fillId="2" borderId="14" xfId="0" applyNumberFormat="1" applyFont="1" applyFill="1" applyBorder="1" applyProtection="1">
      <protection hidden="1"/>
    </xf>
    <xf numFmtId="0" fontId="31" fillId="3" borderId="14" xfId="0" applyFont="1" applyFill="1" applyBorder="1" applyProtection="1">
      <protection hidden="1"/>
    </xf>
    <xf numFmtId="165" fontId="34" fillId="8" borderId="2" xfId="0" applyNumberFormat="1" applyFont="1" applyFill="1" applyBorder="1" applyAlignment="1" applyProtection="1">
      <alignment horizontal="center"/>
      <protection hidden="1"/>
    </xf>
    <xf numFmtId="165" fontId="34" fillId="10" borderId="2" xfId="0" applyNumberFormat="1" applyFont="1" applyFill="1" applyBorder="1" applyAlignment="1" applyProtection="1">
      <alignment horizontal="center"/>
      <protection hidden="1"/>
    </xf>
    <xf numFmtId="165" fontId="34" fillId="10" borderId="12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1" fontId="31" fillId="16" borderId="7" xfId="0" applyNumberFormat="1" applyFont="1" applyFill="1" applyBorder="1" applyAlignment="1" applyProtection="1">
      <alignment horizontal="center"/>
      <protection hidden="1"/>
    </xf>
    <xf numFmtId="0" fontId="2" fillId="17" borderId="2" xfId="0" applyFont="1" applyFill="1" applyBorder="1" applyAlignment="1" applyProtection="1">
      <alignment horizontal="center"/>
      <protection hidden="1"/>
    </xf>
    <xf numFmtId="0" fontId="31" fillId="17" borderId="15" xfId="0" applyFont="1" applyFill="1" applyBorder="1" applyAlignment="1" applyProtection="1">
      <alignment horizontal="center"/>
      <protection hidden="1"/>
    </xf>
    <xf numFmtId="1" fontId="2" fillId="10" borderId="15" xfId="0" applyNumberFormat="1" applyFont="1" applyFill="1" applyBorder="1" applyAlignment="1" applyProtection="1">
      <alignment horizontal="center"/>
      <protection hidden="1"/>
    </xf>
    <xf numFmtId="3" fontId="32" fillId="10" borderId="33" xfId="0" applyNumberFormat="1" applyFont="1" applyFill="1" applyBorder="1" applyAlignment="1" applyProtection="1">
      <alignment horizontal="center" vertical="center"/>
      <protection hidden="1"/>
    </xf>
    <xf numFmtId="1" fontId="31" fillId="16" borderId="12" xfId="0" applyNumberFormat="1" applyFont="1" applyFill="1" applyBorder="1" applyProtection="1">
      <protection hidden="1"/>
    </xf>
    <xf numFmtId="3" fontId="10" fillId="10" borderId="33" xfId="0" applyNumberFormat="1" applyFont="1" applyFill="1" applyBorder="1" applyProtection="1">
      <protection hidden="1"/>
    </xf>
    <xf numFmtId="0" fontId="61" fillId="5" borderId="2" xfId="0" applyFont="1" applyFill="1" applyBorder="1" applyAlignment="1" applyProtection="1">
      <alignment horizontal="center" wrapText="1"/>
      <protection hidden="1"/>
    </xf>
    <xf numFmtId="165" fontId="31" fillId="16" borderId="15" xfId="0" applyNumberFormat="1" applyFont="1" applyFill="1" applyBorder="1" applyAlignment="1" applyProtection="1">
      <alignment horizontal="center"/>
      <protection hidden="1"/>
    </xf>
    <xf numFmtId="165" fontId="31" fillId="16" borderId="14" xfId="0" applyNumberFormat="1" applyFont="1" applyFill="1" applyBorder="1" applyAlignment="1" applyProtection="1">
      <alignment horizontal="center"/>
      <protection hidden="1"/>
    </xf>
    <xf numFmtId="1" fontId="57" fillId="17" borderId="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1" fontId="53" fillId="16" borderId="12" xfId="0" applyNumberFormat="1" applyFont="1" applyFill="1" applyBorder="1" applyAlignment="1" applyProtection="1">
      <alignment horizontal="center"/>
      <protection hidden="1"/>
    </xf>
    <xf numFmtId="1" fontId="13" fillId="16" borderId="12" xfId="0" applyNumberFormat="1" applyFont="1" applyFill="1" applyBorder="1" applyAlignment="1" applyProtection="1">
      <alignment horizontal="right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1" fontId="53" fillId="17" borderId="12" xfId="0" applyNumberFormat="1" applyFont="1" applyFill="1" applyBorder="1" applyAlignment="1" applyProtection="1">
      <alignment horizontal="center"/>
      <protection hidden="1"/>
    </xf>
    <xf numFmtId="1" fontId="13" fillId="17" borderId="12" xfId="0" applyNumberFormat="1" applyFont="1" applyFill="1" applyBorder="1" applyAlignment="1" applyProtection="1">
      <alignment horizontal="center"/>
      <protection hidden="1"/>
    </xf>
    <xf numFmtId="0" fontId="50" fillId="16" borderId="15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1" fontId="53" fillId="16" borderId="15" xfId="0" applyNumberFormat="1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1" fontId="53" fillId="17" borderId="15" xfId="0" applyNumberFormat="1" applyFont="1" applyFill="1" applyBorder="1" applyAlignment="1" applyProtection="1">
      <alignment horizontal="center"/>
      <protection hidden="1"/>
    </xf>
    <xf numFmtId="1" fontId="13" fillId="17" borderId="15" xfId="0" applyNumberFormat="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1" fontId="13" fillId="2" borderId="14" xfId="0" applyNumberFormat="1" applyFont="1" applyFill="1" applyBorder="1" applyAlignment="1" applyProtection="1">
      <alignment horizontal="center"/>
      <protection hidden="1"/>
    </xf>
    <xf numFmtId="1" fontId="13" fillId="16" borderId="14" xfId="0" applyNumberFormat="1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55" fillId="3" borderId="14" xfId="0" applyFont="1" applyFill="1" applyBorder="1" applyProtection="1">
      <protection hidden="1"/>
    </xf>
    <xf numFmtId="1" fontId="13" fillId="2" borderId="12" xfId="0" applyNumberFormat="1" applyFont="1" applyFill="1" applyBorder="1" applyAlignment="1" applyProtection="1">
      <alignment horizontal="center"/>
      <protection hidden="1"/>
    </xf>
    <xf numFmtId="0" fontId="12" fillId="3" borderId="12" xfId="0" applyFont="1" applyFill="1" applyBorder="1" applyAlignment="1" applyProtection="1">
      <alignment horizontal="center"/>
      <protection hidden="1"/>
    </xf>
    <xf numFmtId="1" fontId="13" fillId="2" borderId="15" xfId="0" applyNumberFormat="1" applyFont="1" applyFill="1" applyBorder="1" applyAlignment="1" applyProtection="1">
      <alignment horizontal="center"/>
      <protection hidden="1"/>
    </xf>
    <xf numFmtId="0" fontId="2" fillId="17" borderId="2" xfId="0" applyFont="1" applyFill="1" applyBorder="1" applyAlignment="1" applyProtection="1">
      <alignment horizontal="center" vertical="center"/>
      <protection hidden="1"/>
    </xf>
    <xf numFmtId="1" fontId="13" fillId="17" borderId="2" xfId="0" applyNumberFormat="1" applyFont="1" applyFill="1" applyBorder="1" applyAlignment="1" applyProtection="1">
      <alignment horizontal="center"/>
      <protection hidden="1"/>
    </xf>
    <xf numFmtId="1" fontId="31" fillId="17" borderId="12" xfId="0" applyNumberFormat="1" applyFont="1" applyFill="1" applyBorder="1" applyProtection="1">
      <protection hidden="1"/>
    </xf>
    <xf numFmtId="1" fontId="31" fillId="17" borderId="8" xfId="0" applyNumberFormat="1" applyFont="1" applyFill="1" applyBorder="1" applyProtection="1">
      <protection hidden="1"/>
    </xf>
    <xf numFmtId="1" fontId="31" fillId="17" borderId="15" xfId="0" applyNumberFormat="1" applyFont="1" applyFill="1" applyBorder="1" applyProtection="1">
      <protection hidden="1"/>
    </xf>
    <xf numFmtId="1" fontId="12" fillId="16" borderId="2" xfId="0" applyNumberFormat="1" applyFont="1" applyFill="1" applyBorder="1" applyAlignment="1" applyProtection="1">
      <alignment horizontal="center"/>
      <protection hidden="1"/>
    </xf>
    <xf numFmtId="0" fontId="61" fillId="21" borderId="2" xfId="0" applyFont="1" applyFill="1" applyBorder="1" applyAlignment="1" applyProtection="1">
      <alignment horizontal="center"/>
      <protection hidden="1"/>
    </xf>
    <xf numFmtId="0" fontId="31" fillId="16" borderId="15" xfId="0" applyFont="1" applyFill="1" applyBorder="1" applyAlignment="1" applyProtection="1">
      <alignment horizontal="center" vertical="center"/>
      <protection hidden="1"/>
    </xf>
    <xf numFmtId="0" fontId="11" fillId="21" borderId="2" xfId="0" applyFont="1" applyFill="1" applyBorder="1" applyAlignment="1" applyProtection="1">
      <alignment horizontal="center"/>
      <protection hidden="1"/>
    </xf>
    <xf numFmtId="0" fontId="2" fillId="16" borderId="2" xfId="0" applyFont="1" applyFill="1" applyBorder="1" applyAlignment="1" applyProtection="1">
      <alignment horizontal="center" vertical="center"/>
      <protection hidden="1"/>
    </xf>
    <xf numFmtId="0" fontId="12" fillId="17" borderId="2" xfId="0" applyFont="1" applyFill="1" applyBorder="1" applyProtection="1">
      <protection hidden="1"/>
    </xf>
    <xf numFmtId="0" fontId="31" fillId="17" borderId="12" xfId="0" applyFont="1" applyFill="1" applyBorder="1" applyProtection="1">
      <protection hidden="1"/>
    </xf>
    <xf numFmtId="0" fontId="55" fillId="17" borderId="12" xfId="0" applyFont="1" applyFill="1" applyBorder="1" applyProtection="1">
      <protection hidden="1"/>
    </xf>
    <xf numFmtId="0" fontId="31" fillId="17" borderId="15" xfId="0" applyFont="1" applyFill="1" applyBorder="1" applyProtection="1">
      <protection hidden="1"/>
    </xf>
    <xf numFmtId="0" fontId="31" fillId="17" borderId="14" xfId="0" applyFont="1" applyFill="1" applyBorder="1" applyAlignment="1" applyProtection="1">
      <alignment horizontal="center"/>
      <protection hidden="1"/>
    </xf>
    <xf numFmtId="165" fontId="2" fillId="16" borderId="12" xfId="0" applyNumberFormat="1" applyFont="1" applyFill="1" applyBorder="1" applyAlignment="1" applyProtection="1">
      <alignment horizontal="center"/>
      <protection hidden="1"/>
    </xf>
    <xf numFmtId="165" fontId="2" fillId="16" borderId="15" xfId="0" applyNumberFormat="1" applyFont="1" applyFill="1" applyBorder="1" applyAlignment="1" applyProtection="1">
      <alignment horizontal="center"/>
      <protection hidden="1"/>
    </xf>
    <xf numFmtId="165" fontId="2" fillId="16" borderId="14" xfId="0" applyNumberFormat="1" applyFont="1" applyFill="1" applyBorder="1" applyAlignment="1" applyProtection="1">
      <alignment horizontal="center"/>
      <protection hidden="1"/>
    </xf>
    <xf numFmtId="1" fontId="2" fillId="3" borderId="2" xfId="0" applyNumberFormat="1" applyFont="1" applyFill="1" applyBorder="1" applyAlignment="1" applyProtection="1">
      <alignment horizontal="center"/>
      <protection hidden="1"/>
    </xf>
    <xf numFmtId="1" fontId="2" fillId="10" borderId="19" xfId="0" applyNumberFormat="1" applyFont="1" applyFill="1" applyBorder="1" applyAlignment="1" applyProtection="1">
      <alignment horizontal="center"/>
      <protection hidden="1"/>
    </xf>
    <xf numFmtId="0" fontId="31" fillId="17" borderId="19" xfId="0" applyFont="1" applyFill="1" applyBorder="1" applyAlignment="1" applyProtection="1">
      <alignment horizontal="center"/>
      <protection hidden="1"/>
    </xf>
    <xf numFmtId="0" fontId="31" fillId="17" borderId="10" xfId="0" applyFont="1" applyFill="1" applyBorder="1" applyAlignment="1" applyProtection="1">
      <alignment horizontal="center"/>
      <protection hidden="1"/>
    </xf>
    <xf numFmtId="0" fontId="31" fillId="17" borderId="28" xfId="0" applyFont="1" applyFill="1" applyBorder="1" applyAlignment="1" applyProtection="1">
      <alignment horizontal="center"/>
      <protection hidden="1"/>
    </xf>
    <xf numFmtId="165" fontId="2" fillId="10" borderId="2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" fontId="31" fillId="2" borderId="2" xfId="0" applyNumberFormat="1" applyFont="1" applyFill="1" applyBorder="1" applyProtection="1">
      <protection hidden="1"/>
    </xf>
    <xf numFmtId="1" fontId="2" fillId="17" borderId="2" xfId="0" applyNumberFormat="1" applyFont="1" applyFill="1" applyBorder="1" applyAlignment="1" applyProtection="1">
      <alignment horizontal="center"/>
      <protection hidden="1"/>
    </xf>
    <xf numFmtId="1" fontId="35" fillId="16" borderId="2" xfId="0" applyNumberFormat="1" applyFont="1" applyFill="1" applyBorder="1" applyAlignment="1" applyProtection="1">
      <alignment horizontal="center"/>
      <protection hidden="1"/>
    </xf>
    <xf numFmtId="1" fontId="35" fillId="16" borderId="9" xfId="0" applyNumberFormat="1" applyFont="1" applyFill="1" applyBorder="1" applyAlignment="1" applyProtection="1">
      <alignment horizontal="center"/>
      <protection hidden="1"/>
    </xf>
    <xf numFmtId="0" fontId="14" fillId="16" borderId="2" xfId="0" applyFont="1" applyFill="1" applyBorder="1" applyAlignment="1" applyProtection="1">
      <alignment horizontal="center"/>
      <protection hidden="1"/>
    </xf>
    <xf numFmtId="1" fontId="31" fillId="17" borderId="2" xfId="0" applyNumberFormat="1" applyFont="1" applyFill="1" applyBorder="1" applyAlignment="1" applyProtection="1">
      <alignment horizontal="center"/>
      <protection hidden="1"/>
    </xf>
    <xf numFmtId="165" fontId="12" fillId="9" borderId="2" xfId="0" applyNumberFormat="1" applyFont="1" applyFill="1" applyBorder="1" applyAlignment="1" applyProtection="1">
      <alignment horizontal="center"/>
      <protection hidden="1"/>
    </xf>
    <xf numFmtId="3" fontId="10" fillId="9" borderId="32" xfId="0" applyNumberFormat="1" applyFont="1" applyFill="1" applyBorder="1" applyProtection="1">
      <protection hidden="1"/>
    </xf>
    <xf numFmtId="3" fontId="10" fillId="9" borderId="26" xfId="0" applyNumberFormat="1" applyFont="1" applyFill="1" applyBorder="1" applyProtection="1">
      <protection hidden="1"/>
    </xf>
    <xf numFmtId="0" fontId="11" fillId="3" borderId="2" xfId="0" applyFont="1" applyFill="1" applyBorder="1" applyProtection="1">
      <protection hidden="1"/>
    </xf>
    <xf numFmtId="0" fontId="11" fillId="16" borderId="12" xfId="0" applyFont="1" applyFill="1" applyBorder="1" applyAlignment="1" applyProtection="1">
      <alignment horizontal="center"/>
      <protection hidden="1"/>
    </xf>
    <xf numFmtId="0" fontId="11" fillId="17" borderId="8" xfId="0" applyFont="1" applyFill="1" applyBorder="1" applyProtection="1">
      <protection hidden="1"/>
    </xf>
    <xf numFmtId="0" fontId="11" fillId="17" borderId="12" xfId="0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1" fillId="3" borderId="12" xfId="0" applyFont="1" applyFill="1" applyBorder="1" applyProtection="1">
      <protection hidden="1"/>
    </xf>
    <xf numFmtId="0" fontId="11" fillId="17" borderId="15" xfId="0" applyFont="1" applyFill="1" applyBorder="1" applyAlignment="1" applyProtection="1">
      <alignment horizont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1" fillId="3" borderId="15" xfId="0" applyFont="1" applyFill="1" applyBorder="1" applyProtection="1">
      <protection hidden="1"/>
    </xf>
    <xf numFmtId="0" fontId="11" fillId="17" borderId="14" xfId="0" applyFont="1" applyFill="1" applyBorder="1" applyAlignment="1" applyProtection="1">
      <alignment horizontal="center"/>
      <protection hidden="1"/>
    </xf>
    <xf numFmtId="0" fontId="12" fillId="19" borderId="2" xfId="0" applyFont="1" applyFill="1" applyBorder="1" applyAlignment="1" applyProtection="1">
      <alignment horizontal="center" vertical="center"/>
      <protection hidden="1"/>
    </xf>
    <xf numFmtId="0" fontId="12" fillId="19" borderId="2" xfId="0" applyFont="1" applyFill="1" applyBorder="1" applyProtection="1">
      <protection hidden="1"/>
    </xf>
    <xf numFmtId="0" fontId="51" fillId="19" borderId="2" xfId="0" applyFont="1" applyFill="1" applyBorder="1" applyProtection="1">
      <protection hidden="1"/>
    </xf>
    <xf numFmtId="1" fontId="26" fillId="19" borderId="2" xfId="0" applyNumberFormat="1" applyFont="1" applyFill="1" applyBorder="1" applyAlignment="1" applyProtection="1">
      <alignment horizontal="center"/>
      <protection hidden="1"/>
    </xf>
    <xf numFmtId="1" fontId="26" fillId="19" borderId="9" xfId="0" applyNumberFormat="1" applyFont="1" applyFill="1" applyBorder="1" applyAlignment="1" applyProtection="1">
      <alignment horizontal="center"/>
      <protection hidden="1"/>
    </xf>
    <xf numFmtId="165" fontId="12" fillId="19" borderId="9" xfId="0" applyNumberFormat="1" applyFont="1" applyFill="1" applyBorder="1" applyAlignment="1" applyProtection="1">
      <alignment horizontal="center"/>
      <protection hidden="1"/>
    </xf>
    <xf numFmtId="0" fontId="12" fillId="19" borderId="2" xfId="0" applyFont="1" applyFill="1" applyBorder="1" applyAlignment="1" applyProtection="1">
      <alignment horizontal="center"/>
      <protection hidden="1"/>
    </xf>
    <xf numFmtId="0" fontId="2" fillId="19" borderId="8" xfId="0" applyFont="1" applyFill="1" applyBorder="1" applyProtection="1">
      <protection hidden="1"/>
    </xf>
    <xf numFmtId="2" fontId="2" fillId="19" borderId="12" xfId="0" applyNumberFormat="1" applyFont="1" applyFill="1" applyBorder="1" applyAlignment="1" applyProtection="1">
      <alignment horizontal="center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0" fontId="12" fillId="10" borderId="2" xfId="0" applyFont="1" applyFill="1" applyBorder="1" applyProtection="1">
      <protection hidden="1"/>
    </xf>
    <xf numFmtId="0" fontId="12" fillId="10" borderId="2" xfId="0" applyFont="1" applyFill="1" applyBorder="1" applyAlignment="1" applyProtection="1">
      <alignment horizontal="center"/>
      <protection hidden="1"/>
    </xf>
    <xf numFmtId="2" fontId="2" fillId="10" borderId="12" xfId="0" applyNumberFormat="1" applyFont="1" applyFill="1" applyBorder="1" applyAlignment="1" applyProtection="1">
      <alignment horizontal="center"/>
      <protection hidden="1"/>
    </xf>
    <xf numFmtId="3" fontId="23" fillId="10" borderId="32" xfId="0" applyNumberFormat="1" applyFont="1" applyFill="1" applyBorder="1" applyProtection="1">
      <protection hidden="1"/>
    </xf>
    <xf numFmtId="3" fontId="23" fillId="10" borderId="26" xfId="0" applyNumberFormat="1" applyFont="1" applyFill="1" applyBorder="1" applyProtection="1">
      <protection hidden="1"/>
    </xf>
    <xf numFmtId="0" fontId="11" fillId="16" borderId="19" xfId="0" applyFont="1" applyFill="1" applyBorder="1" applyAlignment="1" applyProtection="1">
      <alignment horizontal="center"/>
      <protection hidden="1"/>
    </xf>
    <xf numFmtId="2" fontId="2" fillId="17" borderId="12" xfId="0" applyNumberFormat="1" applyFont="1" applyFill="1" applyBorder="1" applyAlignment="1" applyProtection="1">
      <alignment horizontal="center"/>
      <protection hidden="1"/>
    </xf>
    <xf numFmtId="0" fontId="11" fillId="16" borderId="10" xfId="0" applyFont="1" applyFill="1" applyBorder="1" applyAlignment="1" applyProtection="1">
      <alignment horizontal="center"/>
      <protection hidden="1"/>
    </xf>
    <xf numFmtId="2" fontId="2" fillId="17" borderId="15" xfId="0" applyNumberFormat="1" applyFont="1" applyFill="1" applyBorder="1" applyAlignment="1" applyProtection="1">
      <alignment horizontal="center"/>
      <protection hidden="1"/>
    </xf>
    <xf numFmtId="0" fontId="11" fillId="16" borderId="28" xfId="0" applyFont="1" applyFill="1" applyBorder="1" applyAlignment="1" applyProtection="1">
      <alignment horizontal="center"/>
      <protection hidden="1"/>
    </xf>
    <xf numFmtId="2" fontId="2" fillId="17" borderId="14" xfId="0" applyNumberFormat="1" applyFont="1" applyFill="1" applyBorder="1" applyAlignment="1" applyProtection="1">
      <alignment horizontal="center"/>
      <protection hidden="1"/>
    </xf>
    <xf numFmtId="0" fontId="12" fillId="10" borderId="1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165" fontId="12" fillId="16" borderId="19" xfId="0" applyNumberFormat="1" applyFont="1" applyFill="1" applyBorder="1" applyAlignment="1" applyProtection="1">
      <alignment horizontal="center"/>
      <protection hidden="1"/>
    </xf>
    <xf numFmtId="1" fontId="55" fillId="17" borderId="2" xfId="0" applyNumberFormat="1" applyFont="1" applyFill="1" applyBorder="1" applyAlignment="1" applyProtection="1">
      <alignment horizontal="center"/>
      <protection hidden="1"/>
    </xf>
    <xf numFmtId="0" fontId="31" fillId="2" borderId="19" xfId="0" applyFont="1" applyFill="1" applyBorder="1" applyAlignment="1" applyProtection="1">
      <alignment horizontal="center" vertical="center"/>
      <protection hidden="1"/>
    </xf>
    <xf numFmtId="0" fontId="31" fillId="2" borderId="10" xfId="0" applyFont="1" applyFill="1" applyBorder="1" applyAlignment="1" applyProtection="1">
      <alignment horizontal="center" vertical="center"/>
      <protection hidden="1"/>
    </xf>
    <xf numFmtId="1" fontId="55" fillId="2" borderId="10" xfId="0" applyNumberFormat="1" applyFont="1" applyFill="1" applyBorder="1" applyProtection="1">
      <protection hidden="1"/>
    </xf>
    <xf numFmtId="1" fontId="31" fillId="2" borderId="10" xfId="0" applyNumberFormat="1" applyFont="1" applyFill="1" applyBorder="1" applyAlignment="1" applyProtection="1">
      <alignment horizontal="right"/>
      <protection hidden="1"/>
    </xf>
    <xf numFmtId="0" fontId="31" fillId="3" borderId="10" xfId="0" applyFont="1" applyFill="1" applyBorder="1" applyProtection="1">
      <protection hidden="1"/>
    </xf>
    <xf numFmtId="0" fontId="23" fillId="7" borderId="8" xfId="0" applyFont="1" applyFill="1" applyBorder="1" applyAlignment="1" applyProtection="1">
      <alignment horizontal="center"/>
      <protection hidden="1"/>
    </xf>
    <xf numFmtId="165" fontId="12" fillId="16" borderId="10" xfId="0" applyNumberFormat="1" applyFont="1" applyFill="1" applyBorder="1" applyAlignment="1" applyProtection="1">
      <alignment horizontal="center"/>
      <protection hidden="1"/>
    </xf>
    <xf numFmtId="1" fontId="31" fillId="2" borderId="10" xfId="0" applyNumberFormat="1" applyFont="1" applyFill="1" applyBorder="1" applyProtection="1">
      <protection hidden="1"/>
    </xf>
    <xf numFmtId="1" fontId="10" fillId="16" borderId="2" xfId="0" applyNumberFormat="1" applyFont="1" applyFill="1" applyBorder="1" applyAlignment="1" applyProtection="1">
      <alignment horizontal="center"/>
      <protection hidden="1"/>
    </xf>
    <xf numFmtId="1" fontId="36" fillId="16" borderId="2" xfId="0" applyNumberFormat="1" applyFont="1" applyFill="1" applyBorder="1" applyAlignment="1" applyProtection="1">
      <alignment horizontal="center"/>
      <protection hidden="1"/>
    </xf>
    <xf numFmtId="1" fontId="17" fillId="16" borderId="2" xfId="0" applyNumberFormat="1" applyFont="1" applyFill="1" applyBorder="1" applyAlignment="1" applyProtection="1">
      <alignment horizontal="center"/>
      <protection hidden="1"/>
    </xf>
    <xf numFmtId="165" fontId="12" fillId="16" borderId="28" xfId="0" applyNumberFormat="1" applyFont="1" applyFill="1" applyBorder="1" applyAlignment="1" applyProtection="1">
      <alignment horizontal="center"/>
      <protection hidden="1"/>
    </xf>
    <xf numFmtId="0" fontId="2" fillId="19" borderId="2" xfId="0" applyFont="1" applyFill="1" applyBorder="1" applyAlignment="1" applyProtection="1">
      <alignment horizontal="center" vertical="center"/>
      <protection hidden="1"/>
    </xf>
    <xf numFmtId="1" fontId="2" fillId="19" borderId="2" xfId="0" applyNumberFormat="1" applyFont="1" applyFill="1" applyBorder="1" applyProtection="1">
      <protection hidden="1"/>
    </xf>
    <xf numFmtId="0" fontId="2" fillId="19" borderId="2" xfId="0" applyFont="1" applyFill="1" applyBorder="1" applyProtection="1">
      <protection hidden="1"/>
    </xf>
    <xf numFmtId="0" fontId="49" fillId="19" borderId="2" xfId="0" applyFont="1" applyFill="1" applyBorder="1" applyProtection="1">
      <protection hidden="1"/>
    </xf>
    <xf numFmtId="0" fontId="23" fillId="19" borderId="2" xfId="0" applyFont="1" applyFill="1" applyBorder="1" applyAlignment="1" applyProtection="1">
      <alignment horizontal="center"/>
      <protection hidden="1"/>
    </xf>
    <xf numFmtId="1" fontId="34" fillId="19" borderId="2" xfId="0" applyNumberFormat="1" applyFont="1" applyFill="1" applyBorder="1" applyAlignment="1" applyProtection="1">
      <alignment horizontal="center"/>
      <protection hidden="1"/>
    </xf>
    <xf numFmtId="1" fontId="34" fillId="19" borderId="9" xfId="0" applyNumberFormat="1" applyFont="1" applyFill="1" applyBorder="1" applyAlignment="1" applyProtection="1">
      <alignment horizontal="center"/>
      <protection hidden="1"/>
    </xf>
    <xf numFmtId="1" fontId="31" fillId="19" borderId="8" xfId="0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23" fillId="10" borderId="2" xfId="0" applyFont="1" applyFill="1" applyBorder="1" applyAlignment="1" applyProtection="1">
      <alignment horizontal="center"/>
      <protection hidden="1"/>
    </xf>
    <xf numFmtId="1" fontId="31" fillId="10" borderId="8" xfId="0" applyNumberFormat="1" applyFont="1" applyFill="1" applyBorder="1" applyProtection="1">
      <protection hidden="1"/>
    </xf>
    <xf numFmtId="1" fontId="37" fillId="17" borderId="2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Protection="1">
      <protection hidden="1"/>
    </xf>
    <xf numFmtId="0" fontId="23" fillId="7" borderId="2" xfId="0" applyFont="1" applyFill="1" applyBorder="1" applyAlignment="1" applyProtection="1">
      <alignment horizontal="center"/>
      <protection hidden="1"/>
    </xf>
    <xf numFmtId="0" fontId="55" fillId="3" borderId="0" xfId="0" applyFont="1" applyFill="1" applyProtection="1">
      <protection hidden="1"/>
    </xf>
    <xf numFmtId="1" fontId="36" fillId="16" borderId="9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" fontId="17" fillId="16" borderId="9" xfId="0" applyNumberFormat="1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53" fillId="17" borderId="2" xfId="0" applyFont="1" applyFill="1" applyBorder="1" applyAlignment="1" applyProtection="1">
      <alignment horizontal="center"/>
      <protection hidden="1"/>
    </xf>
    <xf numFmtId="1" fontId="55" fillId="2" borderId="12" xfId="0" applyNumberFormat="1" applyFont="1" applyFill="1" applyBorder="1" applyProtection="1">
      <protection hidden="1"/>
    </xf>
    <xf numFmtId="1" fontId="55" fillId="2" borderId="15" xfId="0" applyNumberFormat="1" applyFont="1" applyFill="1" applyBorder="1" applyProtection="1">
      <protection hidden="1"/>
    </xf>
    <xf numFmtId="1" fontId="31" fillId="19" borderId="9" xfId="0" applyNumberFormat="1" applyFont="1" applyFill="1" applyBorder="1" applyAlignment="1" applyProtection="1">
      <alignment horizontal="center"/>
      <protection hidden="1"/>
    </xf>
    <xf numFmtId="1" fontId="31" fillId="10" borderId="9" xfId="0" applyNumberFormat="1" applyFont="1" applyFill="1" applyBorder="1" applyAlignment="1" applyProtection="1">
      <alignment horizontal="center"/>
      <protection hidden="1"/>
    </xf>
    <xf numFmtId="1" fontId="56" fillId="16" borderId="2" xfId="0" applyNumberFormat="1" applyFont="1" applyFill="1" applyBorder="1" applyAlignment="1" applyProtection="1">
      <alignment horizontal="center"/>
      <protection hidden="1"/>
    </xf>
    <xf numFmtId="1" fontId="56" fillId="16" borderId="9" xfId="0" applyNumberFormat="1" applyFont="1" applyFill="1" applyBorder="1" applyAlignment="1" applyProtection="1">
      <alignment horizontal="center"/>
      <protection hidden="1"/>
    </xf>
    <xf numFmtId="1" fontId="2" fillId="19" borderId="8" xfId="0" applyNumberFormat="1" applyFont="1" applyFill="1" applyBorder="1" applyProtection="1">
      <protection hidden="1"/>
    </xf>
    <xf numFmtId="165" fontId="12" fillId="16" borderId="12" xfId="0" applyNumberFormat="1" applyFont="1" applyFill="1" applyBorder="1" applyAlignment="1" applyProtection="1">
      <alignment horizontal="center"/>
      <protection hidden="1"/>
    </xf>
    <xf numFmtId="1" fontId="12" fillId="16" borderId="9" xfId="0" applyNumberFormat="1" applyFont="1" applyFill="1" applyBorder="1" applyAlignment="1" applyProtection="1">
      <alignment horizontal="center"/>
      <protection hidden="1"/>
    </xf>
    <xf numFmtId="165" fontId="12" fillId="16" borderId="15" xfId="0" applyNumberFormat="1" applyFont="1" applyFill="1" applyBorder="1" applyAlignment="1" applyProtection="1">
      <alignment horizontal="center"/>
      <protection hidden="1"/>
    </xf>
    <xf numFmtId="1" fontId="4" fillId="17" borderId="2" xfId="0" applyNumberFormat="1" applyFont="1" applyFill="1" applyBorder="1" applyAlignment="1" applyProtection="1">
      <alignment horizontal="center"/>
      <protection hidden="1"/>
    </xf>
    <xf numFmtId="165" fontId="12" fillId="16" borderId="14" xfId="0" applyNumberFormat="1" applyFont="1" applyFill="1" applyBorder="1" applyAlignment="1" applyProtection="1">
      <alignment horizontal="center"/>
      <protection hidden="1"/>
    </xf>
    <xf numFmtId="0" fontId="18" fillId="19" borderId="2" xfId="0" applyFont="1" applyFill="1" applyBorder="1" applyProtection="1">
      <protection hidden="1"/>
    </xf>
    <xf numFmtId="1" fontId="17" fillId="19" borderId="2" xfId="0" applyNumberFormat="1" applyFont="1" applyFill="1" applyBorder="1" applyAlignment="1" applyProtection="1">
      <alignment horizontal="center"/>
      <protection hidden="1"/>
    </xf>
    <xf numFmtId="1" fontId="23" fillId="19" borderId="8" xfId="0" applyNumberFormat="1" applyFont="1" applyFill="1" applyBorder="1" applyProtection="1">
      <protection hidden="1"/>
    </xf>
    <xf numFmtId="0" fontId="23" fillId="19" borderId="8" xfId="0" applyFont="1" applyFill="1" applyBorder="1" applyProtection="1">
      <protection hidden="1"/>
    </xf>
    <xf numFmtId="1" fontId="17" fillId="10" borderId="2" xfId="0" applyNumberFormat="1" applyFont="1" applyFill="1" applyBorder="1" applyAlignment="1" applyProtection="1">
      <alignment horizontal="center"/>
      <protection hidden="1"/>
    </xf>
    <xf numFmtId="1" fontId="23" fillId="10" borderId="8" xfId="0" applyNumberFormat="1" applyFont="1" applyFill="1" applyBorder="1" applyProtection="1">
      <protection hidden="1"/>
    </xf>
    <xf numFmtId="0" fontId="23" fillId="10" borderId="11" xfId="0" applyFont="1" applyFill="1" applyBorder="1" applyProtection="1">
      <protection hidden="1"/>
    </xf>
    <xf numFmtId="1" fontId="12" fillId="17" borderId="2" xfId="0" applyNumberFormat="1" applyFont="1" applyFill="1" applyBorder="1" applyAlignment="1" applyProtection="1">
      <alignment horizontal="center"/>
      <protection hidden="1"/>
    </xf>
    <xf numFmtId="1" fontId="12" fillId="17" borderId="8" xfId="0" applyNumberFormat="1" applyFont="1" applyFill="1" applyBorder="1" applyProtection="1">
      <protection hidden="1"/>
    </xf>
    <xf numFmtId="3" fontId="23" fillId="6" borderId="26" xfId="0" applyNumberFormat="1" applyFont="1" applyFill="1" applyBorder="1" applyAlignment="1" applyProtection="1">
      <alignment horizontal="center" vertical="center"/>
      <protection hidden="1"/>
    </xf>
    <xf numFmtId="1" fontId="12" fillId="2" borderId="12" xfId="0" applyNumberFormat="1" applyFont="1" applyFill="1" applyBorder="1" applyProtection="1">
      <protection hidden="1"/>
    </xf>
    <xf numFmtId="0" fontId="12" fillId="3" borderId="12" xfId="0" applyFont="1" applyFill="1" applyBorder="1" applyProtection="1">
      <protection hidden="1"/>
    </xf>
    <xf numFmtId="1" fontId="12" fillId="2" borderId="15" xfId="0" applyNumberFormat="1" applyFont="1" applyFill="1" applyBorder="1" applyProtection="1">
      <protection hidden="1"/>
    </xf>
    <xf numFmtId="0" fontId="12" fillId="3" borderId="15" xfId="0" applyFont="1" applyFill="1" applyBorder="1" applyProtection="1">
      <protection hidden="1"/>
    </xf>
    <xf numFmtId="0" fontId="51" fillId="3" borderId="15" xfId="0" applyFont="1" applyFill="1" applyBorder="1" applyProtection="1">
      <protection hidden="1"/>
    </xf>
    <xf numFmtId="1" fontId="12" fillId="19" borderId="8" xfId="0" applyNumberFormat="1" applyFont="1" applyFill="1" applyBorder="1" applyProtection="1">
      <protection hidden="1"/>
    </xf>
    <xf numFmtId="0" fontId="12" fillId="19" borderId="8" xfId="0" applyFont="1" applyFill="1" applyBorder="1" applyProtection="1">
      <protection hidden="1"/>
    </xf>
    <xf numFmtId="1" fontId="12" fillId="10" borderId="8" xfId="0" applyNumberFormat="1" applyFont="1" applyFill="1" applyBorder="1" applyProtection="1">
      <protection hidden="1"/>
    </xf>
    <xf numFmtId="0" fontId="12" fillId="10" borderId="11" xfId="0" applyFont="1" applyFill="1" applyBorder="1" applyProtection="1">
      <protection hidden="1"/>
    </xf>
    <xf numFmtId="1" fontId="2" fillId="17" borderId="8" xfId="0" applyNumberFormat="1" applyFont="1" applyFill="1" applyBorder="1" applyProtection="1">
      <protection hidden="1"/>
    </xf>
    <xf numFmtId="1" fontId="2" fillId="2" borderId="12" xfId="0" applyNumberFormat="1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0" fontId="49" fillId="3" borderId="12" xfId="0" applyFont="1" applyFill="1" applyBorder="1" applyProtection="1">
      <protection hidden="1"/>
    </xf>
    <xf numFmtId="1" fontId="2" fillId="2" borderId="15" xfId="0" applyNumberFormat="1" applyFont="1" applyFill="1" applyBorder="1" applyProtection="1">
      <protection hidden="1"/>
    </xf>
    <xf numFmtId="0" fontId="2" fillId="3" borderId="15" xfId="0" applyFont="1" applyFill="1" applyBorder="1" applyProtection="1">
      <protection hidden="1"/>
    </xf>
    <xf numFmtId="0" fontId="49" fillId="3" borderId="15" xfId="0" applyFont="1" applyFill="1" applyBorder="1" applyProtection="1">
      <protection hidden="1"/>
    </xf>
    <xf numFmtId="1" fontId="2" fillId="19" borderId="2" xfId="0" applyNumberFormat="1" applyFont="1" applyFill="1" applyBorder="1" applyAlignment="1" applyProtection="1">
      <alignment horizontal="center"/>
      <protection hidden="1"/>
    </xf>
    <xf numFmtId="0" fontId="2" fillId="10" borderId="11" xfId="0" applyFont="1" applyFill="1" applyBorder="1" applyProtection="1">
      <protection hidden="1"/>
    </xf>
    <xf numFmtId="0" fontId="61" fillId="2" borderId="12" xfId="0" applyFont="1" applyFill="1" applyBorder="1" applyAlignment="1" applyProtection="1">
      <alignment horizontal="center" vertical="center"/>
      <protection hidden="1"/>
    </xf>
    <xf numFmtId="1" fontId="31" fillId="17" borderId="2" xfId="0" applyNumberFormat="1" applyFont="1" applyFill="1" applyBorder="1" applyProtection="1">
      <protection hidden="1"/>
    </xf>
    <xf numFmtId="1" fontId="34" fillId="19" borderId="2" xfId="0" applyNumberFormat="1" applyFont="1" applyFill="1" applyBorder="1" applyProtection="1">
      <protection hidden="1"/>
    </xf>
    <xf numFmtId="165" fontId="2" fillId="19" borderId="12" xfId="0" applyNumberFormat="1" applyFont="1" applyFill="1" applyBorder="1" applyAlignment="1" applyProtection="1">
      <alignment horizontal="center"/>
      <protection hidden="1"/>
    </xf>
    <xf numFmtId="1" fontId="34" fillId="10" borderId="2" xfId="0" applyNumberFormat="1" applyFont="1" applyFill="1" applyBorder="1" applyProtection="1">
      <protection hidden="1"/>
    </xf>
    <xf numFmtId="1" fontId="2" fillId="20" borderId="2" xfId="0" applyNumberFormat="1" applyFont="1" applyFill="1" applyBorder="1" applyAlignment="1" applyProtection="1">
      <alignment horizontal="center"/>
      <protection hidden="1"/>
    </xf>
    <xf numFmtId="1" fontId="34" fillId="8" borderId="2" xfId="0" applyNumberFormat="1" applyFont="1" applyFill="1" applyBorder="1" applyProtection="1">
      <protection hidden="1"/>
    </xf>
    <xf numFmtId="165" fontId="2" fillId="8" borderId="12" xfId="0" applyNumberFormat="1" applyFont="1" applyFill="1" applyBorder="1" applyAlignment="1" applyProtection="1">
      <alignment horizontal="center"/>
      <protection hidden="1"/>
    </xf>
    <xf numFmtId="1" fontId="34" fillId="10" borderId="8" xfId="0" applyNumberFormat="1" applyFont="1" applyFill="1" applyBorder="1" applyProtection="1">
      <protection hidden="1"/>
    </xf>
    <xf numFmtId="0" fontId="61" fillId="13" borderId="2" xfId="0" applyFont="1" applyFill="1" applyBorder="1" applyAlignment="1" applyProtection="1">
      <alignment horizontal="center"/>
      <protection hidden="1"/>
    </xf>
    <xf numFmtId="1" fontId="2" fillId="16" borderId="2" xfId="0" applyNumberFormat="1" applyFont="1" applyFill="1" applyBorder="1" applyProtection="1">
      <protection hidden="1"/>
    </xf>
    <xf numFmtId="0" fontId="2" fillId="17" borderId="2" xfId="0" applyFont="1" applyFill="1" applyBorder="1" applyProtection="1">
      <protection hidden="1"/>
    </xf>
    <xf numFmtId="0" fontId="49" fillId="17" borderId="2" xfId="0" applyFont="1" applyFill="1" applyBorder="1" applyProtection="1">
      <protection hidden="1"/>
    </xf>
    <xf numFmtId="1" fontId="34" fillId="17" borderId="2" xfId="0" applyNumberFormat="1" applyFont="1" applyFill="1" applyBorder="1" applyAlignment="1" applyProtection="1">
      <alignment horizontal="center"/>
      <protection hidden="1"/>
    </xf>
    <xf numFmtId="1" fontId="34" fillId="17" borderId="8" xfId="0" applyNumberFormat="1" applyFont="1" applyFill="1" applyBorder="1" applyProtection="1">
      <protection hidden="1"/>
    </xf>
    <xf numFmtId="165" fontId="2" fillId="17" borderId="12" xfId="0" applyNumberFormat="1" applyFont="1" applyFill="1" applyBorder="1" applyAlignment="1" applyProtection="1">
      <alignment horizontal="center"/>
      <protection hidden="1"/>
    </xf>
    <xf numFmtId="3" fontId="23" fillId="18" borderId="26" xfId="0" applyNumberFormat="1" applyFont="1" applyFill="1" applyBorder="1" applyProtection="1">
      <protection hidden="1"/>
    </xf>
    <xf numFmtId="0" fontId="2" fillId="16" borderId="12" xfId="0" applyFont="1" applyFill="1" applyBorder="1" applyAlignment="1" applyProtection="1">
      <alignment horizontal="center" vertical="center"/>
      <protection hidden="1"/>
    </xf>
    <xf numFmtId="1" fontId="2" fillId="16" borderId="12" xfId="0" applyNumberFormat="1" applyFont="1" applyFill="1" applyBorder="1" applyProtection="1">
      <protection hidden="1"/>
    </xf>
    <xf numFmtId="0" fontId="2" fillId="17" borderId="12" xfId="0" applyFont="1" applyFill="1" applyBorder="1" applyProtection="1">
      <protection hidden="1"/>
    </xf>
    <xf numFmtId="0" fontId="49" fillId="17" borderId="12" xfId="0" applyFont="1" applyFill="1" applyBorder="1" applyProtection="1">
      <protection hidden="1"/>
    </xf>
    <xf numFmtId="165" fontId="2" fillId="17" borderId="15" xfId="0" applyNumberFormat="1" applyFont="1" applyFill="1" applyBorder="1" applyAlignment="1" applyProtection="1">
      <alignment horizontal="center"/>
      <protection hidden="1"/>
    </xf>
    <xf numFmtId="0" fontId="2" fillId="16" borderId="15" xfId="0" applyFont="1" applyFill="1" applyBorder="1" applyAlignment="1" applyProtection="1">
      <alignment horizontal="center" vertical="center"/>
      <protection hidden="1"/>
    </xf>
    <xf numFmtId="1" fontId="2" fillId="16" borderId="15" xfId="0" applyNumberFormat="1" applyFont="1" applyFill="1" applyBorder="1" applyProtection="1">
      <protection hidden="1"/>
    </xf>
    <xf numFmtId="1" fontId="11" fillId="16" borderId="15" xfId="0" applyNumberFormat="1" applyFont="1" applyFill="1" applyBorder="1" applyProtection="1">
      <protection hidden="1"/>
    </xf>
    <xf numFmtId="0" fontId="2" fillId="17" borderId="15" xfId="0" applyFont="1" applyFill="1" applyBorder="1" applyProtection="1">
      <protection hidden="1"/>
    </xf>
    <xf numFmtId="0" fontId="49" fillId="17" borderId="15" xfId="0" applyFont="1" applyFill="1" applyBorder="1" applyProtection="1">
      <protection hidden="1"/>
    </xf>
    <xf numFmtId="0" fontId="2" fillId="16" borderId="14" xfId="0" applyFont="1" applyFill="1" applyBorder="1" applyAlignment="1" applyProtection="1">
      <alignment horizontal="center" vertical="center"/>
      <protection hidden="1"/>
    </xf>
    <xf numFmtId="1" fontId="2" fillId="16" borderId="14" xfId="0" applyNumberFormat="1" applyFont="1" applyFill="1" applyBorder="1" applyProtection="1">
      <protection hidden="1"/>
    </xf>
    <xf numFmtId="1" fontId="11" fillId="16" borderId="14" xfId="0" applyNumberFormat="1" applyFont="1" applyFill="1" applyBorder="1" applyProtection="1">
      <protection hidden="1"/>
    </xf>
    <xf numFmtId="0" fontId="2" fillId="17" borderId="14" xfId="0" applyFont="1" applyFill="1" applyBorder="1" applyProtection="1">
      <protection hidden="1"/>
    </xf>
    <xf numFmtId="0" fontId="49" fillId="17" borderId="14" xfId="0" applyFont="1" applyFill="1" applyBorder="1" applyProtection="1">
      <protection hidden="1"/>
    </xf>
    <xf numFmtId="165" fontId="2" fillId="17" borderId="14" xfId="0" applyNumberFormat="1" applyFont="1" applyFill="1" applyBorder="1" applyAlignment="1" applyProtection="1">
      <alignment horizontal="center"/>
      <protection hidden="1"/>
    </xf>
    <xf numFmtId="165" fontId="12" fillId="19" borderId="19" xfId="0" applyNumberFormat="1" applyFont="1" applyFill="1" applyBorder="1" applyAlignment="1" applyProtection="1">
      <alignment horizontal="center"/>
      <protection hidden="1"/>
    </xf>
    <xf numFmtId="1" fontId="34" fillId="19" borderId="8" xfId="0" applyNumberFormat="1" applyFont="1" applyFill="1" applyBorder="1" applyProtection="1">
      <protection hidden="1"/>
    </xf>
    <xf numFmtId="0" fontId="2" fillId="12" borderId="2" xfId="0" applyFont="1" applyFill="1" applyBorder="1" applyAlignment="1" applyProtection="1">
      <alignment horizontal="center" vertical="center"/>
      <protection hidden="1"/>
    </xf>
    <xf numFmtId="1" fontId="13" fillId="12" borderId="2" xfId="0" applyNumberFormat="1" applyFont="1" applyFill="1" applyBorder="1" applyAlignment="1" applyProtection="1">
      <alignment horizontal="center"/>
      <protection hidden="1"/>
    </xf>
    <xf numFmtId="1" fontId="10" fillId="18" borderId="2" xfId="0" applyNumberFormat="1" applyFont="1" applyFill="1" applyBorder="1" applyAlignment="1" applyProtection="1">
      <alignment horizontal="center"/>
      <protection hidden="1"/>
    </xf>
    <xf numFmtId="0" fontId="55" fillId="16" borderId="12" xfId="0" applyFont="1" applyFill="1" applyBorder="1" applyAlignment="1" applyProtection="1">
      <alignment horizontal="center"/>
      <protection hidden="1"/>
    </xf>
    <xf numFmtId="0" fontId="31" fillId="12" borderId="12" xfId="0" applyFont="1" applyFill="1" applyBorder="1" applyAlignment="1" applyProtection="1">
      <alignment horizontal="center" vertical="center"/>
      <protection hidden="1"/>
    </xf>
    <xf numFmtId="0" fontId="55" fillId="12" borderId="12" xfId="0" applyFont="1" applyFill="1" applyBorder="1" applyAlignment="1" applyProtection="1">
      <alignment horizontal="center" vertical="center"/>
      <protection hidden="1"/>
    </xf>
    <xf numFmtId="1" fontId="31" fillId="12" borderId="12" xfId="0" applyNumberFormat="1" applyFont="1" applyFill="1" applyBorder="1" applyProtection="1">
      <protection hidden="1"/>
    </xf>
    <xf numFmtId="1" fontId="23" fillId="20" borderId="2" xfId="0" applyNumberFormat="1" applyFont="1" applyFill="1" applyBorder="1" applyAlignment="1" applyProtection="1">
      <alignment horizontal="center"/>
      <protection hidden="1"/>
    </xf>
    <xf numFmtId="0" fontId="31" fillId="12" borderId="15" xfId="0" applyFont="1" applyFill="1" applyBorder="1" applyAlignment="1" applyProtection="1">
      <alignment horizontal="center" vertical="center"/>
      <protection hidden="1"/>
    </xf>
    <xf numFmtId="0" fontId="55" fillId="12" borderId="15" xfId="0" applyFont="1" applyFill="1" applyBorder="1" applyAlignment="1" applyProtection="1">
      <alignment horizontal="center" vertical="center"/>
      <protection hidden="1"/>
    </xf>
    <xf numFmtId="1" fontId="31" fillId="12" borderId="15" xfId="0" applyNumberFormat="1" applyFont="1" applyFill="1" applyBorder="1" applyProtection="1">
      <protection hidden="1"/>
    </xf>
    <xf numFmtId="1" fontId="31" fillId="17" borderId="18" xfId="0" applyNumberFormat="1" applyFont="1" applyFill="1" applyBorder="1" applyAlignment="1" applyProtection="1">
      <alignment horizontal="center"/>
      <protection hidden="1"/>
    </xf>
    <xf numFmtId="1" fontId="23" fillId="20" borderId="8" xfId="0" applyNumberFormat="1" applyFont="1" applyFill="1" applyBorder="1" applyAlignment="1" applyProtection="1">
      <alignment horizontal="center"/>
      <protection hidden="1"/>
    </xf>
    <xf numFmtId="165" fontId="2" fillId="19" borderId="9" xfId="0" applyNumberFormat="1" applyFont="1" applyFill="1" applyBorder="1" applyAlignment="1" applyProtection="1">
      <alignment horizontal="center"/>
      <protection hidden="1"/>
    </xf>
    <xf numFmtId="165" fontId="2" fillId="10" borderId="19" xfId="0" applyNumberFormat="1" applyFont="1" applyFill="1" applyBorder="1" applyAlignment="1" applyProtection="1">
      <alignment horizontal="center"/>
      <protection hidden="1"/>
    </xf>
    <xf numFmtId="1" fontId="50" fillId="17" borderId="18" xfId="0" applyNumberFormat="1" applyFont="1" applyFill="1" applyBorder="1" applyAlignment="1" applyProtection="1">
      <alignment horizontal="center"/>
      <protection hidden="1"/>
    </xf>
    <xf numFmtId="1" fontId="58" fillId="16" borderId="2" xfId="0" applyNumberFormat="1" applyFont="1" applyFill="1" applyBorder="1" applyAlignment="1" applyProtection="1">
      <alignment horizontal="center"/>
      <protection hidden="1"/>
    </xf>
    <xf numFmtId="1" fontId="58" fillId="16" borderId="9" xfId="0" applyNumberFormat="1" applyFont="1" applyFill="1" applyBorder="1" applyAlignment="1" applyProtection="1">
      <alignment horizontal="center"/>
      <protection hidden="1"/>
    </xf>
    <xf numFmtId="0" fontId="55" fillId="17" borderId="15" xfId="0" applyFont="1" applyFill="1" applyBorder="1" applyProtection="1">
      <protection hidden="1"/>
    </xf>
    <xf numFmtId="0" fontId="12" fillId="11" borderId="2" xfId="0" applyFont="1" applyFill="1" applyBorder="1" applyAlignment="1" applyProtection="1">
      <alignment horizontal="right"/>
      <protection hidden="1"/>
    </xf>
    <xf numFmtId="0" fontId="2" fillId="11" borderId="2" xfId="0" applyFont="1" applyFill="1" applyBorder="1" applyAlignment="1" applyProtection="1">
      <alignment horizontal="center" vertical="center"/>
      <protection hidden="1"/>
    </xf>
    <xf numFmtId="1" fontId="2" fillId="11" borderId="2" xfId="0" applyNumberFormat="1" applyFont="1" applyFill="1" applyBorder="1" applyProtection="1">
      <protection hidden="1"/>
    </xf>
    <xf numFmtId="0" fontId="2" fillId="11" borderId="2" xfId="0" applyFont="1" applyFill="1" applyBorder="1" applyProtection="1">
      <protection hidden="1"/>
    </xf>
    <xf numFmtId="0" fontId="49" fillId="11" borderId="2" xfId="0" applyFont="1" applyFill="1" applyBorder="1" applyProtection="1">
      <protection hidden="1"/>
    </xf>
    <xf numFmtId="1" fontId="23" fillId="11" borderId="2" xfId="0" applyNumberFormat="1" applyFont="1" applyFill="1" applyBorder="1" applyAlignment="1" applyProtection="1">
      <alignment horizontal="center"/>
      <protection hidden="1"/>
    </xf>
    <xf numFmtId="1" fontId="34" fillId="11" borderId="2" xfId="0" applyNumberFormat="1" applyFont="1" applyFill="1" applyBorder="1" applyAlignment="1" applyProtection="1">
      <alignment horizontal="center"/>
      <protection hidden="1"/>
    </xf>
    <xf numFmtId="1" fontId="34" fillId="11" borderId="9" xfId="0" applyNumberFormat="1" applyFont="1" applyFill="1" applyBorder="1" applyAlignment="1" applyProtection="1">
      <alignment horizontal="center"/>
      <protection hidden="1"/>
    </xf>
    <xf numFmtId="165" fontId="2" fillId="11" borderId="9" xfId="0" applyNumberFormat="1" applyFont="1" applyFill="1" applyBorder="1" applyAlignment="1" applyProtection="1">
      <alignment horizontal="center"/>
      <protection hidden="1"/>
    </xf>
    <xf numFmtId="1" fontId="2" fillId="11" borderId="8" xfId="0" applyNumberFormat="1" applyFont="1" applyFill="1" applyBorder="1" applyProtection="1">
      <protection hidden="1"/>
    </xf>
    <xf numFmtId="0" fontId="18" fillId="17" borderId="2" xfId="0" applyFont="1" applyFill="1" applyBorder="1" applyAlignment="1" applyProtection="1">
      <alignment horizontal="center" vertical="center"/>
      <protection hidden="1"/>
    </xf>
    <xf numFmtId="1" fontId="52" fillId="16" borderId="2" xfId="0" applyNumberFormat="1" applyFont="1" applyFill="1" applyBorder="1" applyAlignment="1" applyProtection="1">
      <alignment horizontal="center"/>
      <protection hidden="1"/>
    </xf>
    <xf numFmtId="1" fontId="50" fillId="2" borderId="12" xfId="0" applyNumberFormat="1" applyFont="1" applyFill="1" applyBorder="1" applyProtection="1"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1" fontId="11" fillId="17" borderId="8" xfId="0" applyNumberFormat="1" applyFont="1" applyFill="1" applyBorder="1" applyProtection="1">
      <protection hidden="1"/>
    </xf>
    <xf numFmtId="1" fontId="66" fillId="19" borderId="2" xfId="0" applyNumberFormat="1" applyFont="1" applyFill="1" applyBorder="1" applyAlignment="1" applyProtection="1">
      <alignment horizontal="center"/>
      <protection hidden="1"/>
    </xf>
    <xf numFmtId="1" fontId="66" fillId="10" borderId="2" xfId="0" applyNumberFormat="1" applyFont="1" applyFill="1" applyBorder="1" applyAlignment="1" applyProtection="1">
      <alignment horizontal="center"/>
      <protection hidden="1"/>
    </xf>
    <xf numFmtId="0" fontId="31" fillId="3" borderId="2" xfId="0" applyFont="1" applyFill="1" applyBorder="1" applyProtection="1">
      <protection hidden="1"/>
    </xf>
    <xf numFmtId="1" fontId="67" fillId="16" borderId="2" xfId="0" applyNumberFormat="1" applyFont="1" applyFill="1" applyBorder="1" applyAlignment="1" applyProtection="1">
      <alignment horizontal="center"/>
      <protection hidden="1"/>
    </xf>
    <xf numFmtId="1" fontId="67" fillId="16" borderId="9" xfId="0" applyNumberFormat="1" applyFont="1" applyFill="1" applyBorder="1" applyAlignment="1" applyProtection="1">
      <alignment horizontal="center"/>
      <protection hidden="1"/>
    </xf>
    <xf numFmtId="1" fontId="60" fillId="16" borderId="2" xfId="0" applyNumberFormat="1" applyFont="1" applyFill="1" applyBorder="1" applyAlignment="1" applyProtection="1">
      <alignment horizontal="center"/>
      <protection hidden="1"/>
    </xf>
    <xf numFmtId="1" fontId="2" fillId="19" borderId="7" xfId="0" applyNumberFormat="1" applyFont="1" applyFill="1" applyBorder="1" applyProtection="1">
      <protection hidden="1"/>
    </xf>
    <xf numFmtId="165" fontId="2" fillId="10" borderId="9" xfId="0" applyNumberFormat="1" applyFont="1" applyFill="1" applyBorder="1" applyAlignment="1" applyProtection="1">
      <alignment horizontal="center"/>
      <protection hidden="1"/>
    </xf>
    <xf numFmtId="1" fontId="2" fillId="10" borderId="7" xfId="0" applyNumberFormat="1" applyFont="1" applyFill="1" applyBorder="1" applyProtection="1">
      <protection hidden="1"/>
    </xf>
    <xf numFmtId="0" fontId="34" fillId="16" borderId="9" xfId="0" applyFont="1" applyFill="1" applyBorder="1" applyAlignment="1" applyProtection="1">
      <alignment horizontal="center"/>
      <protection hidden="1"/>
    </xf>
    <xf numFmtId="0" fontId="34" fillId="17" borderId="7" xfId="0" applyFont="1" applyFill="1" applyBorder="1" applyProtection="1">
      <protection hidden="1"/>
    </xf>
    <xf numFmtId="2" fontId="38" fillId="17" borderId="2" xfId="0" applyNumberFormat="1" applyFont="1" applyFill="1" applyBorder="1" applyAlignment="1" applyProtection="1">
      <alignment horizontal="center"/>
      <protection hidden="1"/>
    </xf>
    <xf numFmtId="3" fontId="32" fillId="6" borderId="32" xfId="0" applyNumberFormat="1" applyFont="1" applyFill="1" applyBorder="1" applyAlignment="1" applyProtection="1">
      <alignment horizontal="right" vertical="center"/>
      <protection hidden="1"/>
    </xf>
    <xf numFmtId="3" fontId="32" fillId="6" borderId="26" xfId="0" applyNumberFormat="1" applyFont="1" applyFill="1" applyBorder="1" applyAlignment="1" applyProtection="1">
      <alignment horizontal="right" vertical="center"/>
      <protection hidden="1"/>
    </xf>
    <xf numFmtId="0" fontId="11" fillId="9" borderId="8" xfId="0" applyFont="1" applyFill="1" applyBorder="1" applyProtection="1">
      <protection hidden="1"/>
    </xf>
    <xf numFmtId="165" fontId="12" fillId="9" borderId="2" xfId="0" applyNumberFormat="1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horizontal="right"/>
      <protection hidden="1"/>
    </xf>
    <xf numFmtId="0" fontId="31" fillId="8" borderId="2" xfId="0" applyFont="1" applyFill="1" applyBorder="1" applyAlignment="1" applyProtection="1">
      <alignment horizontal="center" vertical="center"/>
      <protection hidden="1"/>
    </xf>
    <xf numFmtId="1" fontId="31" fillId="8" borderId="2" xfId="0" applyNumberFormat="1" applyFont="1" applyFill="1" applyBorder="1" applyProtection="1">
      <protection hidden="1"/>
    </xf>
    <xf numFmtId="0" fontId="31" fillId="8" borderId="2" xfId="0" applyFont="1" applyFill="1" applyBorder="1" applyProtection="1">
      <protection hidden="1"/>
    </xf>
    <xf numFmtId="0" fontId="55" fillId="8" borderId="2" xfId="0" applyFont="1" applyFill="1" applyBorder="1" applyProtection="1">
      <protection hidden="1"/>
    </xf>
    <xf numFmtId="1" fontId="31" fillId="8" borderId="2" xfId="0" applyNumberFormat="1" applyFont="1" applyFill="1" applyBorder="1" applyAlignment="1" applyProtection="1">
      <alignment horizontal="center"/>
      <protection hidden="1"/>
    </xf>
    <xf numFmtId="1" fontId="31" fillId="8" borderId="9" xfId="0" applyNumberFormat="1" applyFont="1" applyFill="1" applyBorder="1" applyAlignment="1" applyProtection="1">
      <alignment horizontal="center"/>
      <protection hidden="1"/>
    </xf>
    <xf numFmtId="0" fontId="31" fillId="8" borderId="2" xfId="0" applyFont="1" applyFill="1" applyBorder="1" applyAlignment="1" applyProtection="1">
      <alignment horizontal="center"/>
      <protection hidden="1"/>
    </xf>
    <xf numFmtId="0" fontId="31" fillId="8" borderId="8" xfId="0" applyFont="1" applyFill="1" applyBorder="1" applyProtection="1">
      <protection hidden="1"/>
    </xf>
    <xf numFmtId="0" fontId="11" fillId="10" borderId="2" xfId="0" applyFont="1" applyFill="1" applyBorder="1" applyAlignment="1" applyProtection="1">
      <alignment horizontal="right"/>
      <protection hidden="1"/>
    </xf>
    <xf numFmtId="0" fontId="31" fillId="10" borderId="2" xfId="0" applyFont="1" applyFill="1" applyBorder="1" applyAlignment="1" applyProtection="1">
      <alignment horizontal="center" vertical="center"/>
      <protection hidden="1"/>
    </xf>
    <xf numFmtId="1" fontId="31" fillId="10" borderId="2" xfId="0" applyNumberFormat="1" applyFont="1" applyFill="1" applyBorder="1" applyProtection="1">
      <protection hidden="1"/>
    </xf>
    <xf numFmtId="0" fontId="31" fillId="10" borderId="2" xfId="0" applyFont="1" applyFill="1" applyBorder="1" applyProtection="1">
      <protection hidden="1"/>
    </xf>
    <xf numFmtId="0" fontId="55" fillId="10" borderId="2" xfId="0" applyFont="1" applyFill="1" applyBorder="1" applyProtection="1">
      <protection hidden="1"/>
    </xf>
    <xf numFmtId="1" fontId="31" fillId="10" borderId="2" xfId="0" applyNumberFormat="1" applyFont="1" applyFill="1" applyBorder="1" applyAlignment="1" applyProtection="1">
      <alignment horizontal="center"/>
      <protection hidden="1"/>
    </xf>
    <xf numFmtId="0" fontId="31" fillId="10" borderId="2" xfId="0" applyFont="1" applyFill="1" applyBorder="1" applyAlignment="1" applyProtection="1">
      <alignment horizontal="center"/>
      <protection hidden="1"/>
    </xf>
    <xf numFmtId="0" fontId="31" fillId="10" borderId="8" xfId="0" applyFont="1" applyFill="1" applyBorder="1" applyProtection="1">
      <protection hidden="1"/>
    </xf>
    <xf numFmtId="1" fontId="12" fillId="10" borderId="0" xfId="0" applyNumberFormat="1" applyFont="1" applyFill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1" fontId="12" fillId="16" borderId="12" xfId="0" applyNumberFormat="1" applyFont="1" applyFill="1" applyBorder="1" applyAlignment="1" applyProtection="1">
      <alignment horizontal="center"/>
      <protection hidden="1"/>
    </xf>
    <xf numFmtId="1" fontId="12" fillId="16" borderId="15" xfId="0" applyNumberFormat="1" applyFont="1" applyFill="1" applyBorder="1" applyAlignment="1" applyProtection="1">
      <alignment horizontal="center"/>
      <protection hidden="1"/>
    </xf>
    <xf numFmtId="1" fontId="12" fillId="16" borderId="14" xfId="0" applyNumberFormat="1" applyFont="1" applyFill="1" applyBorder="1" applyAlignment="1" applyProtection="1">
      <alignment horizontal="center"/>
      <protection hidden="1"/>
    </xf>
    <xf numFmtId="1" fontId="11" fillId="8" borderId="2" xfId="0" applyNumberFormat="1" applyFont="1" applyFill="1" applyBorder="1" applyProtection="1">
      <protection hidden="1"/>
    </xf>
    <xf numFmtId="1" fontId="11" fillId="10" borderId="2" xfId="0" applyNumberFormat="1" applyFont="1" applyFill="1" applyBorder="1" applyProtection="1">
      <protection hidden="1"/>
    </xf>
    <xf numFmtId="0" fontId="12" fillId="17" borderId="8" xfId="0" applyFont="1" applyFill="1" applyBorder="1" applyProtection="1">
      <protection hidden="1"/>
    </xf>
    <xf numFmtId="1" fontId="11" fillId="2" borderId="30" xfId="0" applyNumberFormat="1" applyFont="1" applyFill="1" applyBorder="1" applyProtection="1">
      <protection hidden="1"/>
    </xf>
    <xf numFmtId="0" fontId="55" fillId="3" borderId="11" xfId="0" applyFont="1" applyFill="1" applyBorder="1" applyProtection="1">
      <protection hidden="1"/>
    </xf>
    <xf numFmtId="1" fontId="11" fillId="2" borderId="0" xfId="0" applyNumberFormat="1" applyFont="1" applyFill="1" applyProtection="1">
      <protection hidden="1"/>
    </xf>
    <xf numFmtId="0" fontId="55" fillId="3" borderId="18" xfId="0" applyFont="1" applyFill="1" applyBorder="1" applyProtection="1">
      <protection hidden="1"/>
    </xf>
    <xf numFmtId="1" fontId="11" fillId="2" borderId="29" xfId="0" applyNumberFormat="1" applyFont="1" applyFill="1" applyBorder="1" applyProtection="1">
      <protection hidden="1"/>
    </xf>
    <xf numFmtId="0" fontId="55" fillId="3" borderId="16" xfId="0" applyFont="1" applyFill="1" applyBorder="1" applyProtection="1">
      <protection hidden="1"/>
    </xf>
    <xf numFmtId="1" fontId="12" fillId="10" borderId="12" xfId="0" applyNumberFormat="1" applyFont="1" applyFill="1" applyBorder="1" applyProtection="1">
      <protection hidden="1"/>
    </xf>
    <xf numFmtId="0" fontId="2" fillId="10" borderId="12" xfId="0" applyFont="1" applyFill="1" applyBorder="1" applyProtection="1">
      <protection hidden="1"/>
    </xf>
    <xf numFmtId="1" fontId="13" fillId="16" borderId="12" xfId="0" applyNumberFormat="1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 vertical="center"/>
      <protection hidden="1"/>
    </xf>
    <xf numFmtId="1" fontId="10" fillId="14" borderId="2" xfId="0" applyNumberFormat="1" applyFont="1" applyFill="1" applyBorder="1" applyAlignment="1" applyProtection="1">
      <alignment horizontal="center"/>
      <protection hidden="1"/>
    </xf>
    <xf numFmtId="165" fontId="11" fillId="17" borderId="8" xfId="0" applyNumberFormat="1" applyFont="1" applyFill="1" applyBorder="1" applyProtection="1">
      <protection hidden="1"/>
    </xf>
    <xf numFmtId="0" fontId="31" fillId="16" borderId="12" xfId="0" applyFont="1" applyFill="1" applyBorder="1" applyAlignment="1" applyProtection="1">
      <alignment horizontal="center" vertical="center"/>
      <protection hidden="1"/>
    </xf>
    <xf numFmtId="1" fontId="31" fillId="16" borderId="19" xfId="0" applyNumberFormat="1" applyFont="1" applyFill="1" applyBorder="1" applyProtection="1">
      <protection hidden="1"/>
    </xf>
    <xf numFmtId="0" fontId="17" fillId="17" borderId="12" xfId="0" applyFont="1" applyFill="1" applyBorder="1" applyAlignment="1" applyProtection="1">
      <alignment horizontal="center"/>
      <protection hidden="1"/>
    </xf>
    <xf numFmtId="0" fontId="31" fillId="17" borderId="11" xfId="0" applyFont="1" applyFill="1" applyBorder="1" applyProtection="1">
      <protection hidden="1"/>
    </xf>
    <xf numFmtId="1" fontId="23" fillId="14" borderId="2" xfId="0" applyNumberFormat="1" applyFont="1" applyFill="1" applyBorder="1" applyAlignment="1" applyProtection="1">
      <alignment horizontal="center"/>
      <protection hidden="1"/>
    </xf>
    <xf numFmtId="1" fontId="58" fillId="17" borderId="2" xfId="0" applyNumberFormat="1" applyFont="1" applyFill="1" applyBorder="1" applyAlignment="1" applyProtection="1">
      <alignment horizontal="center"/>
      <protection hidden="1"/>
    </xf>
    <xf numFmtId="1" fontId="31" fillId="16" borderId="15" xfId="0" applyNumberFormat="1" applyFont="1" applyFill="1" applyBorder="1" applyProtection="1">
      <protection hidden="1"/>
    </xf>
    <xf numFmtId="1" fontId="2" fillId="19" borderId="9" xfId="0" applyNumberFormat="1" applyFont="1" applyFill="1" applyBorder="1" applyAlignment="1" applyProtection="1">
      <alignment horizontal="center"/>
      <protection hidden="1"/>
    </xf>
    <xf numFmtId="1" fontId="2" fillId="10" borderId="12" xfId="0" applyNumberFormat="1" applyFont="1" applyFill="1" applyBorder="1" applyProtection="1">
      <protection hidden="1"/>
    </xf>
    <xf numFmtId="1" fontId="2" fillId="17" borderId="19" xfId="0" applyNumberFormat="1" applyFont="1" applyFill="1" applyBorder="1" applyAlignment="1" applyProtection="1">
      <alignment horizontal="center"/>
      <protection hidden="1"/>
    </xf>
    <xf numFmtId="1" fontId="2" fillId="17" borderId="10" xfId="0" applyNumberFormat="1" applyFont="1" applyFill="1" applyBorder="1" applyAlignment="1" applyProtection="1">
      <alignment horizontal="center"/>
      <protection hidden="1"/>
    </xf>
    <xf numFmtId="1" fontId="2" fillId="17" borderId="28" xfId="0" applyNumberFormat="1" applyFont="1" applyFill="1" applyBorder="1" applyAlignment="1" applyProtection="1">
      <alignment horizontal="center"/>
      <protection hidden="1"/>
    </xf>
    <xf numFmtId="0" fontId="17" fillId="19" borderId="2" xfId="0" applyFont="1" applyFill="1" applyBorder="1" applyAlignment="1" applyProtection="1">
      <alignment horizontal="center"/>
      <protection hidden="1"/>
    </xf>
    <xf numFmtId="165" fontId="17" fillId="19" borderId="2" xfId="0" applyNumberFormat="1" applyFont="1" applyFill="1" applyBorder="1" applyAlignment="1" applyProtection="1">
      <alignment horizontal="center"/>
      <protection hidden="1"/>
    </xf>
    <xf numFmtId="165" fontId="28" fillId="19" borderId="8" xfId="0" applyNumberFormat="1" applyFont="1" applyFill="1" applyBorder="1" applyProtection="1">
      <protection hidden="1"/>
    </xf>
    <xf numFmtId="1" fontId="23" fillId="19" borderId="9" xfId="0" applyNumberFormat="1" applyFont="1" applyFill="1" applyBorder="1" applyAlignment="1" applyProtection="1">
      <alignment horizontal="center"/>
      <protection hidden="1"/>
    </xf>
    <xf numFmtId="1" fontId="23" fillId="8" borderId="9" xfId="0" applyNumberFormat="1" applyFont="1" applyFill="1" applyBorder="1" applyAlignment="1" applyProtection="1">
      <alignment horizontal="center"/>
      <protection hidden="1"/>
    </xf>
    <xf numFmtId="0" fontId="51" fillId="10" borderId="12" xfId="0" applyFont="1" applyFill="1" applyBorder="1" applyProtection="1">
      <protection hidden="1"/>
    </xf>
    <xf numFmtId="16" fontId="10" fillId="0" borderId="0" xfId="0" applyNumberFormat="1" applyFont="1" applyProtection="1">
      <protection hidden="1"/>
    </xf>
    <xf numFmtId="0" fontId="31" fillId="3" borderId="19" xfId="0" applyFont="1" applyFill="1" applyBorder="1" applyProtection="1">
      <protection hidden="1"/>
    </xf>
    <xf numFmtId="0" fontId="50" fillId="17" borderId="12" xfId="0" applyFont="1" applyFill="1" applyBorder="1" applyAlignment="1" applyProtection="1">
      <alignment horizontal="center"/>
      <protection hidden="1"/>
    </xf>
    <xf numFmtId="1" fontId="23" fillId="7" borderId="2" xfId="0" applyNumberFormat="1" applyFont="1" applyFill="1" applyBorder="1" applyProtection="1">
      <protection hidden="1"/>
    </xf>
    <xf numFmtId="0" fontId="50" fillId="17" borderId="15" xfId="0" applyFont="1" applyFill="1" applyBorder="1" applyAlignment="1" applyProtection="1">
      <alignment horizontal="center"/>
      <protection hidden="1"/>
    </xf>
    <xf numFmtId="0" fontId="55" fillId="17" borderId="14" xfId="0" applyFont="1" applyFill="1" applyBorder="1" applyProtection="1">
      <protection hidden="1"/>
    </xf>
    <xf numFmtId="0" fontId="49" fillId="10" borderId="12" xfId="0" applyFont="1" applyFill="1" applyBorder="1" applyProtection="1"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1" fontId="13" fillId="17" borderId="2" xfId="0" applyNumberFormat="1" applyFont="1" applyFill="1" applyBorder="1" applyProtection="1">
      <protection hidden="1"/>
    </xf>
    <xf numFmtId="1" fontId="50" fillId="17" borderId="2" xfId="0" applyNumberFormat="1" applyFont="1" applyFill="1" applyBorder="1" applyAlignment="1" applyProtection="1">
      <alignment horizontal="center"/>
      <protection hidden="1"/>
    </xf>
    <xf numFmtId="0" fontId="2" fillId="16" borderId="12" xfId="0" applyFont="1" applyFill="1" applyBorder="1" applyAlignment="1" applyProtection="1">
      <alignment vertical="center"/>
      <protection hidden="1"/>
    </xf>
    <xf numFmtId="1" fontId="13" fillId="17" borderId="12" xfId="0" applyNumberFormat="1" applyFont="1" applyFill="1" applyBorder="1" applyProtection="1">
      <protection hidden="1"/>
    </xf>
    <xf numFmtId="1" fontId="23" fillId="16" borderId="2" xfId="0" applyNumberFormat="1" applyFont="1" applyFill="1" applyBorder="1" applyAlignment="1" applyProtection="1">
      <alignment horizontal="center"/>
      <protection hidden="1"/>
    </xf>
    <xf numFmtId="1" fontId="10" fillId="16" borderId="9" xfId="0" applyNumberFormat="1" applyFont="1" applyFill="1" applyBorder="1" applyAlignment="1" applyProtection="1">
      <alignment horizontal="center"/>
      <protection hidden="1"/>
    </xf>
    <xf numFmtId="0" fontId="2" fillId="16" borderId="15" xfId="0" applyFont="1" applyFill="1" applyBorder="1" applyAlignment="1" applyProtection="1">
      <alignment vertical="center" wrapText="1"/>
      <protection hidden="1"/>
    </xf>
    <xf numFmtId="1" fontId="13" fillId="17" borderId="15" xfId="0" applyNumberFormat="1" applyFont="1" applyFill="1" applyBorder="1" applyProtection="1">
      <protection hidden="1"/>
    </xf>
    <xf numFmtId="0" fontId="31" fillId="3" borderId="15" xfId="0" applyFont="1" applyFill="1" applyBorder="1" applyAlignment="1" applyProtection="1">
      <alignment vertical="top"/>
      <protection hidden="1"/>
    </xf>
    <xf numFmtId="0" fontId="2" fillId="16" borderId="15" xfId="0" applyFont="1" applyFill="1" applyBorder="1" applyAlignment="1" applyProtection="1">
      <alignment vertical="center"/>
      <protection hidden="1"/>
    </xf>
    <xf numFmtId="0" fontId="2" fillId="16" borderId="15" xfId="0" applyFont="1" applyFill="1" applyBorder="1" applyAlignment="1" applyProtection="1">
      <alignment horizontal="left" vertical="center"/>
      <protection hidden="1"/>
    </xf>
    <xf numFmtId="0" fontId="2" fillId="16" borderId="14" xfId="0" applyFont="1" applyFill="1" applyBorder="1" applyAlignment="1" applyProtection="1">
      <alignment vertical="center"/>
      <protection hidden="1"/>
    </xf>
    <xf numFmtId="165" fontId="2" fillId="8" borderId="8" xfId="0" applyNumberFormat="1" applyFont="1" applyFill="1" applyBorder="1" applyProtection="1">
      <protection hidden="1"/>
    </xf>
    <xf numFmtId="165" fontId="2" fillId="10" borderId="8" xfId="0" applyNumberFormat="1" applyFont="1" applyFill="1" applyBorder="1" applyProtection="1">
      <protection hidden="1"/>
    </xf>
    <xf numFmtId="165" fontId="31" fillId="17" borderId="8" xfId="0" applyNumberFormat="1" applyFont="1" applyFill="1" applyBorder="1" applyProtection="1">
      <protection hidden="1"/>
    </xf>
    <xf numFmtId="165" fontId="31" fillId="17" borderId="2" xfId="0" applyNumberFormat="1" applyFont="1" applyFill="1" applyBorder="1" applyAlignment="1" applyProtection="1">
      <alignment horizontal="center"/>
      <protection hidden="1"/>
    </xf>
    <xf numFmtId="0" fontId="34" fillId="17" borderId="2" xfId="0" applyFont="1" applyFill="1" applyBorder="1" applyAlignment="1" applyProtection="1">
      <alignment horizontal="center"/>
      <protection hidden="1"/>
    </xf>
    <xf numFmtId="1" fontId="37" fillId="16" borderId="9" xfId="0" applyNumberFormat="1" applyFont="1" applyFill="1" applyBorder="1" applyAlignment="1" applyProtection="1">
      <alignment horizontal="center"/>
      <protection hidden="1"/>
    </xf>
    <xf numFmtId="0" fontId="39" fillId="17" borderId="2" xfId="0" applyFont="1" applyFill="1" applyBorder="1" applyAlignment="1" applyProtection="1">
      <alignment horizontal="center"/>
      <protection hidden="1"/>
    </xf>
    <xf numFmtId="165" fontId="39" fillId="17" borderId="2" xfId="0" applyNumberFormat="1" applyFont="1" applyFill="1" applyBorder="1" applyAlignment="1" applyProtection="1">
      <alignment horizontal="center"/>
      <protection hidden="1"/>
    </xf>
    <xf numFmtId="0" fontId="18" fillId="2" borderId="15" xfId="0" applyFont="1" applyFill="1" applyBorder="1" applyAlignment="1" applyProtection="1">
      <alignment horizontal="center" vertical="center"/>
      <protection hidden="1"/>
    </xf>
    <xf numFmtId="0" fontId="18" fillId="16" borderId="2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1" fontId="3" fillId="2" borderId="14" xfId="0" applyNumberFormat="1" applyFont="1" applyFill="1" applyBorder="1" applyProtection="1">
      <protection hidden="1"/>
    </xf>
    <xf numFmtId="0" fontId="10" fillId="17" borderId="16" xfId="0" applyFont="1" applyFill="1" applyBorder="1" applyProtection="1">
      <protection hidden="1"/>
    </xf>
    <xf numFmtId="0" fontId="23" fillId="8" borderId="2" xfId="0" applyFont="1" applyFill="1" applyBorder="1" applyAlignment="1" applyProtection="1">
      <alignment horizontal="center" vertical="center"/>
      <protection hidden="1"/>
    </xf>
    <xf numFmtId="0" fontId="23" fillId="10" borderId="2" xfId="0" applyFont="1" applyFill="1" applyBorder="1" applyAlignment="1" applyProtection="1">
      <alignment horizontal="center" vertical="center"/>
      <protection hidden="1"/>
    </xf>
    <xf numFmtId="1" fontId="12" fillId="15" borderId="2" xfId="0" applyNumberFormat="1" applyFont="1" applyFill="1" applyBorder="1" applyAlignment="1" applyProtection="1">
      <alignment horizontal="center"/>
      <protection hidden="1"/>
    </xf>
    <xf numFmtId="1" fontId="12" fillId="22" borderId="2" xfId="0" applyNumberFormat="1" applyFont="1" applyFill="1" applyBorder="1" applyAlignment="1" applyProtection="1">
      <alignment horizontal="center"/>
      <protection hidden="1"/>
    </xf>
    <xf numFmtId="1" fontId="18" fillId="2" borderId="15" xfId="0" applyNumberFormat="1" applyFont="1" applyFill="1" applyBorder="1" applyProtection="1">
      <protection hidden="1"/>
    </xf>
    <xf numFmtId="1" fontId="18" fillId="2" borderId="14" xfId="0" applyNumberFormat="1" applyFont="1" applyFill="1" applyBorder="1" applyProtection="1">
      <protection hidden="1"/>
    </xf>
    <xf numFmtId="1" fontId="55" fillId="16" borderId="2" xfId="0" applyNumberFormat="1" applyFont="1" applyFill="1" applyBorder="1" applyAlignment="1" applyProtection="1">
      <alignment horizontal="center" vertical="center"/>
      <protection hidden="1"/>
    </xf>
    <xf numFmtId="1" fontId="36" fillId="16" borderId="2" xfId="0" applyNumberFormat="1" applyFont="1" applyFill="1" applyBorder="1" applyProtection="1">
      <protection hidden="1"/>
    </xf>
    <xf numFmtId="1" fontId="13" fillId="17" borderId="8" xfId="0" applyNumberFormat="1" applyFont="1" applyFill="1" applyBorder="1" applyAlignment="1" applyProtection="1">
      <alignment horizontal="center" vertical="center"/>
      <protection hidden="1"/>
    </xf>
    <xf numFmtId="0" fontId="74" fillId="17" borderId="0" xfId="0" applyFont="1" applyFill="1" applyAlignment="1" applyProtection="1">
      <alignment horizontal="center"/>
      <protection hidden="1"/>
    </xf>
    <xf numFmtId="1" fontId="87" fillId="17" borderId="8" xfId="0" applyNumberFormat="1" applyFont="1" applyFill="1" applyBorder="1" applyAlignment="1" applyProtection="1">
      <alignment horizontal="center" vertical="center"/>
      <protection hidden="1"/>
    </xf>
    <xf numFmtId="164" fontId="31" fillId="8" borderId="2" xfId="2" applyFont="1" applyFill="1" applyBorder="1" applyAlignment="1" applyProtection="1">
      <alignment horizontal="center" vertical="center"/>
      <protection hidden="1"/>
    </xf>
    <xf numFmtId="1" fontId="10" fillId="8" borderId="2" xfId="0" applyNumberFormat="1" applyFont="1" applyFill="1" applyBorder="1" applyAlignment="1" applyProtection="1">
      <alignment horizontal="center"/>
      <protection hidden="1"/>
    </xf>
    <xf numFmtId="1" fontId="37" fillId="8" borderId="9" xfId="0" applyNumberFormat="1" applyFont="1" applyFill="1" applyBorder="1" applyAlignment="1" applyProtection="1">
      <alignment horizontal="center"/>
      <protection hidden="1"/>
    </xf>
    <xf numFmtId="1" fontId="87" fillId="8" borderId="8" xfId="0" applyNumberFormat="1" applyFont="1" applyFill="1" applyBorder="1" applyAlignment="1" applyProtection="1">
      <alignment horizontal="center" vertical="center"/>
      <protection hidden="1"/>
    </xf>
    <xf numFmtId="3" fontId="23" fillId="6" borderId="26" xfId="0" applyNumberFormat="1" applyFont="1" applyFill="1" applyBorder="1" applyProtection="1">
      <protection hidden="1"/>
    </xf>
    <xf numFmtId="164" fontId="31" fillId="10" borderId="2" xfId="2" applyFont="1" applyFill="1" applyBorder="1" applyAlignment="1" applyProtection="1">
      <alignment horizontal="center" vertical="center"/>
      <protection hidden="1"/>
    </xf>
    <xf numFmtId="1" fontId="37" fillId="10" borderId="9" xfId="0" applyNumberFormat="1" applyFont="1" applyFill="1" applyBorder="1" applyAlignment="1" applyProtection="1">
      <alignment horizontal="center"/>
      <protection hidden="1"/>
    </xf>
    <xf numFmtId="1" fontId="27" fillId="10" borderId="8" xfId="0" applyNumberFormat="1" applyFont="1" applyFill="1" applyBorder="1" applyAlignment="1" applyProtection="1">
      <alignment horizontal="center" vertical="center"/>
      <protection hidden="1"/>
    </xf>
    <xf numFmtId="1" fontId="31" fillId="16" borderId="9" xfId="0" applyNumberFormat="1" applyFont="1" applyFill="1" applyBorder="1" applyAlignment="1" applyProtection="1">
      <alignment horizontal="center" vertical="center"/>
      <protection hidden="1"/>
    </xf>
    <xf numFmtId="1" fontId="31" fillId="17" borderId="8" xfId="0" applyNumberFormat="1" applyFont="1" applyFill="1" applyBorder="1" applyAlignment="1" applyProtection="1">
      <alignment horizontal="center" vertical="center"/>
      <protection hidden="1"/>
    </xf>
    <xf numFmtId="1" fontId="27" fillId="17" borderId="8" xfId="0" applyNumberFormat="1" applyFont="1" applyFill="1" applyBorder="1" applyAlignment="1" applyProtection="1">
      <alignment horizontal="center" vertical="center"/>
      <protection hidden="1"/>
    </xf>
    <xf numFmtId="165" fontId="27" fillId="19" borderId="8" xfId="0" applyNumberFormat="1" applyFont="1" applyFill="1" applyBorder="1" applyProtection="1">
      <protection hidden="1"/>
    </xf>
    <xf numFmtId="165" fontId="27" fillId="10" borderId="8" xfId="0" applyNumberFormat="1" applyFont="1" applyFill="1" applyBorder="1" applyProtection="1">
      <protection hidden="1"/>
    </xf>
    <xf numFmtId="165" fontId="11" fillId="17" borderId="2" xfId="0" applyNumberFormat="1" applyFont="1" applyFill="1" applyBorder="1" applyAlignment="1" applyProtection="1">
      <alignment horizontal="center"/>
      <protection hidden="1"/>
    </xf>
    <xf numFmtId="1" fontId="27" fillId="17" borderId="8" xfId="0" applyNumberFormat="1" applyFont="1" applyFill="1" applyBorder="1" applyProtection="1">
      <protection hidden="1"/>
    </xf>
    <xf numFmtId="164" fontId="3" fillId="3" borderId="12" xfId="2" applyFont="1" applyFill="1" applyBorder="1" applyAlignment="1" applyProtection="1">
      <protection hidden="1"/>
    </xf>
    <xf numFmtId="164" fontId="3" fillId="3" borderId="15" xfId="2" applyFont="1" applyFill="1" applyBorder="1" applyAlignment="1" applyProtection="1">
      <protection hidden="1"/>
    </xf>
    <xf numFmtId="0" fontId="3" fillId="19" borderId="2" xfId="0" applyFont="1" applyFill="1" applyBorder="1" applyAlignment="1" applyProtection="1">
      <alignment horizontal="center" vertical="center"/>
      <protection hidden="1"/>
    </xf>
    <xf numFmtId="1" fontId="11" fillId="19" borderId="2" xfId="0" applyNumberFormat="1" applyFont="1" applyFill="1" applyBorder="1" applyProtection="1">
      <protection hidden="1"/>
    </xf>
    <xf numFmtId="164" fontId="3" fillId="19" borderId="2" xfId="2" applyFont="1" applyFill="1" applyBorder="1" applyAlignment="1" applyProtection="1">
      <protection hidden="1"/>
    </xf>
    <xf numFmtId="0" fontId="3" fillId="19" borderId="2" xfId="0" applyFont="1" applyFill="1" applyBorder="1" applyProtection="1">
      <protection hidden="1"/>
    </xf>
    <xf numFmtId="0" fontId="50" fillId="19" borderId="2" xfId="0" applyFont="1" applyFill="1" applyBorder="1" applyProtection="1">
      <protection hidden="1"/>
    </xf>
    <xf numFmtId="0" fontId="4" fillId="19" borderId="2" xfId="0" applyFont="1" applyFill="1" applyBorder="1" applyAlignment="1" applyProtection="1">
      <alignment horizontal="center"/>
      <protection hidden="1"/>
    </xf>
    <xf numFmtId="165" fontId="4" fillId="19" borderId="2" xfId="0" applyNumberFormat="1" applyFont="1" applyFill="1" applyBorder="1" applyAlignment="1" applyProtection="1">
      <alignment horizontal="center"/>
      <protection hidden="1"/>
    </xf>
    <xf numFmtId="0" fontId="3" fillId="10" borderId="2" xfId="0" applyFont="1" applyFill="1" applyBorder="1" applyAlignment="1" applyProtection="1">
      <alignment horizontal="center" vertical="center"/>
      <protection hidden="1"/>
    </xf>
    <xf numFmtId="164" fontId="3" fillId="10" borderId="2" xfId="2" applyFont="1" applyFill="1" applyBorder="1" applyAlignment="1" applyProtection="1">
      <protection hidden="1"/>
    </xf>
    <xf numFmtId="0" fontId="3" fillId="10" borderId="2" xfId="0" applyFont="1" applyFill="1" applyBorder="1" applyProtection="1">
      <protection hidden="1"/>
    </xf>
    <xf numFmtId="0" fontId="50" fillId="10" borderId="2" xfId="0" applyFont="1" applyFill="1" applyBorder="1" applyProtection="1">
      <protection hidden="1"/>
    </xf>
    <xf numFmtId="0" fontId="4" fillId="10" borderId="2" xfId="0" applyFont="1" applyFill="1" applyBorder="1" applyAlignment="1" applyProtection="1">
      <alignment horizontal="center"/>
      <protection hidden="1"/>
    </xf>
    <xf numFmtId="165" fontId="4" fillId="10" borderId="2" xfId="0" applyNumberFormat="1" applyFont="1" applyFill="1" applyBorder="1" applyAlignment="1" applyProtection="1">
      <alignment horizontal="center"/>
      <protection hidden="1"/>
    </xf>
    <xf numFmtId="0" fontId="2" fillId="19" borderId="2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Protection="1">
      <protection hidden="1"/>
    </xf>
    <xf numFmtId="0" fontId="10" fillId="10" borderId="0" xfId="0" applyFont="1" applyFill="1" applyProtection="1">
      <protection hidden="1"/>
    </xf>
    <xf numFmtId="0" fontId="31" fillId="16" borderId="9" xfId="0" applyFont="1" applyFill="1" applyBorder="1" applyAlignment="1" applyProtection="1">
      <alignment horizontal="center"/>
      <protection hidden="1"/>
    </xf>
    <xf numFmtId="1" fontId="40" fillId="17" borderId="0" xfId="0" applyNumberFormat="1" applyFont="1" applyFill="1" applyAlignment="1" applyProtection="1">
      <alignment horizontal="center"/>
      <protection hidden="1"/>
    </xf>
    <xf numFmtId="0" fontId="4" fillId="9" borderId="2" xfId="0" applyFont="1" applyFill="1" applyBorder="1" applyAlignment="1" applyProtection="1">
      <alignment horizontal="center"/>
      <protection hidden="1"/>
    </xf>
    <xf numFmtId="165" fontId="4" fillId="9" borderId="2" xfId="0" applyNumberFormat="1" applyFont="1" applyFill="1" applyBorder="1" applyAlignment="1" applyProtection="1">
      <alignment horizontal="center"/>
      <protection hidden="1"/>
    </xf>
    <xf numFmtId="165" fontId="29" fillId="9" borderId="11" xfId="0" applyNumberFormat="1" applyFont="1" applyFill="1" applyBorder="1" applyProtection="1">
      <protection hidden="1"/>
    </xf>
    <xf numFmtId="1" fontId="12" fillId="9" borderId="9" xfId="0" applyNumberFormat="1" applyFont="1" applyFill="1" applyBorder="1" applyAlignment="1" applyProtection="1">
      <alignment horizontal="center" vertical="center"/>
      <protection hidden="1"/>
    </xf>
    <xf numFmtId="0" fontId="4" fillId="16" borderId="7" xfId="0" applyFont="1" applyFill="1" applyBorder="1" applyAlignment="1" applyProtection="1">
      <alignment horizontal="center"/>
      <protection hidden="1"/>
    </xf>
    <xf numFmtId="165" fontId="58" fillId="17" borderId="8" xfId="0" applyNumberFormat="1" applyFont="1" applyFill="1" applyBorder="1" applyProtection="1">
      <protection hidden="1"/>
    </xf>
    <xf numFmtId="165" fontId="31" fillId="17" borderId="0" xfId="0" applyNumberFormat="1" applyFont="1" applyFill="1" applyAlignment="1" applyProtection="1">
      <alignment horizontal="center"/>
      <protection hidden="1"/>
    </xf>
    <xf numFmtId="165" fontId="16" fillId="17" borderId="0" xfId="0" applyNumberFormat="1" applyFont="1" applyFill="1" applyAlignment="1" applyProtection="1">
      <alignment horizontal="center"/>
      <protection hidden="1"/>
    </xf>
    <xf numFmtId="1" fontId="3" fillId="16" borderId="15" xfId="0" applyNumberFormat="1" applyFont="1" applyFill="1" applyBorder="1" applyProtection="1">
      <protection hidden="1"/>
    </xf>
    <xf numFmtId="165" fontId="12" fillId="19" borderId="7" xfId="0" applyNumberFormat="1" applyFont="1" applyFill="1" applyBorder="1" applyAlignment="1" applyProtection="1">
      <alignment horizontal="center"/>
      <protection hidden="1"/>
    </xf>
    <xf numFmtId="165" fontId="30" fillId="19" borderId="8" xfId="0" applyNumberFormat="1" applyFont="1" applyFill="1" applyBorder="1" applyProtection="1">
      <protection hidden="1"/>
    </xf>
    <xf numFmtId="165" fontId="12" fillId="10" borderId="7" xfId="0" applyNumberFormat="1" applyFont="1" applyFill="1" applyBorder="1" applyAlignment="1" applyProtection="1">
      <alignment horizontal="center"/>
      <protection hidden="1"/>
    </xf>
    <xf numFmtId="1" fontId="23" fillId="10" borderId="0" xfId="0" applyNumberFormat="1" applyFont="1" applyFill="1" applyAlignment="1" applyProtection="1">
      <alignment horizontal="center" vertical="center"/>
      <protection hidden="1"/>
    </xf>
    <xf numFmtId="165" fontId="12" fillId="16" borderId="7" xfId="0" applyNumberFormat="1" applyFont="1" applyFill="1" applyBorder="1" applyAlignment="1" applyProtection="1">
      <alignment horizontal="center"/>
      <protection hidden="1"/>
    </xf>
    <xf numFmtId="165" fontId="31" fillId="17" borderId="2" xfId="0" applyNumberFormat="1" applyFont="1" applyFill="1" applyBorder="1" applyProtection="1">
      <protection hidden="1"/>
    </xf>
    <xf numFmtId="1" fontId="10" fillId="17" borderId="0" xfId="0" applyNumberFormat="1" applyFont="1" applyFill="1" applyAlignment="1" applyProtection="1">
      <alignment horizontal="center"/>
      <protection hidden="1"/>
    </xf>
    <xf numFmtId="165" fontId="2" fillId="19" borderId="2" xfId="0" applyNumberFormat="1" applyFont="1" applyFill="1" applyBorder="1" applyAlignment="1" applyProtection="1">
      <alignment horizontal="center"/>
      <protection hidden="1"/>
    </xf>
    <xf numFmtId="165" fontId="2" fillId="19" borderId="8" xfId="0" applyNumberFormat="1" applyFont="1" applyFill="1" applyBorder="1" applyProtection="1">
      <protection hidden="1"/>
    </xf>
    <xf numFmtId="3" fontId="23" fillId="8" borderId="26" xfId="0" applyNumberFormat="1" applyFont="1" applyFill="1" applyBorder="1" applyProtection="1">
      <protection hidden="1"/>
    </xf>
    <xf numFmtId="0" fontId="53" fillId="5" borderId="2" xfId="0" applyFont="1" applyFill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left"/>
      <protection hidden="1"/>
    </xf>
    <xf numFmtId="1" fontId="27" fillId="16" borderId="2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/>
      <protection hidden="1"/>
    </xf>
    <xf numFmtId="165" fontId="12" fillId="8" borderId="2" xfId="0" applyNumberFormat="1" applyFont="1" applyFill="1" applyBorder="1" applyAlignment="1" applyProtection="1">
      <alignment horizontal="center"/>
      <protection hidden="1"/>
    </xf>
    <xf numFmtId="165" fontId="12" fillId="10" borderId="2" xfId="0" applyNumberFormat="1" applyFont="1" applyFill="1" applyBorder="1" applyAlignment="1" applyProtection="1">
      <alignment horizontal="center"/>
      <protection hidden="1"/>
    </xf>
    <xf numFmtId="0" fontId="61" fillId="5" borderId="2" xfId="0" applyFont="1" applyFill="1" applyBorder="1" applyAlignment="1" applyProtection="1">
      <alignment horizontal="center" vertical="center"/>
      <protection hidden="1"/>
    </xf>
    <xf numFmtId="0" fontId="61" fillId="5" borderId="2" xfId="0" applyFont="1" applyFill="1" applyBorder="1" applyProtection="1">
      <protection hidden="1"/>
    </xf>
    <xf numFmtId="1" fontId="37" fillId="16" borderId="12" xfId="0" applyNumberFormat="1" applyFont="1" applyFill="1" applyBorder="1" applyAlignment="1" applyProtection="1">
      <alignment horizontal="center"/>
      <protection hidden="1"/>
    </xf>
    <xf numFmtId="1" fontId="37" fillId="16" borderId="12" xfId="0" applyNumberFormat="1" applyFont="1" applyFill="1" applyBorder="1" applyAlignment="1" applyProtection="1">
      <alignment horizontal="right"/>
      <protection hidden="1"/>
    </xf>
    <xf numFmtId="1" fontId="37" fillId="16" borderId="15" xfId="0" applyNumberFormat="1" applyFont="1" applyFill="1" applyBorder="1" applyAlignment="1" applyProtection="1">
      <alignment horizontal="center"/>
      <protection hidden="1"/>
    </xf>
    <xf numFmtId="1" fontId="37" fillId="16" borderId="15" xfId="0" applyNumberFormat="1" applyFont="1" applyFill="1" applyBorder="1" applyAlignment="1" applyProtection="1">
      <alignment horizontal="right"/>
      <protection hidden="1"/>
    </xf>
    <xf numFmtId="1" fontId="37" fillId="16" borderId="14" xfId="0" applyNumberFormat="1" applyFont="1" applyFill="1" applyBorder="1" applyAlignment="1" applyProtection="1">
      <alignment horizontal="center"/>
      <protection hidden="1"/>
    </xf>
    <xf numFmtId="1" fontId="37" fillId="16" borderId="14" xfId="0" applyNumberFormat="1" applyFont="1" applyFill="1" applyBorder="1" applyAlignment="1" applyProtection="1">
      <alignment horizontal="right"/>
      <protection hidden="1"/>
    </xf>
    <xf numFmtId="0" fontId="2" fillId="3" borderId="14" xfId="0" applyFont="1" applyFill="1" applyBorder="1" applyProtection="1">
      <protection hidden="1"/>
    </xf>
    <xf numFmtId="2" fontId="34" fillId="10" borderId="2" xfId="0" applyNumberFormat="1" applyFont="1" applyFill="1" applyBorder="1" applyAlignment="1" applyProtection="1">
      <alignment horizontal="center"/>
      <protection hidden="1"/>
    </xf>
    <xf numFmtId="0" fontId="31" fillId="3" borderId="2" xfId="0" applyFont="1" applyFill="1" applyBorder="1" applyAlignment="1" applyProtection="1">
      <alignment horizontal="center" vertical="center"/>
      <protection hidden="1"/>
    </xf>
    <xf numFmtId="165" fontId="50" fillId="17" borderId="2" xfId="0" applyNumberFormat="1" applyFont="1" applyFill="1" applyBorder="1" applyAlignment="1" applyProtection="1">
      <alignment horizontal="center"/>
      <protection hidden="1"/>
    </xf>
    <xf numFmtId="0" fontId="2" fillId="5" borderId="2" xfId="0" applyFont="1" applyFill="1" applyBorder="1" applyProtection="1">
      <protection hidden="1"/>
    </xf>
    <xf numFmtId="0" fontId="12" fillId="10" borderId="14" xfId="0" applyFont="1" applyFill="1" applyBorder="1" applyAlignment="1" applyProtection="1">
      <alignment horizontal="right"/>
      <protection hidden="1"/>
    </xf>
    <xf numFmtId="0" fontId="2" fillId="10" borderId="14" xfId="0" applyFont="1" applyFill="1" applyBorder="1" applyAlignment="1" applyProtection="1">
      <alignment horizontal="center" vertical="center"/>
      <protection hidden="1"/>
    </xf>
    <xf numFmtId="1" fontId="2" fillId="10" borderId="14" xfId="0" applyNumberFormat="1" applyFont="1" applyFill="1" applyBorder="1" applyProtection="1">
      <protection hidden="1"/>
    </xf>
    <xf numFmtId="0" fontId="2" fillId="10" borderId="14" xfId="0" applyFont="1" applyFill="1" applyBorder="1" applyProtection="1">
      <protection hidden="1"/>
    </xf>
    <xf numFmtId="0" fontId="49" fillId="10" borderId="14" xfId="0" applyFont="1" applyFill="1" applyBorder="1" applyProtection="1">
      <protection hidden="1"/>
    </xf>
    <xf numFmtId="1" fontId="2" fillId="10" borderId="14" xfId="0" applyNumberFormat="1" applyFont="1" applyFill="1" applyBorder="1" applyAlignment="1" applyProtection="1">
      <alignment horizontal="center"/>
      <protection hidden="1"/>
    </xf>
    <xf numFmtId="2" fontId="34" fillId="10" borderId="14" xfId="0" applyNumberFormat="1" applyFont="1" applyFill="1" applyBorder="1" applyAlignment="1" applyProtection="1">
      <alignment horizontal="center"/>
      <protection hidden="1"/>
    </xf>
    <xf numFmtId="1" fontId="34" fillId="10" borderId="14" xfId="0" applyNumberFormat="1" applyFont="1" applyFill="1" applyBorder="1" applyAlignment="1" applyProtection="1">
      <alignment horizontal="center"/>
      <protection hidden="1"/>
    </xf>
    <xf numFmtId="165" fontId="2" fillId="10" borderId="16" xfId="0" applyNumberFormat="1" applyFont="1" applyFill="1" applyBorder="1" applyProtection="1">
      <protection hidden="1"/>
    </xf>
    <xf numFmtId="0" fontId="61" fillId="5" borderId="14" xfId="0" applyFont="1" applyFill="1" applyBorder="1" applyAlignment="1" applyProtection="1">
      <alignment horizontal="center"/>
      <protection hidden="1"/>
    </xf>
    <xf numFmtId="1" fontId="26" fillId="16" borderId="14" xfId="0" applyNumberFormat="1" applyFont="1" applyFill="1" applyBorder="1" applyAlignment="1" applyProtection="1">
      <alignment horizontal="center"/>
      <protection hidden="1"/>
    </xf>
    <xf numFmtId="0" fontId="31" fillId="3" borderId="14" xfId="0" applyFont="1" applyFill="1" applyBorder="1" applyAlignment="1" applyProtection="1">
      <alignment horizontal="center" vertical="center"/>
      <protection hidden="1"/>
    </xf>
    <xf numFmtId="1" fontId="11" fillId="18" borderId="14" xfId="0" applyNumberFormat="1" applyFont="1" applyFill="1" applyBorder="1" applyAlignment="1" applyProtection="1">
      <alignment horizontal="center"/>
      <protection hidden="1"/>
    </xf>
    <xf numFmtId="1" fontId="55" fillId="16" borderId="14" xfId="0" applyNumberFormat="1" applyFont="1" applyFill="1" applyBorder="1" applyAlignment="1" applyProtection="1">
      <alignment horizontal="center"/>
      <protection hidden="1"/>
    </xf>
    <xf numFmtId="165" fontId="31" fillId="17" borderId="16" xfId="0" applyNumberFormat="1" applyFont="1" applyFill="1" applyBorder="1" applyProtection="1">
      <protection hidden="1"/>
    </xf>
    <xf numFmtId="1" fontId="12" fillId="17" borderId="0" xfId="0" applyNumberFormat="1" applyFont="1" applyFill="1" applyAlignment="1" applyProtection="1">
      <alignment horizontal="center"/>
      <protection hidden="1"/>
    </xf>
    <xf numFmtId="1" fontId="18" fillId="8" borderId="2" xfId="0" applyNumberFormat="1" applyFont="1" applyFill="1" applyBorder="1" applyAlignment="1" applyProtection="1">
      <alignment horizontal="center"/>
      <protection hidden="1"/>
    </xf>
    <xf numFmtId="0" fontId="51" fillId="8" borderId="2" xfId="0" applyFont="1" applyFill="1" applyBorder="1" applyAlignment="1" applyProtection="1">
      <alignment horizontal="center"/>
      <protection hidden="1"/>
    </xf>
    <xf numFmtId="165" fontId="30" fillId="8" borderId="8" xfId="0" applyNumberFormat="1" applyFont="1" applyFill="1" applyBorder="1" applyAlignment="1" applyProtection="1">
      <alignment horizontal="center"/>
      <protection hidden="1"/>
    </xf>
    <xf numFmtId="1" fontId="18" fillId="10" borderId="2" xfId="0" applyNumberFormat="1" applyFont="1" applyFill="1" applyBorder="1" applyAlignment="1" applyProtection="1">
      <alignment horizontal="center"/>
      <protection hidden="1"/>
    </xf>
    <xf numFmtId="0" fontId="51" fillId="10" borderId="2" xfId="0" applyFont="1" applyFill="1" applyBorder="1" applyAlignment="1" applyProtection="1">
      <alignment horizontal="center"/>
      <protection hidden="1"/>
    </xf>
    <xf numFmtId="165" fontId="30" fillId="10" borderId="8" xfId="0" applyNumberFormat="1" applyFont="1" applyFill="1" applyBorder="1" applyAlignment="1" applyProtection="1">
      <alignment horizontal="center"/>
      <protection hidden="1"/>
    </xf>
    <xf numFmtId="165" fontId="2" fillId="8" borderId="8" xfId="0" applyNumberFormat="1" applyFont="1" applyFill="1" applyBorder="1" applyAlignment="1" applyProtection="1">
      <alignment horizontal="center"/>
      <protection hidden="1"/>
    </xf>
    <xf numFmtId="165" fontId="2" fillId="10" borderId="8" xfId="0" applyNumberFormat="1" applyFont="1" applyFill="1" applyBorder="1" applyAlignment="1" applyProtection="1">
      <alignment horizontal="center"/>
      <protection hidden="1"/>
    </xf>
    <xf numFmtId="0" fontId="2" fillId="15" borderId="2" xfId="0" applyFont="1" applyFill="1" applyBorder="1" applyAlignment="1" applyProtection="1">
      <alignment horizontal="center" vertical="center"/>
      <protection hidden="1"/>
    </xf>
    <xf numFmtId="1" fontId="34" fillId="10" borderId="8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1" fontId="4" fillId="16" borderId="8" xfId="0" applyNumberFormat="1" applyFont="1" applyFill="1" applyBorder="1" applyAlignment="1" applyProtection="1">
      <alignment horizontal="center"/>
      <protection hidden="1"/>
    </xf>
    <xf numFmtId="1" fontId="11" fillId="16" borderId="8" xfId="0" applyNumberFormat="1" applyFont="1" applyFill="1" applyBorder="1" applyAlignment="1" applyProtection="1">
      <alignment horizontal="center"/>
      <protection hidden="1"/>
    </xf>
    <xf numFmtId="0" fontId="50" fillId="3" borderId="0" xfId="0" applyFont="1" applyFill="1" applyProtection="1">
      <protection hidden="1"/>
    </xf>
    <xf numFmtId="0" fontId="11" fillId="19" borderId="2" xfId="0" applyFont="1" applyFill="1" applyBorder="1" applyAlignment="1" applyProtection="1">
      <alignment horizontal="right"/>
      <protection hidden="1"/>
    </xf>
    <xf numFmtId="0" fontId="3" fillId="15" borderId="2" xfId="0" applyFont="1" applyFill="1" applyBorder="1" applyAlignment="1" applyProtection="1">
      <alignment horizontal="center" vertical="center"/>
      <protection hidden="1"/>
    </xf>
    <xf numFmtId="1" fontId="3" fillId="15" borderId="2" xfId="0" applyNumberFormat="1" applyFont="1" applyFill="1" applyBorder="1" applyProtection="1">
      <protection hidden="1"/>
    </xf>
    <xf numFmtId="0" fontId="3" fillId="15" borderId="2" xfId="0" applyFont="1" applyFill="1" applyBorder="1" applyProtection="1">
      <protection hidden="1"/>
    </xf>
    <xf numFmtId="0" fontId="50" fillId="15" borderId="2" xfId="0" applyFont="1" applyFill="1" applyBorder="1" applyProtection="1">
      <protection hidden="1"/>
    </xf>
    <xf numFmtId="1" fontId="23" fillId="15" borderId="2" xfId="0" applyNumberFormat="1" applyFont="1" applyFill="1" applyBorder="1" applyProtection="1">
      <protection hidden="1"/>
    </xf>
    <xf numFmtId="1" fontId="12" fillId="15" borderId="8" xfId="0" applyNumberFormat="1" applyFont="1" applyFill="1" applyBorder="1" applyAlignment="1" applyProtection="1">
      <alignment horizontal="center"/>
      <protection hidden="1"/>
    </xf>
    <xf numFmtId="1" fontId="11" fillId="15" borderId="2" xfId="0" applyNumberFormat="1" applyFont="1" applyFill="1" applyBorder="1" applyAlignment="1" applyProtection="1">
      <alignment horizontal="center"/>
      <protection hidden="1"/>
    </xf>
    <xf numFmtId="165" fontId="12" fillId="15" borderId="7" xfId="0" applyNumberFormat="1" applyFont="1" applyFill="1" applyBorder="1" applyAlignment="1" applyProtection="1">
      <alignment horizontal="center"/>
      <protection hidden="1"/>
    </xf>
    <xf numFmtId="0" fontId="4" fillId="15" borderId="2" xfId="0" applyFont="1" applyFill="1" applyBorder="1" applyAlignment="1" applyProtection="1">
      <alignment horizontal="center"/>
      <protection hidden="1"/>
    </xf>
    <xf numFmtId="165" fontId="4" fillId="15" borderId="2" xfId="0" applyNumberFormat="1" applyFont="1" applyFill="1" applyBorder="1" applyAlignment="1" applyProtection="1">
      <alignment horizontal="center"/>
      <protection hidden="1"/>
    </xf>
    <xf numFmtId="165" fontId="29" fillId="15" borderId="8" xfId="0" applyNumberFormat="1" applyFont="1" applyFill="1" applyBorder="1" applyProtection="1">
      <protection hidden="1"/>
    </xf>
    <xf numFmtId="0" fontId="10" fillId="15" borderId="0" xfId="0" applyFont="1" applyFill="1" applyAlignment="1" applyProtection="1">
      <alignment horizontal="center"/>
      <protection hidden="1"/>
    </xf>
    <xf numFmtId="1" fontId="3" fillId="10" borderId="2" xfId="0" applyNumberFormat="1" applyFont="1" applyFill="1" applyBorder="1" applyProtection="1">
      <protection hidden="1"/>
    </xf>
    <xf numFmtId="1" fontId="23" fillId="10" borderId="2" xfId="0" applyNumberFormat="1" applyFont="1" applyFill="1" applyBorder="1" applyProtection="1">
      <protection hidden="1"/>
    </xf>
    <xf numFmtId="1" fontId="12" fillId="10" borderId="8" xfId="0" applyNumberFormat="1" applyFont="1" applyFill="1" applyBorder="1" applyAlignment="1" applyProtection="1">
      <alignment horizontal="center"/>
      <protection hidden="1"/>
    </xf>
    <xf numFmtId="1" fontId="11" fillId="10" borderId="2" xfId="0" applyNumberFormat="1" applyFont="1" applyFill="1" applyBorder="1" applyAlignment="1" applyProtection="1">
      <alignment horizontal="center"/>
      <protection hidden="1"/>
    </xf>
    <xf numFmtId="165" fontId="29" fillId="10" borderId="8" xfId="0" applyNumberFormat="1" applyFont="1" applyFill="1" applyBorder="1" applyProtection="1">
      <protection hidden="1"/>
    </xf>
    <xf numFmtId="0" fontId="10" fillId="10" borderId="0" xfId="0" applyFont="1" applyFill="1" applyAlignment="1" applyProtection="1">
      <alignment horizontal="center"/>
      <protection hidden="1"/>
    </xf>
    <xf numFmtId="1" fontId="3" fillId="2" borderId="2" xfId="0" applyNumberFormat="1" applyFont="1" applyFill="1" applyBorder="1" applyProtection="1">
      <protection hidden="1"/>
    </xf>
    <xf numFmtId="1" fontId="10" fillId="18" borderId="2" xfId="0" applyNumberFormat="1" applyFont="1" applyFill="1" applyBorder="1" applyAlignment="1" applyProtection="1">
      <alignment horizontal="center" vertical="center"/>
      <protection hidden="1"/>
    </xf>
    <xf numFmtId="1" fontId="50" fillId="16" borderId="8" xfId="0" applyNumberFormat="1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Protection="1">
      <protection hidden="1"/>
    </xf>
    <xf numFmtId="0" fontId="50" fillId="3" borderId="14" xfId="0" applyFont="1" applyFill="1" applyBorder="1" applyProtection="1">
      <protection hidden="1"/>
    </xf>
    <xf numFmtId="1" fontId="3" fillId="19" borderId="2" xfId="0" applyNumberFormat="1" applyFont="1" applyFill="1" applyBorder="1" applyProtection="1">
      <protection hidden="1"/>
    </xf>
    <xf numFmtId="1" fontId="31" fillId="19" borderId="2" xfId="0" applyNumberFormat="1" applyFont="1" applyFill="1" applyBorder="1" applyAlignment="1" applyProtection="1">
      <alignment horizontal="center"/>
      <protection hidden="1"/>
    </xf>
    <xf numFmtId="1" fontId="26" fillId="19" borderId="8" xfId="0" applyNumberFormat="1" applyFont="1" applyFill="1" applyBorder="1" applyAlignment="1" applyProtection="1">
      <alignment horizontal="center"/>
      <protection hidden="1"/>
    </xf>
    <xf numFmtId="1" fontId="29" fillId="19" borderId="8" xfId="0" applyNumberFormat="1" applyFont="1" applyFill="1" applyBorder="1" applyProtection="1">
      <protection hidden="1"/>
    </xf>
    <xf numFmtId="1" fontId="12" fillId="19" borderId="7" xfId="0" applyNumberFormat="1" applyFont="1" applyFill="1" applyBorder="1" applyAlignment="1" applyProtection="1">
      <alignment horizontal="center"/>
      <protection hidden="1"/>
    </xf>
    <xf numFmtId="1" fontId="26" fillId="10" borderId="8" xfId="0" applyNumberFormat="1" applyFont="1" applyFill="1" applyBorder="1" applyAlignment="1" applyProtection="1">
      <alignment horizontal="center"/>
      <protection hidden="1"/>
    </xf>
    <xf numFmtId="1" fontId="29" fillId="10" borderId="8" xfId="0" applyNumberFormat="1" applyFont="1" applyFill="1" applyBorder="1" applyProtection="1">
      <protection hidden="1"/>
    </xf>
    <xf numFmtId="0" fontId="55" fillId="16" borderId="7" xfId="0" applyFont="1" applyFill="1" applyBorder="1" applyAlignment="1" applyProtection="1">
      <alignment horizontal="center"/>
      <protection hidden="1"/>
    </xf>
    <xf numFmtId="0" fontId="3" fillId="17" borderId="12" xfId="0" applyFont="1" applyFill="1" applyBorder="1" applyProtection="1">
      <protection hidden="1"/>
    </xf>
    <xf numFmtId="0" fontId="50" fillId="17" borderId="12" xfId="0" applyFont="1" applyFill="1" applyBorder="1" applyProtection="1">
      <protection hidden="1"/>
    </xf>
    <xf numFmtId="0" fontId="11" fillId="17" borderId="12" xfId="0" applyFont="1" applyFill="1" applyBorder="1" applyProtection="1">
      <protection hidden="1"/>
    </xf>
    <xf numFmtId="0" fontId="31" fillId="16" borderId="7" xfId="0" applyFont="1" applyFill="1" applyBorder="1" applyAlignment="1" applyProtection="1">
      <alignment horizontal="center"/>
      <protection hidden="1"/>
    </xf>
    <xf numFmtId="0" fontId="3" fillId="17" borderId="15" xfId="0" applyFont="1" applyFill="1" applyBorder="1" applyProtection="1">
      <protection hidden="1"/>
    </xf>
    <xf numFmtId="0" fontId="50" fillId="17" borderId="15" xfId="0" applyFont="1" applyFill="1" applyBorder="1" applyProtection="1">
      <protection hidden="1"/>
    </xf>
    <xf numFmtId="0" fontId="11" fillId="17" borderId="15" xfId="0" applyFont="1" applyFill="1" applyBorder="1" applyProtection="1">
      <protection hidden="1"/>
    </xf>
    <xf numFmtId="0" fontId="3" fillId="16" borderId="15" xfId="0" applyFont="1" applyFill="1" applyBorder="1" applyAlignment="1" applyProtection="1">
      <alignment horizontal="center" vertical="center"/>
      <protection hidden="1"/>
    </xf>
    <xf numFmtId="1" fontId="50" fillId="16" borderId="15" xfId="0" applyNumberFormat="1" applyFont="1" applyFill="1" applyBorder="1" applyProtection="1">
      <protection hidden="1"/>
    </xf>
    <xf numFmtId="0" fontId="18" fillId="19" borderId="2" xfId="0" applyFont="1" applyFill="1" applyBorder="1" applyAlignment="1" applyProtection="1">
      <alignment horizontal="center" vertical="center" wrapText="1"/>
      <protection hidden="1"/>
    </xf>
    <xf numFmtId="165" fontId="2" fillId="19" borderId="7" xfId="0" applyNumberFormat="1" applyFont="1" applyFill="1" applyBorder="1" applyAlignment="1" applyProtection="1">
      <alignment horizontal="center"/>
      <protection hidden="1"/>
    </xf>
    <xf numFmtId="1" fontId="23" fillId="19" borderId="7" xfId="0" applyNumberFormat="1" applyFont="1" applyFill="1" applyBorder="1" applyAlignment="1" applyProtection="1">
      <alignment horizontal="center"/>
      <protection hidden="1"/>
    </xf>
    <xf numFmtId="0" fontId="18" fillId="10" borderId="2" xfId="0" applyFont="1" applyFill="1" applyBorder="1" applyAlignment="1" applyProtection="1">
      <alignment horizontal="center" vertical="center" wrapText="1"/>
      <protection hidden="1"/>
    </xf>
    <xf numFmtId="165" fontId="2" fillId="10" borderId="7" xfId="0" applyNumberFormat="1" applyFont="1" applyFill="1" applyBorder="1" applyAlignment="1" applyProtection="1">
      <alignment horizontal="center"/>
      <protection hidden="1"/>
    </xf>
    <xf numFmtId="1" fontId="23" fillId="10" borderId="30" xfId="0" applyNumberFormat="1" applyFont="1" applyFill="1" applyBorder="1" applyAlignment="1" applyProtection="1">
      <alignment horizontal="center"/>
      <protection hidden="1"/>
    </xf>
    <xf numFmtId="165" fontId="2" fillId="16" borderId="7" xfId="0" applyNumberFormat="1" applyFont="1" applyFill="1" applyBorder="1" applyAlignment="1" applyProtection="1">
      <alignment horizontal="center"/>
      <protection hidden="1"/>
    </xf>
    <xf numFmtId="1" fontId="23" fillId="17" borderId="19" xfId="0" applyNumberFormat="1" applyFont="1" applyFill="1" applyBorder="1" applyAlignment="1" applyProtection="1">
      <alignment horizontal="center"/>
      <protection hidden="1"/>
    </xf>
    <xf numFmtId="1" fontId="23" fillId="17" borderId="10" xfId="0" applyNumberFormat="1" applyFont="1" applyFill="1" applyBorder="1" applyAlignment="1" applyProtection="1">
      <alignment horizontal="center"/>
      <protection hidden="1"/>
    </xf>
    <xf numFmtId="1" fontId="23" fillId="17" borderId="28" xfId="0" applyNumberFormat="1" applyFont="1" applyFill="1" applyBorder="1" applyAlignment="1" applyProtection="1">
      <alignment horizontal="center"/>
      <protection hidden="1"/>
    </xf>
    <xf numFmtId="0" fontId="18" fillId="8" borderId="2" xfId="0" applyFont="1" applyFill="1" applyBorder="1" applyAlignment="1" applyProtection="1">
      <alignment horizontal="center" vertical="center" wrapText="1"/>
      <protection hidden="1"/>
    </xf>
    <xf numFmtId="1" fontId="2" fillId="8" borderId="8" xfId="0" applyNumberFormat="1" applyFont="1" applyFill="1" applyBorder="1" applyProtection="1">
      <protection hidden="1"/>
    </xf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1" fontId="31" fillId="19" borderId="2" xfId="0" applyNumberFormat="1" applyFont="1" applyFill="1" applyBorder="1" applyProtection="1">
      <protection hidden="1"/>
    </xf>
    <xf numFmtId="0" fontId="44" fillId="0" borderId="0" xfId="0" applyFont="1" applyProtection="1">
      <protection hidden="1"/>
    </xf>
    <xf numFmtId="1" fontId="58" fillId="17" borderId="2" xfId="0" applyNumberFormat="1" applyFont="1" applyFill="1" applyBorder="1" applyAlignment="1" applyProtection="1">
      <alignment horizontal="center" vertical="center"/>
      <protection hidden="1"/>
    </xf>
    <xf numFmtId="0" fontId="58" fillId="17" borderId="2" xfId="0" applyFont="1" applyFill="1" applyBorder="1" applyProtection="1">
      <protection hidden="1"/>
    </xf>
    <xf numFmtId="0" fontId="31" fillId="17" borderId="2" xfId="0" applyFont="1" applyFill="1" applyBorder="1" applyProtection="1">
      <protection hidden="1"/>
    </xf>
    <xf numFmtId="0" fontId="45" fillId="0" borderId="0" xfId="0" applyFont="1" applyProtection="1">
      <protection hidden="1"/>
    </xf>
    <xf numFmtId="1" fontId="3" fillId="16" borderId="2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Protection="1">
      <protection hidden="1"/>
    </xf>
    <xf numFmtId="0" fontId="50" fillId="3" borderId="15" xfId="0" applyFont="1" applyFill="1" applyBorder="1" applyAlignment="1" applyProtection="1">
      <alignment horizontal="center" vertical="center"/>
      <protection hidden="1"/>
    </xf>
    <xf numFmtId="1" fontId="11" fillId="16" borderId="12" xfId="0" applyNumberFormat="1" applyFont="1" applyFill="1" applyBorder="1" applyAlignment="1" applyProtection="1">
      <alignment horizontal="center"/>
      <protection hidden="1"/>
    </xf>
    <xf numFmtId="1" fontId="26" fillId="8" borderId="12" xfId="0" applyNumberFormat="1" applyFont="1" applyFill="1" applyBorder="1" applyAlignment="1" applyProtection="1">
      <alignment horizontal="center"/>
      <protection hidden="1"/>
    </xf>
    <xf numFmtId="1" fontId="17" fillId="8" borderId="2" xfId="0" applyNumberFormat="1" applyFont="1" applyFill="1" applyBorder="1" applyAlignment="1" applyProtection="1">
      <alignment horizontal="center"/>
      <protection hidden="1"/>
    </xf>
    <xf numFmtId="1" fontId="26" fillId="10" borderId="12" xfId="0" applyNumberFormat="1" applyFont="1" applyFill="1" applyBorder="1" applyAlignment="1" applyProtection="1">
      <alignment horizontal="center"/>
      <protection hidden="1"/>
    </xf>
    <xf numFmtId="1" fontId="4" fillId="17" borderId="2" xfId="0" applyNumberFormat="1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1" fontId="2" fillId="7" borderId="12" xfId="0" applyNumberFormat="1" applyFont="1" applyFill="1" applyBorder="1" applyAlignment="1" applyProtection="1">
      <alignment horizontal="center"/>
      <protection hidden="1"/>
    </xf>
    <xf numFmtId="1" fontId="34" fillId="8" borderId="8" xfId="0" applyNumberFormat="1" applyFont="1" applyFill="1" applyBorder="1" applyAlignment="1" applyProtection="1">
      <alignment horizontal="center"/>
      <protection hidden="1"/>
    </xf>
    <xf numFmtId="0" fontId="18" fillId="2" borderId="2" xfId="0" applyFont="1" applyFill="1" applyBorder="1" applyProtection="1">
      <protection hidden="1"/>
    </xf>
    <xf numFmtId="0" fontId="18" fillId="17" borderId="2" xfId="0" applyFont="1" applyFill="1" applyBorder="1" applyProtection="1">
      <protection hidden="1"/>
    </xf>
    <xf numFmtId="1" fontId="41" fillId="16" borderId="2" xfId="0" applyNumberFormat="1" applyFont="1" applyFill="1" applyBorder="1" applyAlignment="1" applyProtection="1">
      <alignment horizontal="center"/>
      <protection hidden="1"/>
    </xf>
    <xf numFmtId="0" fontId="41" fillId="17" borderId="2" xfId="0" applyFont="1" applyFill="1" applyBorder="1" applyAlignment="1" applyProtection="1">
      <alignment horizontal="center"/>
      <protection hidden="1"/>
    </xf>
    <xf numFmtId="165" fontId="24" fillId="17" borderId="7" xfId="0" applyNumberFormat="1" applyFont="1" applyFill="1" applyBorder="1" applyAlignment="1" applyProtection="1">
      <alignment horizontal="center" vertical="center"/>
      <protection hidden="1"/>
    </xf>
    <xf numFmtId="0" fontId="8" fillId="9" borderId="26" xfId="0" applyFont="1" applyFill="1" applyBorder="1" applyAlignment="1" applyProtection="1">
      <alignment horizontal="center" vertical="center"/>
      <protection hidden="1"/>
    </xf>
    <xf numFmtId="1" fontId="3" fillId="3" borderId="2" xfId="0" applyNumberFormat="1" applyFont="1" applyFill="1" applyBorder="1" applyAlignment="1" applyProtection="1">
      <alignment horizontal="center"/>
      <protection hidden="1"/>
    </xf>
    <xf numFmtId="1" fontId="50" fillId="3" borderId="2" xfId="0" applyNumberFormat="1" applyFont="1" applyFill="1" applyBorder="1" applyAlignment="1" applyProtection="1">
      <alignment horizontal="center"/>
      <protection hidden="1"/>
    </xf>
    <xf numFmtId="165" fontId="42" fillId="17" borderId="0" xfId="0" applyNumberFormat="1" applyFont="1" applyFill="1" applyAlignment="1" applyProtection="1">
      <alignment horizontal="center"/>
      <protection hidden="1"/>
    </xf>
    <xf numFmtId="1" fontId="4" fillId="16" borderId="28" xfId="0" applyNumberFormat="1" applyFont="1" applyFill="1" applyBorder="1" applyAlignment="1" applyProtection="1">
      <alignment horizontal="center"/>
      <protection hidden="1"/>
    </xf>
    <xf numFmtId="1" fontId="51" fillId="8" borderId="2" xfId="0" applyNumberFormat="1" applyFont="1" applyFill="1" applyBorder="1" applyProtection="1">
      <protection hidden="1"/>
    </xf>
    <xf numFmtId="0" fontId="23" fillId="8" borderId="8" xfId="0" applyFont="1" applyFill="1" applyBorder="1" applyAlignment="1" applyProtection="1">
      <alignment horizontal="center"/>
      <protection hidden="1"/>
    </xf>
    <xf numFmtId="1" fontId="12" fillId="10" borderId="19" xfId="0" applyNumberFormat="1" applyFont="1" applyFill="1" applyBorder="1" applyAlignment="1" applyProtection="1">
      <alignment horizontal="center"/>
      <protection hidden="1"/>
    </xf>
    <xf numFmtId="0" fontId="23" fillId="10" borderId="8" xfId="0" applyFont="1" applyFill="1" applyBorder="1" applyAlignment="1" applyProtection="1">
      <alignment horizontal="center"/>
      <protection hidden="1"/>
    </xf>
    <xf numFmtId="1" fontId="12" fillId="16" borderId="28" xfId="0" applyNumberFormat="1" applyFont="1" applyFill="1" applyBorder="1" applyAlignment="1" applyProtection="1">
      <alignment horizontal="center"/>
      <protection hidden="1"/>
    </xf>
    <xf numFmtId="0" fontId="31" fillId="2" borderId="15" xfId="0" applyFont="1" applyFill="1" applyBorder="1" applyAlignment="1" applyProtection="1">
      <alignment horizontal="center" vertical="center" wrapText="1"/>
      <protection hidden="1"/>
    </xf>
    <xf numFmtId="1" fontId="31" fillId="2" borderId="15" xfId="0" applyNumberFormat="1" applyFont="1" applyFill="1" applyBorder="1" applyAlignment="1" applyProtection="1">
      <alignment horizontal="center" vertical="center" wrapText="1"/>
      <protection hidden="1"/>
    </xf>
    <xf numFmtId="1" fontId="31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55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" xfId="0" applyNumberFormat="1" applyFont="1" applyFill="1" applyBorder="1" applyAlignment="1" applyProtection="1">
      <alignment horizontal="center" vertical="center" wrapText="1"/>
      <protection hidden="1"/>
    </xf>
    <xf numFmtId="1" fontId="31" fillId="16" borderId="9" xfId="0" applyNumberFormat="1" applyFont="1" applyFill="1" applyBorder="1" applyAlignment="1" applyProtection="1">
      <alignment horizontal="center" vertical="center" wrapText="1"/>
      <protection hidden="1"/>
    </xf>
    <xf numFmtId="0" fontId="31" fillId="17" borderId="2" xfId="0" applyFont="1" applyFill="1" applyBorder="1" applyAlignment="1" applyProtection="1">
      <alignment horizontal="center" vertical="center" wrapText="1"/>
      <protection hidden="1"/>
    </xf>
    <xf numFmtId="0" fontId="31" fillId="17" borderId="8" xfId="0" applyFont="1" applyFill="1" applyBorder="1" applyAlignment="1" applyProtection="1">
      <alignment horizontal="center" vertical="center" wrapText="1"/>
      <protection hidden="1"/>
    </xf>
    <xf numFmtId="0" fontId="31" fillId="17" borderId="0" xfId="0" applyFont="1" applyFill="1" applyAlignment="1" applyProtection="1">
      <alignment horizontal="center" vertical="center" wrapText="1"/>
      <protection hidden="1"/>
    </xf>
    <xf numFmtId="0" fontId="34" fillId="8" borderId="2" xfId="0" applyFont="1" applyFill="1" applyBorder="1" applyAlignment="1" applyProtection="1">
      <alignment horizontal="center"/>
      <protection hidden="1"/>
    </xf>
    <xf numFmtId="1" fontId="23" fillId="8" borderId="30" xfId="0" applyNumberFormat="1" applyFont="1" applyFill="1" applyBorder="1" applyAlignment="1" applyProtection="1">
      <alignment horizontal="center"/>
      <protection hidden="1"/>
    </xf>
    <xf numFmtId="1" fontId="34" fillId="10" borderId="2" xfId="0" applyNumberFormat="1" applyFont="1" applyFill="1" applyBorder="1" applyAlignment="1" applyProtection="1">
      <alignment horizontal="center" vertical="center"/>
      <protection hidden="1"/>
    </xf>
    <xf numFmtId="0" fontId="34" fillId="10" borderId="2" xfId="0" applyFont="1" applyFill="1" applyBorder="1" applyAlignment="1" applyProtection="1">
      <alignment horizontal="center"/>
      <protection hidden="1"/>
    </xf>
    <xf numFmtId="1" fontId="26" fillId="16" borderId="15" xfId="0" applyNumberFormat="1" applyFont="1" applyFill="1" applyBorder="1" applyAlignment="1" applyProtection="1">
      <alignment horizontal="center"/>
      <protection hidden="1"/>
    </xf>
    <xf numFmtId="1" fontId="2" fillId="2" borderId="2" xfId="0" applyNumberFormat="1" applyFont="1" applyFill="1" applyBorder="1" applyProtection="1">
      <protection hidden="1"/>
    </xf>
    <xf numFmtId="1" fontId="2" fillId="17" borderId="2" xfId="0" applyNumberFormat="1" applyFont="1" applyFill="1" applyBorder="1" applyProtection="1">
      <protection hidden="1"/>
    </xf>
    <xf numFmtId="165" fontId="31" fillId="16" borderId="2" xfId="0" applyNumberFormat="1" applyFont="1" applyFill="1" applyBorder="1" applyAlignment="1" applyProtection="1">
      <alignment horizontal="center"/>
      <protection hidden="1"/>
    </xf>
    <xf numFmtId="165" fontId="31" fillId="16" borderId="9" xfId="0" applyNumberFormat="1" applyFont="1" applyFill="1" applyBorder="1" applyAlignment="1" applyProtection="1">
      <alignment horizontal="center"/>
      <protection hidden="1"/>
    </xf>
    <xf numFmtId="1" fontId="31" fillId="17" borderId="7" xfId="0" applyNumberFormat="1" applyFont="1" applyFill="1" applyBorder="1" applyAlignment="1" applyProtection="1">
      <alignment horizontal="center"/>
      <protection hidden="1"/>
    </xf>
    <xf numFmtId="1" fontId="55" fillId="16" borderId="8" xfId="0" applyNumberFormat="1" applyFont="1" applyFill="1" applyBorder="1" applyAlignment="1" applyProtection="1">
      <alignment horizontal="center"/>
      <protection hidden="1"/>
    </xf>
    <xf numFmtId="165" fontId="55" fillId="16" borderId="9" xfId="0" applyNumberFormat="1" applyFont="1" applyFill="1" applyBorder="1" applyAlignment="1" applyProtection="1">
      <alignment horizontal="center"/>
      <protection hidden="1"/>
    </xf>
    <xf numFmtId="1" fontId="11" fillId="2" borderId="12" xfId="0" applyNumberFormat="1" applyFont="1" applyFill="1" applyBorder="1" applyAlignment="1" applyProtection="1">
      <alignment horizontal="right"/>
      <protection hidden="1"/>
    </xf>
    <xf numFmtId="1" fontId="11" fillId="16" borderId="15" xfId="0" applyNumberFormat="1" applyFont="1" applyFill="1" applyBorder="1" applyAlignment="1" applyProtection="1">
      <alignment horizontal="center"/>
      <protection hidden="1"/>
    </xf>
    <xf numFmtId="1" fontId="11" fillId="2" borderId="15" xfId="0" applyNumberFormat="1" applyFont="1" applyFill="1" applyBorder="1" applyAlignment="1" applyProtection="1">
      <alignment horizontal="right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1" fontId="11" fillId="2" borderId="14" xfId="0" applyNumberFormat="1" applyFont="1" applyFill="1" applyBorder="1" applyAlignment="1" applyProtection="1">
      <alignment horizontal="right"/>
      <protection hidden="1"/>
    </xf>
    <xf numFmtId="0" fontId="12" fillId="3" borderId="14" xfId="0" applyFont="1" applyFill="1" applyBorder="1" applyProtection="1">
      <protection hidden="1"/>
    </xf>
    <xf numFmtId="1" fontId="11" fillId="16" borderId="14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 vertical="center"/>
      <protection hidden="1"/>
    </xf>
    <xf numFmtId="1" fontId="26" fillId="8" borderId="8" xfId="0" applyNumberFormat="1" applyFont="1" applyFill="1" applyBorder="1" applyAlignment="1" applyProtection="1">
      <alignment horizontal="center"/>
      <protection hidden="1"/>
    </xf>
    <xf numFmtId="1" fontId="31" fillId="15" borderId="9" xfId="0" applyNumberFormat="1" applyFont="1" applyFill="1" applyBorder="1" applyAlignment="1" applyProtection="1">
      <alignment horizontal="center"/>
      <protection hidden="1"/>
    </xf>
    <xf numFmtId="1" fontId="12" fillId="8" borderId="7" xfId="0" applyNumberFormat="1" applyFont="1" applyFill="1" applyBorder="1" applyAlignment="1" applyProtection="1">
      <alignment horizontal="center"/>
      <protection hidden="1"/>
    </xf>
    <xf numFmtId="1" fontId="13" fillId="2" borderId="2" xfId="0" applyNumberFormat="1" applyFont="1" applyFill="1" applyBorder="1" applyAlignment="1" applyProtection="1">
      <alignment horizontal="center"/>
      <protection hidden="1"/>
    </xf>
    <xf numFmtId="165" fontId="26" fillId="10" borderId="8" xfId="0" applyNumberFormat="1" applyFont="1" applyFill="1" applyBorder="1" applyAlignment="1" applyProtection="1">
      <alignment horizontal="center"/>
      <protection hidden="1"/>
    </xf>
    <xf numFmtId="1" fontId="49" fillId="16" borderId="12" xfId="0" applyNumberFormat="1" applyFont="1" applyFill="1" applyBorder="1" applyAlignment="1" applyProtection="1">
      <alignment horizontal="center"/>
      <protection hidden="1"/>
    </xf>
    <xf numFmtId="0" fontId="49" fillId="17" borderId="2" xfId="0" applyFont="1" applyFill="1" applyBorder="1" applyAlignment="1" applyProtection="1">
      <alignment horizontal="center"/>
      <protection hidden="1"/>
    </xf>
    <xf numFmtId="1" fontId="18" fillId="2" borderId="12" xfId="0" applyNumberFormat="1" applyFont="1" applyFill="1" applyBorder="1" applyProtection="1">
      <protection hidden="1"/>
    </xf>
    <xf numFmtId="0" fontId="18" fillId="3" borderId="12" xfId="0" applyFont="1" applyFill="1" applyBorder="1" applyProtection="1">
      <protection hidden="1"/>
    </xf>
    <xf numFmtId="1" fontId="17" fillId="16" borderId="15" xfId="0" applyNumberFormat="1" applyFont="1" applyFill="1" applyBorder="1" applyAlignment="1" applyProtection="1">
      <alignment horizontal="center"/>
      <protection hidden="1"/>
    </xf>
    <xf numFmtId="0" fontId="18" fillId="3" borderId="15" xfId="0" applyFont="1" applyFill="1" applyBorder="1" applyProtection="1">
      <protection hidden="1"/>
    </xf>
    <xf numFmtId="0" fontId="18" fillId="3" borderId="14" xfId="0" applyFont="1" applyFill="1" applyBorder="1" applyProtection="1">
      <protection hidden="1"/>
    </xf>
    <xf numFmtId="1" fontId="17" fillId="16" borderId="14" xfId="0" applyNumberFormat="1" applyFont="1" applyFill="1" applyBorder="1" applyAlignment="1" applyProtection="1">
      <alignment horizontal="center"/>
      <protection hidden="1"/>
    </xf>
    <xf numFmtId="0" fontId="51" fillId="3" borderId="12" xfId="0" applyFont="1" applyFill="1" applyBorder="1" applyProtection="1">
      <protection hidden="1"/>
    </xf>
    <xf numFmtId="0" fontId="49" fillId="3" borderId="2" xfId="0" applyFont="1" applyFill="1" applyBorder="1" applyProtection="1">
      <protection hidden="1"/>
    </xf>
    <xf numFmtId="1" fontId="49" fillId="16" borderId="8" xfId="0" applyNumberFormat="1" applyFont="1" applyFill="1" applyBorder="1" applyAlignment="1" applyProtection="1">
      <alignment horizontal="center"/>
      <protection hidden="1"/>
    </xf>
    <xf numFmtId="1" fontId="49" fillId="16" borderId="2" xfId="0" applyNumberFormat="1" applyFont="1" applyFill="1" applyBorder="1" applyAlignment="1" applyProtection="1">
      <alignment horizontal="center"/>
      <protection hidden="1"/>
    </xf>
    <xf numFmtId="1" fontId="2" fillId="16" borderId="15" xfId="0" applyNumberFormat="1" applyFont="1" applyFill="1" applyBorder="1" applyAlignment="1" applyProtection="1">
      <alignment horizontal="center"/>
      <protection hidden="1"/>
    </xf>
    <xf numFmtId="1" fontId="36" fillId="16" borderId="8" xfId="0" applyNumberFormat="1" applyFont="1" applyFill="1" applyBorder="1" applyAlignment="1" applyProtection="1">
      <alignment horizontal="center"/>
      <protection hidden="1"/>
    </xf>
    <xf numFmtId="1" fontId="2" fillId="16" borderId="14" xfId="0" applyNumberFormat="1" applyFont="1" applyFill="1" applyBorder="1" applyAlignment="1" applyProtection="1">
      <alignment horizontal="center"/>
      <protection hidden="1"/>
    </xf>
    <xf numFmtId="1" fontId="31" fillId="16" borderId="8" xfId="0" applyNumberFormat="1" applyFont="1" applyFill="1" applyBorder="1" applyAlignment="1" applyProtection="1">
      <alignment horizontal="center"/>
      <protection hidden="1"/>
    </xf>
    <xf numFmtId="1" fontId="26" fillId="8" borderId="7" xfId="0" applyNumberFormat="1" applyFont="1" applyFill="1" applyBorder="1" applyAlignment="1" applyProtection="1">
      <alignment horizontal="center"/>
      <protection hidden="1"/>
    </xf>
    <xf numFmtId="1" fontId="26" fillId="10" borderId="0" xfId="0" applyNumberFormat="1" applyFont="1" applyFill="1" applyAlignment="1" applyProtection="1">
      <alignment horizontal="center"/>
      <protection hidden="1"/>
    </xf>
    <xf numFmtId="1" fontId="55" fillId="16" borderId="12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2" fillId="10" borderId="2" xfId="0" applyFont="1" applyFill="1" applyBorder="1" applyAlignment="1" applyProtection="1">
      <alignment horizontal="right" vertical="center"/>
      <protection hidden="1"/>
    </xf>
    <xf numFmtId="0" fontId="61" fillId="5" borderId="2" xfId="0" applyFont="1" applyFill="1" applyBorder="1" applyAlignment="1" applyProtection="1">
      <alignment horizontal="center" vertical="center" wrapText="1"/>
      <protection hidden="1"/>
    </xf>
    <xf numFmtId="0" fontId="57" fillId="17" borderId="2" xfId="0" applyFont="1" applyFill="1" applyBorder="1" applyProtection="1">
      <protection hidden="1"/>
    </xf>
    <xf numFmtId="1" fontId="10" fillId="7" borderId="2" xfId="0" applyNumberFormat="1" applyFont="1" applyFill="1" applyBorder="1" applyAlignment="1" applyProtection="1">
      <alignment horizontal="center" vertical="center"/>
      <protection hidden="1"/>
    </xf>
    <xf numFmtId="1" fontId="31" fillId="16" borderId="14" xfId="0" applyNumberFormat="1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61" fillId="5" borderId="2" xfId="0" applyFont="1" applyFill="1" applyBorder="1" applyAlignment="1" applyProtection="1">
      <alignment wrapText="1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30" xfId="0" applyFont="1" applyFill="1" applyBorder="1" applyAlignment="1" applyProtection="1">
      <alignment horizontal="center" vertical="center"/>
      <protection hidden="1"/>
    </xf>
    <xf numFmtId="1" fontId="13" fillId="2" borderId="11" xfId="0" applyNumberFormat="1" applyFont="1" applyFill="1" applyBorder="1" applyAlignment="1" applyProtection="1">
      <alignment horizont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" fontId="13" fillId="2" borderId="18" xfId="0" applyNumberFormat="1" applyFont="1" applyFill="1" applyBorder="1" applyAlignment="1" applyProtection="1">
      <alignment horizontal="center"/>
      <protection hidden="1"/>
    </xf>
    <xf numFmtId="0" fontId="18" fillId="2" borderId="28" xfId="0" applyFont="1" applyFill="1" applyBorder="1" applyAlignment="1" applyProtection="1">
      <alignment horizontal="center" vertical="center"/>
      <protection hidden="1"/>
    </xf>
    <xf numFmtId="0" fontId="18" fillId="2" borderId="29" xfId="0" applyFont="1" applyFill="1" applyBorder="1" applyAlignment="1" applyProtection="1">
      <alignment horizontal="center" vertical="center"/>
      <protection hidden="1"/>
    </xf>
    <xf numFmtId="1" fontId="13" fillId="2" borderId="16" xfId="0" applyNumberFormat="1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 vertical="center"/>
      <protection hidden="1"/>
    </xf>
    <xf numFmtId="1" fontId="3" fillId="8" borderId="2" xfId="0" applyNumberFormat="1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50" fillId="8" borderId="2" xfId="0" applyFont="1" applyFill="1" applyBorder="1" applyAlignment="1" applyProtection="1">
      <alignment horizontal="center"/>
      <protection hidden="1"/>
    </xf>
    <xf numFmtId="1" fontId="13" fillId="8" borderId="8" xfId="0" applyNumberFormat="1" applyFont="1" applyFill="1" applyBorder="1" applyAlignment="1" applyProtection="1">
      <alignment horizontal="center"/>
      <protection hidden="1"/>
    </xf>
    <xf numFmtId="1" fontId="11" fillId="8" borderId="9" xfId="0" applyNumberFormat="1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10" fillId="8" borderId="8" xfId="0" applyFont="1" applyFill="1" applyBorder="1" applyAlignment="1" applyProtection="1">
      <alignment horizontal="center"/>
      <protection hidden="1"/>
    </xf>
    <xf numFmtId="1" fontId="3" fillId="10" borderId="2" xfId="0" applyNumberFormat="1" applyFont="1" applyFill="1" applyBorder="1" applyAlignment="1" applyProtection="1">
      <alignment horizontal="center"/>
      <protection hidden="1"/>
    </xf>
    <xf numFmtId="0" fontId="3" fillId="10" borderId="2" xfId="0" applyFont="1" applyFill="1" applyBorder="1" applyAlignment="1" applyProtection="1">
      <alignment horizontal="center"/>
      <protection hidden="1"/>
    </xf>
    <xf numFmtId="0" fontId="50" fillId="10" borderId="2" xfId="0" applyFont="1" applyFill="1" applyBorder="1" applyAlignment="1" applyProtection="1">
      <alignment horizontal="center"/>
      <protection hidden="1"/>
    </xf>
    <xf numFmtId="1" fontId="13" fillId="10" borderId="8" xfId="0" applyNumberFormat="1" applyFont="1" applyFill="1" applyBorder="1" applyAlignment="1" applyProtection="1">
      <alignment horizontal="center"/>
      <protection hidden="1"/>
    </xf>
    <xf numFmtId="1" fontId="11" fillId="10" borderId="19" xfId="0" applyNumberFormat="1" applyFont="1" applyFill="1" applyBorder="1" applyAlignment="1" applyProtection="1">
      <alignment horizontal="center"/>
      <protection hidden="1"/>
    </xf>
    <xf numFmtId="0" fontId="10" fillId="10" borderId="8" xfId="0" applyFont="1" applyFill="1" applyBorder="1" applyAlignment="1" applyProtection="1">
      <alignment horizontal="center"/>
      <protection hidden="1"/>
    </xf>
    <xf numFmtId="0" fontId="61" fillId="21" borderId="2" xfId="0" applyFont="1" applyFill="1" applyBorder="1" applyAlignment="1" applyProtection="1">
      <alignment wrapText="1"/>
      <protection hidden="1"/>
    </xf>
    <xf numFmtId="0" fontId="18" fillId="2" borderId="19" xfId="0" applyFont="1" applyFill="1" applyBorder="1" applyAlignment="1" applyProtection="1">
      <alignment horizontal="center"/>
      <protection hidden="1"/>
    </xf>
    <xf numFmtId="0" fontId="18" fillId="2" borderId="30" xfId="0" applyFont="1" applyFill="1" applyBorder="1" applyAlignment="1" applyProtection="1">
      <alignment horizontal="center"/>
      <protection hidden="1"/>
    </xf>
    <xf numFmtId="0" fontId="18" fillId="2" borderId="10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8" fillId="2" borderId="28" xfId="0" applyFont="1" applyFill="1" applyBorder="1" applyAlignment="1" applyProtection="1">
      <alignment horizontal="center"/>
      <protection hidden="1"/>
    </xf>
    <xf numFmtId="0" fontId="18" fillId="2" borderId="29" xfId="0" applyFont="1" applyFill="1" applyBorder="1" applyAlignment="1" applyProtection="1">
      <alignment horizontal="center"/>
      <protection hidden="1"/>
    </xf>
    <xf numFmtId="1" fontId="12" fillId="10" borderId="7" xfId="0" applyNumberFormat="1" applyFont="1" applyFill="1" applyBorder="1" applyAlignment="1" applyProtection="1">
      <alignment horizontal="center"/>
      <protection hidden="1"/>
    </xf>
    <xf numFmtId="0" fontId="2" fillId="19" borderId="2" xfId="0" applyFont="1" applyFill="1" applyBorder="1" applyAlignment="1" applyProtection="1">
      <alignment horizontal="left" vertical="center"/>
      <protection hidden="1"/>
    </xf>
    <xf numFmtId="1" fontId="11" fillId="19" borderId="9" xfId="0" applyNumberFormat="1" applyFont="1" applyFill="1" applyBorder="1" applyAlignment="1" applyProtection="1">
      <alignment horizontal="center"/>
      <protection hidden="1"/>
    </xf>
    <xf numFmtId="1" fontId="4" fillId="19" borderId="9" xfId="0" applyNumberFormat="1" applyFont="1" applyFill="1" applyBorder="1" applyAlignment="1" applyProtection="1">
      <alignment horizontal="center"/>
      <protection hidden="1"/>
    </xf>
    <xf numFmtId="0" fontId="10" fillId="19" borderId="8" xfId="0" applyFont="1" applyFill="1" applyBorder="1" applyProtection="1">
      <protection hidden="1"/>
    </xf>
    <xf numFmtId="165" fontId="41" fillId="19" borderId="9" xfId="0" applyNumberFormat="1" applyFont="1" applyFill="1" applyBorder="1" applyAlignment="1" applyProtection="1">
      <alignment horizontal="center"/>
      <protection hidden="1"/>
    </xf>
    <xf numFmtId="3" fontId="32" fillId="19" borderId="32" xfId="0" applyNumberFormat="1" applyFont="1" applyFill="1" applyBorder="1" applyProtection="1">
      <protection hidden="1"/>
    </xf>
    <xf numFmtId="3" fontId="32" fillId="19" borderId="26" xfId="0" applyNumberFormat="1" applyFont="1" applyFill="1" applyBorder="1" applyProtection="1">
      <protection hidden="1"/>
    </xf>
    <xf numFmtId="0" fontId="83" fillId="20" borderId="26" xfId="0" applyFont="1" applyFill="1" applyBorder="1" applyAlignment="1" applyProtection="1">
      <alignment horizontal="center" vertical="center"/>
      <protection hidden="1"/>
    </xf>
    <xf numFmtId="1" fontId="11" fillId="18" borderId="9" xfId="0" applyNumberFormat="1" applyFont="1" applyFill="1" applyBorder="1" applyAlignment="1" applyProtection="1">
      <alignment horizontal="center"/>
      <protection hidden="1"/>
    </xf>
    <xf numFmtId="3" fontId="23" fillId="6" borderId="24" xfId="0" applyNumberFormat="1" applyFont="1" applyFill="1" applyBorder="1" applyAlignment="1" applyProtection="1">
      <alignment horizontal="center" vertical="center"/>
      <protection hidden="1"/>
    </xf>
    <xf numFmtId="0" fontId="10" fillId="10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" fontId="77" fillId="0" borderId="0" xfId="0" applyNumberFormat="1" applyFont="1" applyProtection="1">
      <protection hidden="1"/>
    </xf>
    <xf numFmtId="0" fontId="77" fillId="0" borderId="0" xfId="0" applyFont="1" applyProtection="1">
      <protection hidden="1"/>
    </xf>
    <xf numFmtId="0" fontId="79" fillId="0" borderId="0" xfId="0" applyFont="1" applyProtection="1">
      <protection hidden="1"/>
    </xf>
    <xf numFmtId="1" fontId="1" fillId="0" borderId="0" xfId="0" applyNumberFormat="1" applyFont="1" applyProtection="1">
      <protection hidden="1"/>
    </xf>
    <xf numFmtId="1" fontId="1" fillId="0" borderId="0" xfId="0" applyNumberFormat="1" applyFon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23" fillId="0" borderId="2" xfId="0" applyNumberFormat="1" applyFont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1" fontId="10" fillId="0" borderId="0" xfId="0" applyNumberFormat="1" applyFont="1" applyProtection="1">
      <protection hidden="1"/>
    </xf>
    <xf numFmtId="1" fontId="78" fillId="0" borderId="0" xfId="0" applyNumberFormat="1" applyFont="1" applyProtection="1">
      <protection hidden="1"/>
    </xf>
    <xf numFmtId="1" fontId="80" fillId="0" borderId="0" xfId="0" applyNumberFormat="1" applyFont="1" applyProtection="1">
      <protection hidden="1"/>
    </xf>
    <xf numFmtId="0" fontId="48" fillId="0" borderId="0" xfId="0" applyFont="1" applyProtection="1">
      <protection hidden="1"/>
    </xf>
    <xf numFmtId="0" fontId="47" fillId="0" borderId="0" xfId="0" applyFont="1" applyProtection="1">
      <protection hidden="1"/>
    </xf>
    <xf numFmtId="1" fontId="23" fillId="0" borderId="0" xfId="0" applyNumberFormat="1" applyFont="1" applyProtection="1">
      <protection hidden="1"/>
    </xf>
    <xf numFmtId="3" fontId="23" fillId="0" borderId="0" xfId="0" applyNumberFormat="1" applyFont="1" applyProtection="1">
      <protection hidden="1"/>
    </xf>
    <xf numFmtId="3" fontId="10" fillId="0" borderId="0" xfId="0" applyNumberFormat="1" applyFont="1" applyProtection="1">
      <protection hidden="1"/>
    </xf>
    <xf numFmtId="0" fontId="2" fillId="23" borderId="2" xfId="0" applyFont="1" applyFill="1" applyBorder="1" applyProtection="1">
      <protection hidden="1"/>
    </xf>
    <xf numFmtId="0" fontId="12" fillId="23" borderId="2" xfId="0" applyFont="1" applyFill="1" applyBorder="1" applyProtection="1">
      <protection hidden="1"/>
    </xf>
    <xf numFmtId="0" fontId="12" fillId="23" borderId="2" xfId="0" applyFont="1" applyFill="1" applyBorder="1" applyAlignment="1" applyProtection="1">
      <alignment wrapText="1"/>
      <protection hidden="1"/>
    </xf>
    <xf numFmtId="0" fontId="61" fillId="23" borderId="2" xfId="0" applyFont="1" applyFill="1" applyBorder="1" applyAlignment="1" applyProtection="1">
      <alignment horizontal="center"/>
      <protection hidden="1"/>
    </xf>
    <xf numFmtId="1" fontId="11" fillId="23" borderId="2" xfId="0" applyNumberFormat="1" applyFont="1" applyFill="1" applyBorder="1" applyAlignment="1" applyProtection="1">
      <alignment horizontal="center"/>
      <protection hidden="1"/>
    </xf>
    <xf numFmtId="0" fontId="26" fillId="23" borderId="2" xfId="0" applyFont="1" applyFill="1" applyBorder="1" applyAlignment="1" applyProtection="1">
      <alignment wrapText="1"/>
      <protection hidden="1"/>
    </xf>
    <xf numFmtId="0" fontId="26" fillId="23" borderId="0" xfId="0" applyFont="1" applyFill="1" applyAlignment="1" applyProtection="1">
      <alignment wrapText="1"/>
      <protection hidden="1"/>
    </xf>
    <xf numFmtId="0" fontId="61" fillId="23" borderId="2" xfId="0" applyFont="1" applyFill="1" applyBorder="1" applyAlignment="1" applyProtection="1">
      <alignment wrapText="1"/>
      <protection hidden="1"/>
    </xf>
    <xf numFmtId="0" fontId="12" fillId="23" borderId="2" xfId="0" applyFont="1" applyFill="1" applyBorder="1" applyAlignment="1" applyProtection="1">
      <alignment horizontal="right"/>
      <protection hidden="1"/>
    </xf>
    <xf numFmtId="0" fontId="12" fillId="23" borderId="2" xfId="0" applyFont="1" applyFill="1" applyBorder="1" applyAlignment="1" applyProtection="1">
      <alignment horizontal="left"/>
      <protection hidden="1"/>
    </xf>
    <xf numFmtId="1" fontId="23" fillId="17" borderId="29" xfId="0" applyNumberFormat="1" applyFont="1" applyFill="1" applyBorder="1" applyAlignment="1" applyProtection="1">
      <alignment horizontal="center"/>
      <protection hidden="1"/>
    </xf>
    <xf numFmtId="0" fontId="2" fillId="23" borderId="9" xfId="0" applyFont="1" applyFill="1" applyBorder="1" applyAlignment="1" applyProtection="1">
      <alignment vertical="center"/>
      <protection hidden="1"/>
    </xf>
    <xf numFmtId="0" fontId="2" fillId="23" borderId="9" xfId="0" applyFont="1" applyFill="1" applyBorder="1" applyAlignment="1" applyProtection="1">
      <alignment vertical="center" wrapText="1"/>
      <protection hidden="1"/>
    </xf>
    <xf numFmtId="0" fontId="2" fillId="23" borderId="9" xfId="0" applyFont="1" applyFill="1" applyBorder="1" applyAlignment="1" applyProtection="1">
      <alignment horizontal="left" vertical="center"/>
      <protection hidden="1"/>
    </xf>
    <xf numFmtId="1" fontId="31" fillId="16" borderId="8" xfId="0" applyNumberFormat="1" applyFont="1" applyFill="1" applyBorder="1" applyProtection="1">
      <protection hidden="1"/>
    </xf>
    <xf numFmtId="0" fontId="12" fillId="23" borderId="15" xfId="0" applyFont="1" applyFill="1" applyBorder="1" applyProtection="1">
      <protection hidden="1"/>
    </xf>
    <xf numFmtId="0" fontId="26" fillId="23" borderId="2" xfId="0" applyFont="1" applyFill="1" applyBorder="1" applyProtection="1">
      <protection hidden="1"/>
    </xf>
    <xf numFmtId="0" fontId="2" fillId="23" borderId="2" xfId="0" applyFont="1" applyFill="1" applyBorder="1" applyAlignment="1" applyProtection="1">
      <alignment horizontal="left"/>
      <protection hidden="1"/>
    </xf>
    <xf numFmtId="0" fontId="88" fillId="23" borderId="2" xfId="0" applyFont="1" applyFill="1" applyBorder="1" applyProtection="1">
      <protection hidden="1"/>
    </xf>
    <xf numFmtId="0" fontId="89" fillId="23" borderId="2" xfId="0" applyFont="1" applyFill="1" applyBorder="1" applyProtection="1">
      <protection hidden="1"/>
    </xf>
    <xf numFmtId="0" fontId="0" fillId="17" borderId="2" xfId="0" applyFill="1" applyBorder="1" applyProtection="1">
      <protection hidden="1"/>
    </xf>
    <xf numFmtId="0" fontId="0" fillId="23" borderId="0" xfId="0" applyFill="1" applyProtection="1">
      <protection hidden="1"/>
    </xf>
    <xf numFmtId="0" fontId="12" fillId="23" borderId="2" xfId="0" applyFont="1" applyFill="1" applyBorder="1" applyAlignment="1" applyProtection="1">
      <alignment horizontal="left" vertical="center"/>
      <protection hidden="1"/>
    </xf>
    <xf numFmtId="0" fontId="2" fillId="23" borderId="2" xfId="0" applyFont="1" applyFill="1" applyBorder="1" applyAlignment="1" applyProtection="1">
      <alignment vertical="center"/>
      <protection hidden="1"/>
    </xf>
    <xf numFmtId="0" fontId="33" fillId="23" borderId="2" xfId="0" applyFont="1" applyFill="1" applyBorder="1" applyProtection="1">
      <protection hidden="1"/>
    </xf>
    <xf numFmtId="0" fontId="12" fillId="23" borderId="2" xfId="0" applyFont="1" applyFill="1" applyBorder="1" applyAlignment="1" applyProtection="1">
      <alignment horizontal="left" vertical="distributed" wrapText="1"/>
      <protection hidden="1"/>
    </xf>
    <xf numFmtId="0" fontId="2" fillId="23" borderId="9" xfId="0" applyFont="1" applyFill="1" applyBorder="1" applyProtection="1">
      <protection hidden="1"/>
    </xf>
    <xf numFmtId="0" fontId="61" fillId="23" borderId="2" xfId="0" applyFont="1" applyFill="1" applyBorder="1" applyAlignment="1" applyProtection="1">
      <alignment horizontal="center" wrapText="1"/>
      <protection hidden="1"/>
    </xf>
    <xf numFmtId="0" fontId="11" fillId="23" borderId="2" xfId="0" applyFont="1" applyFill="1" applyBorder="1" applyProtection="1">
      <protection hidden="1"/>
    </xf>
    <xf numFmtId="0" fontId="2" fillId="23" borderId="2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3" fillId="18" borderId="4" xfId="0" applyFont="1" applyFill="1" applyBorder="1" applyAlignment="1" applyProtection="1">
      <alignment horizontal="center" vertical="center" wrapText="1"/>
      <protection hidden="1"/>
    </xf>
    <xf numFmtId="0" fontId="23" fillId="18" borderId="5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2" fontId="12" fillId="16" borderId="17" xfId="0" applyNumberFormat="1" applyFont="1" applyFill="1" applyBorder="1" applyAlignment="1" applyProtection="1">
      <alignment horizontal="center"/>
      <protection hidden="1"/>
    </xf>
    <xf numFmtId="2" fontId="12" fillId="16" borderId="3" xfId="0" applyNumberFormat="1" applyFont="1" applyFill="1" applyBorder="1" applyAlignment="1" applyProtection="1">
      <alignment horizontal="center"/>
      <protection hidden="1"/>
    </xf>
    <xf numFmtId="2" fontId="12" fillId="16" borderId="22" xfId="0" applyNumberFormat="1" applyFont="1" applyFill="1" applyBorder="1" applyAlignment="1" applyProtection="1">
      <alignment horizontal="center"/>
      <protection hidden="1"/>
    </xf>
    <xf numFmtId="2" fontId="12" fillId="3" borderId="17" xfId="0" applyNumberFormat="1" applyFont="1" applyFill="1" applyBorder="1" applyAlignment="1" applyProtection="1">
      <alignment horizontal="center"/>
      <protection hidden="1"/>
    </xf>
    <xf numFmtId="2" fontId="12" fillId="3" borderId="3" xfId="0" applyNumberFormat="1" applyFont="1" applyFill="1" applyBorder="1" applyAlignment="1" applyProtection="1">
      <alignment horizontal="center"/>
      <protection hidden="1"/>
    </xf>
    <xf numFmtId="2" fontId="12" fillId="3" borderId="22" xfId="0" applyNumberFormat="1" applyFont="1" applyFill="1" applyBorder="1" applyAlignment="1" applyProtection="1">
      <alignment horizontal="center"/>
      <protection hidden="1"/>
    </xf>
    <xf numFmtId="0" fontId="15" fillId="9" borderId="29" xfId="0" applyFont="1" applyFill="1" applyBorder="1" applyAlignment="1" applyProtection="1">
      <alignment horizontal="center" vertical="center"/>
      <protection hidden="1"/>
    </xf>
    <xf numFmtId="0" fontId="43" fillId="9" borderId="29" xfId="0" applyFont="1" applyFill="1" applyBorder="1" applyAlignment="1" applyProtection="1">
      <alignment horizontal="center" vertical="center"/>
      <protection hidden="1"/>
    </xf>
    <xf numFmtId="0" fontId="43" fillId="9" borderId="3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6" xfId="0" applyFont="1" applyFill="1" applyBorder="1" applyAlignment="1" applyProtection="1">
      <alignment horizontal="center" vertical="center"/>
      <protection hidden="1"/>
    </xf>
    <xf numFmtId="0" fontId="18" fillId="2" borderId="21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26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8" fillId="3" borderId="6" xfId="0" applyFont="1" applyFill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 applyProtection="1">
      <alignment horizontal="center"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165" fontId="12" fillId="2" borderId="17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3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25" xfId="0" applyFont="1" applyFill="1" applyBorder="1" applyAlignment="1" applyProtection="1">
      <alignment horizontal="center" vertical="center" wrapText="1"/>
      <protection hidden="1"/>
    </xf>
    <xf numFmtId="0" fontId="23" fillId="18" borderId="23" xfId="0" applyFont="1" applyFill="1" applyBorder="1" applyAlignment="1" applyProtection="1">
      <alignment horizontal="center" vertical="center" wrapText="1"/>
      <protection hidden="1"/>
    </xf>
    <xf numFmtId="0" fontId="23" fillId="18" borderId="24" xfId="0" applyFont="1" applyFill="1" applyBorder="1" applyAlignment="1" applyProtection="1">
      <alignment horizontal="center" vertical="center" wrapText="1"/>
      <protection hidden="1"/>
    </xf>
    <xf numFmtId="0" fontId="83" fillId="20" borderId="9" xfId="0" applyFont="1" applyFill="1" applyBorder="1" applyAlignment="1" applyProtection="1">
      <alignment horizontal="center" vertical="center"/>
      <protection hidden="1"/>
    </xf>
    <xf numFmtId="0" fontId="83" fillId="20" borderId="7" xfId="0" applyFont="1" applyFill="1" applyBorder="1" applyAlignment="1" applyProtection="1">
      <alignment horizontal="center" vertical="center"/>
      <protection hidden="1"/>
    </xf>
    <xf numFmtId="0" fontId="83" fillId="20" borderId="33" xfId="0" applyFont="1" applyFill="1" applyBorder="1" applyAlignment="1" applyProtection="1">
      <alignment horizontal="center" vertical="center"/>
      <protection hidden="1"/>
    </xf>
    <xf numFmtId="0" fontId="8" fillId="9" borderId="7" xfId="0" applyFont="1" applyFill="1" applyBorder="1" applyAlignment="1" applyProtection="1">
      <alignment horizontal="center" vertical="center"/>
      <protection hidden="1"/>
    </xf>
    <xf numFmtId="0" fontId="8" fillId="9" borderId="33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9" fillId="9" borderId="7" xfId="0" applyFont="1" applyFill="1" applyBorder="1" applyAlignment="1" applyProtection="1">
      <alignment horizontal="center" vertical="center"/>
      <protection hidden="1"/>
    </xf>
    <xf numFmtId="0" fontId="9" fillId="9" borderId="33" xfId="0" applyFont="1" applyFill="1" applyBorder="1" applyAlignment="1" applyProtection="1">
      <alignment horizontal="center" vertical="center"/>
      <protection hidden="1"/>
    </xf>
    <xf numFmtId="0" fontId="43" fillId="9" borderId="9" xfId="0" applyFont="1" applyFill="1" applyBorder="1" applyAlignment="1" applyProtection="1">
      <alignment horizontal="center" vertical="center"/>
      <protection hidden="1"/>
    </xf>
    <xf numFmtId="0" fontId="43" fillId="9" borderId="7" xfId="0" applyFont="1" applyFill="1" applyBorder="1" applyAlignment="1" applyProtection="1">
      <alignment horizontal="center" vertical="center"/>
      <protection hidden="1"/>
    </xf>
    <xf numFmtId="0" fontId="43" fillId="9" borderId="33" xfId="0" applyFont="1" applyFill="1" applyBorder="1" applyAlignment="1" applyProtection="1">
      <alignment horizontal="center" vertical="center"/>
      <protection hidden="1"/>
    </xf>
    <xf numFmtId="0" fontId="9" fillId="9" borderId="8" xfId="0" applyFont="1" applyFill="1" applyBorder="1" applyAlignment="1" applyProtection="1">
      <alignment horizontal="center" vertical="center"/>
      <protection hidden="1"/>
    </xf>
    <xf numFmtId="0" fontId="8" fillId="9" borderId="8" xfId="0" applyFont="1" applyFill="1" applyBorder="1" applyAlignment="1" applyProtection="1">
      <alignment horizontal="center" vertical="center"/>
      <protection hidden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  <color rgb="FFC0C0C0"/>
      <color rgb="FFFFCC00"/>
      <color rgb="FFFFCC99"/>
      <color rgb="FF95B3D7"/>
      <color rgb="FFB8CCE4"/>
      <color rgb="FF00B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DD27-AC87-480C-802C-17D522264E31}">
  <sheetPr>
    <tabColor rgb="FFFFFF00"/>
    <pageSetUpPr fitToPage="1"/>
  </sheetPr>
  <dimension ref="A1:Z1363"/>
  <sheetViews>
    <sheetView tabSelected="1" zoomScale="70" zoomScaleNormal="70" workbookViewId="0">
      <selection activeCell="F1370" sqref="F1370"/>
    </sheetView>
  </sheetViews>
  <sheetFormatPr defaultColWidth="8.85546875" defaultRowHeight="12.75" x14ac:dyDescent="0.2"/>
  <cols>
    <col min="1" max="1" width="84.28515625" style="10" customWidth="1"/>
    <col min="2" max="3" width="9" style="10" bestFit="1" customWidth="1"/>
    <col min="4" max="4" width="12.28515625" style="10" bestFit="1" customWidth="1"/>
    <col min="5" max="5" width="9" style="10" bestFit="1" customWidth="1"/>
    <col min="6" max="7" width="8.85546875" style="10"/>
    <col min="8" max="8" width="11.85546875" style="10" bestFit="1" customWidth="1"/>
    <col min="9" max="9" width="8.85546875" style="10"/>
    <col min="10" max="10" width="9" style="10" bestFit="1" customWidth="1"/>
    <col min="11" max="11" width="11.42578125" style="10" customWidth="1"/>
    <col min="12" max="12" width="10.85546875" style="10" customWidth="1"/>
    <col min="13" max="13" width="11.42578125" style="10" customWidth="1"/>
    <col min="14" max="14" width="9.7109375" style="10" customWidth="1"/>
    <col min="15" max="15" width="14.85546875" style="10" customWidth="1"/>
    <col min="16" max="16" width="13.42578125" style="10" customWidth="1"/>
    <col min="17" max="17" width="10.85546875" style="10" customWidth="1"/>
    <col min="18" max="18" width="11.140625" style="10" customWidth="1"/>
    <col min="19" max="19" width="8.85546875" style="10"/>
    <col min="20" max="20" width="17.5703125" style="10" customWidth="1"/>
    <col min="21" max="22" width="19.5703125" style="10" customWidth="1"/>
    <col min="23" max="24" width="8.85546875" style="10"/>
    <col min="25" max="25" width="14" style="10" customWidth="1"/>
    <col min="26" max="16384" width="8.85546875" style="10"/>
  </cols>
  <sheetData>
    <row r="1" spans="1:26" ht="18" x14ac:dyDescent="0.25">
      <c r="A1" s="2"/>
      <c r="B1" s="3"/>
      <c r="C1" s="3"/>
      <c r="D1" s="4"/>
      <c r="E1" s="4"/>
      <c r="F1" s="3"/>
      <c r="G1" s="3"/>
      <c r="H1" s="5"/>
      <c r="I1" s="5"/>
      <c r="J1" s="6"/>
      <c r="K1" s="7"/>
      <c r="L1" s="8"/>
      <c r="M1" s="7"/>
      <c r="N1" s="7"/>
      <c r="O1" s="8"/>
      <c r="P1" s="8"/>
      <c r="Q1" s="8"/>
      <c r="R1" s="1091" t="s">
        <v>0</v>
      </c>
      <c r="S1" s="1091"/>
      <c r="T1" s="9"/>
      <c r="U1" s="2"/>
      <c r="V1" s="2"/>
      <c r="W1" s="2"/>
      <c r="X1" s="2"/>
      <c r="Y1" s="2"/>
      <c r="Z1" s="2"/>
    </row>
    <row r="2" spans="1:26" ht="18" x14ac:dyDescent="0.25">
      <c r="A2" s="2"/>
      <c r="B2" s="11"/>
      <c r="C2" s="11"/>
      <c r="D2" s="12"/>
      <c r="E2" s="12"/>
      <c r="F2" s="11"/>
      <c r="G2" s="11"/>
      <c r="H2" s="11"/>
      <c r="I2" s="11"/>
      <c r="J2" s="13"/>
      <c r="K2" s="14"/>
      <c r="L2" s="15"/>
      <c r="M2" s="14"/>
      <c r="N2" s="1092" t="s">
        <v>388</v>
      </c>
      <c r="O2" s="1092"/>
      <c r="P2" s="1092"/>
      <c r="Q2" s="1092"/>
      <c r="R2" s="1092"/>
      <c r="S2" s="1092"/>
      <c r="T2" s="1092"/>
      <c r="U2" s="2"/>
      <c r="V2" s="2"/>
      <c r="W2" s="2"/>
      <c r="X2" s="2"/>
      <c r="Y2" s="2"/>
      <c r="Z2" s="2"/>
    </row>
    <row r="3" spans="1:26" ht="18" x14ac:dyDescent="0.25">
      <c r="A3" s="2"/>
      <c r="B3" s="11"/>
      <c r="C3" s="11"/>
      <c r="D3" s="12"/>
      <c r="E3" s="12"/>
      <c r="F3" s="11"/>
      <c r="G3" s="11"/>
      <c r="H3" s="11"/>
      <c r="I3" s="11"/>
      <c r="J3" s="16"/>
      <c r="K3" s="14"/>
      <c r="L3" s="15"/>
      <c r="M3" s="14"/>
      <c r="N3" s="14"/>
      <c r="O3" s="15"/>
      <c r="P3" s="17"/>
      <c r="Q3" s="1093" t="s">
        <v>618</v>
      </c>
      <c r="R3" s="1093"/>
      <c r="S3" s="1093"/>
      <c r="T3" s="1093"/>
      <c r="U3" s="2"/>
      <c r="V3" s="2"/>
      <c r="W3" s="2"/>
      <c r="X3" s="2"/>
      <c r="Y3" s="2"/>
      <c r="Z3" s="2"/>
    </row>
    <row r="4" spans="1:26" ht="18" x14ac:dyDescent="0.25">
      <c r="A4" s="1094" t="s">
        <v>387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8"/>
      <c r="Q4" s="18"/>
      <c r="R4" s="18"/>
      <c r="S4" s="18"/>
      <c r="T4" s="9"/>
      <c r="U4" s="2"/>
      <c r="V4" s="2"/>
      <c r="W4" s="2"/>
      <c r="X4" s="2"/>
      <c r="Y4" s="2"/>
      <c r="Z4" s="2"/>
    </row>
    <row r="5" spans="1:26" ht="18" x14ac:dyDescent="0.25">
      <c r="A5" s="1094" t="s">
        <v>619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9"/>
      <c r="R5" s="9"/>
      <c r="S5" s="2"/>
      <c r="T5" s="9"/>
      <c r="U5" s="2"/>
      <c r="V5" s="2"/>
      <c r="W5" s="2"/>
      <c r="X5" s="2"/>
      <c r="Y5" s="2"/>
      <c r="Z5" s="2"/>
    </row>
    <row r="6" spans="1:26" ht="18" x14ac:dyDescent="0.25">
      <c r="A6" s="19"/>
      <c r="B6" s="18"/>
      <c r="C6" s="18"/>
      <c r="D6" s="20"/>
      <c r="E6" s="20"/>
      <c r="F6" s="18"/>
      <c r="G6" s="18"/>
      <c r="H6" s="18"/>
      <c r="I6" s="18"/>
      <c r="J6" s="21"/>
      <c r="K6" s="14"/>
      <c r="L6" s="15"/>
      <c r="M6" s="14"/>
      <c r="N6" s="14"/>
      <c r="O6" s="15"/>
      <c r="P6" s="15"/>
      <c r="Q6" s="15"/>
      <c r="R6" s="15"/>
      <c r="S6" s="2"/>
      <c r="T6" s="9"/>
      <c r="U6" s="2"/>
      <c r="V6" s="2"/>
      <c r="W6" s="2"/>
      <c r="X6" s="2"/>
      <c r="Y6" s="2"/>
      <c r="Z6" s="2"/>
    </row>
    <row r="7" spans="1:26" ht="18" x14ac:dyDescent="0.25">
      <c r="A7" s="22" t="s">
        <v>617</v>
      </c>
      <c r="B7" s="23"/>
      <c r="C7" s="24"/>
      <c r="D7" s="25"/>
      <c r="E7" s="25"/>
      <c r="F7" s="24"/>
      <c r="G7" s="22"/>
      <c r="H7" s="22"/>
      <c r="I7" s="22"/>
      <c r="J7" s="24"/>
      <c r="K7" s="26"/>
      <c r="L7" s="22"/>
      <c r="M7" s="14"/>
      <c r="N7" s="14"/>
      <c r="O7" s="15"/>
      <c r="P7" s="15"/>
      <c r="Q7" s="15"/>
      <c r="R7" s="15"/>
      <c r="S7" s="2"/>
      <c r="T7" s="9"/>
      <c r="U7" s="2"/>
      <c r="V7" s="2"/>
      <c r="W7" s="2"/>
      <c r="X7" s="2"/>
      <c r="Y7" s="2"/>
      <c r="Z7" s="2"/>
    </row>
    <row r="8" spans="1:26" ht="18.75" thickBot="1" x14ac:dyDescent="0.3">
      <c r="A8" s="27"/>
      <c r="B8" s="28"/>
      <c r="C8" s="29"/>
      <c r="D8" s="30"/>
      <c r="E8" s="30"/>
      <c r="F8" s="29"/>
      <c r="G8" s="29"/>
      <c r="H8" s="31"/>
      <c r="I8" s="31"/>
      <c r="J8" s="32"/>
      <c r="K8" s="33"/>
      <c r="L8" s="34"/>
      <c r="M8" s="7"/>
      <c r="N8" s="7"/>
      <c r="O8" s="8"/>
      <c r="P8" s="8"/>
      <c r="Q8" s="8"/>
      <c r="R8" s="8"/>
      <c r="S8" s="2"/>
      <c r="T8" s="9"/>
      <c r="U8" s="2"/>
      <c r="V8" s="2"/>
      <c r="W8" s="2"/>
      <c r="X8" s="2"/>
      <c r="Y8" s="2"/>
      <c r="Z8" s="2"/>
    </row>
    <row r="9" spans="1:26" ht="55.15" customHeight="1" thickBot="1" x14ac:dyDescent="0.3">
      <c r="A9" s="35" t="s">
        <v>1</v>
      </c>
      <c r="B9" s="1107" t="s">
        <v>2</v>
      </c>
      <c r="C9" s="1108"/>
      <c r="D9" s="1108"/>
      <c r="E9" s="1109"/>
      <c r="F9" s="1113" t="s">
        <v>3</v>
      </c>
      <c r="G9" s="1114"/>
      <c r="H9" s="1114"/>
      <c r="I9" s="1115"/>
      <c r="J9" s="1119" t="s">
        <v>351</v>
      </c>
      <c r="K9" s="1121" t="s">
        <v>400</v>
      </c>
      <c r="L9" s="1122"/>
      <c r="M9" s="1122"/>
      <c r="N9" s="1122"/>
      <c r="O9" s="1123"/>
      <c r="P9" s="1124" t="s">
        <v>401</v>
      </c>
      <c r="Q9" s="1125"/>
      <c r="R9" s="1125"/>
      <c r="S9" s="1125"/>
      <c r="T9" s="1126"/>
      <c r="U9" s="1127" t="s">
        <v>402</v>
      </c>
      <c r="V9" s="1095" t="s">
        <v>403</v>
      </c>
      <c r="W9" s="2"/>
      <c r="X9" s="2"/>
      <c r="Y9" s="2"/>
      <c r="Z9" s="2"/>
    </row>
    <row r="10" spans="1:26" ht="18.75" thickBot="1" x14ac:dyDescent="0.3">
      <c r="A10" s="1097" t="s">
        <v>205</v>
      </c>
      <c r="B10" s="1110"/>
      <c r="C10" s="1111"/>
      <c r="D10" s="1111"/>
      <c r="E10" s="1112"/>
      <c r="F10" s="1116"/>
      <c r="G10" s="1117"/>
      <c r="H10" s="1117"/>
      <c r="I10" s="1118"/>
      <c r="J10" s="1120"/>
      <c r="K10" s="1098" t="s">
        <v>368</v>
      </c>
      <c r="L10" s="1099"/>
      <c r="M10" s="1099"/>
      <c r="N10" s="1099"/>
      <c r="O10" s="1100"/>
      <c r="P10" s="1101" t="s">
        <v>349</v>
      </c>
      <c r="Q10" s="1102"/>
      <c r="R10" s="1102"/>
      <c r="S10" s="1102"/>
      <c r="T10" s="1103"/>
      <c r="U10" s="1128"/>
      <c r="V10" s="1096"/>
      <c r="W10" s="2"/>
      <c r="X10" s="2"/>
      <c r="Y10" s="2"/>
      <c r="Z10" s="2"/>
    </row>
    <row r="11" spans="1:26" ht="54" x14ac:dyDescent="0.25">
      <c r="A11" s="1097"/>
      <c r="B11" s="36" t="s">
        <v>4</v>
      </c>
      <c r="C11" s="36" t="s">
        <v>347</v>
      </c>
      <c r="D11" s="37" t="s">
        <v>350</v>
      </c>
      <c r="E11" s="38" t="s">
        <v>355</v>
      </c>
      <c r="F11" s="39" t="s">
        <v>5</v>
      </c>
      <c r="G11" s="40" t="s">
        <v>348</v>
      </c>
      <c r="H11" s="41" t="s">
        <v>352</v>
      </c>
      <c r="I11" s="42" t="s">
        <v>355</v>
      </c>
      <c r="J11" s="1120"/>
      <c r="K11" s="43" t="s">
        <v>6</v>
      </c>
      <c r="L11" s="44" t="s">
        <v>7</v>
      </c>
      <c r="M11" s="45" t="s">
        <v>8</v>
      </c>
      <c r="N11" s="46" t="s">
        <v>353</v>
      </c>
      <c r="O11" s="47" t="s">
        <v>404</v>
      </c>
      <c r="P11" s="48" t="s">
        <v>6</v>
      </c>
      <c r="Q11" s="49" t="s">
        <v>7</v>
      </c>
      <c r="R11" s="50" t="s">
        <v>8</v>
      </c>
      <c r="S11" s="51" t="s">
        <v>353</v>
      </c>
      <c r="T11" s="52" t="s">
        <v>404</v>
      </c>
      <c r="U11" s="1128"/>
      <c r="V11" s="1096"/>
      <c r="W11" s="2"/>
      <c r="X11" s="2"/>
      <c r="Y11" s="2"/>
      <c r="Z11" s="2"/>
    </row>
    <row r="12" spans="1:26" ht="34.9" customHeight="1" x14ac:dyDescent="0.25">
      <c r="A12" s="1104" t="s">
        <v>9</v>
      </c>
      <c r="B12" s="1105"/>
      <c r="C12" s="1105"/>
      <c r="D12" s="1105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5"/>
      <c r="P12" s="1105"/>
      <c r="Q12" s="1105"/>
      <c r="R12" s="1105"/>
      <c r="S12" s="1105"/>
      <c r="T12" s="1105"/>
      <c r="U12" s="1106"/>
      <c r="V12" s="53"/>
      <c r="W12" s="2"/>
      <c r="X12" s="2"/>
      <c r="Y12" s="2"/>
      <c r="Z12" s="2"/>
    </row>
    <row r="13" spans="1:26" ht="18" customHeight="1" x14ac:dyDescent="0.3">
      <c r="A13" s="54" t="s">
        <v>346</v>
      </c>
      <c r="B13" s="55">
        <v>250</v>
      </c>
      <c r="C13" s="56">
        <v>361</v>
      </c>
      <c r="D13" s="57">
        <f>MAX(K17:M17)*100/C13</f>
        <v>11.678670360110804</v>
      </c>
      <c r="E13" s="57"/>
      <c r="F13" s="58"/>
      <c r="G13" s="59"/>
      <c r="H13" s="60"/>
      <c r="I13" s="60"/>
      <c r="J13" s="61">
        <f>(K13+L13+M13)/3</f>
        <v>228.33333333333334</v>
      </c>
      <c r="K13" s="62">
        <v>230</v>
      </c>
      <c r="L13" s="62">
        <v>229</v>
      </c>
      <c r="M13" s="62">
        <v>226</v>
      </c>
      <c r="N13" s="63"/>
      <c r="O13" s="64"/>
      <c r="P13" s="65"/>
      <c r="Q13" s="65"/>
      <c r="R13" s="66"/>
      <c r="S13" s="67"/>
      <c r="T13" s="68"/>
      <c r="U13" s="69"/>
      <c r="V13" s="70"/>
      <c r="W13" s="71"/>
      <c r="X13" s="71"/>
    </row>
    <row r="14" spans="1:26" ht="18" customHeight="1" x14ac:dyDescent="0.3">
      <c r="A14" s="1061" t="s">
        <v>204</v>
      </c>
      <c r="B14" s="73"/>
      <c r="C14" s="74"/>
      <c r="D14" s="75"/>
      <c r="E14" s="76">
        <v>405</v>
      </c>
      <c r="F14" s="77"/>
      <c r="G14" s="78"/>
      <c r="H14" s="79"/>
      <c r="I14" s="79"/>
      <c r="J14" s="80"/>
      <c r="K14" s="81">
        <v>7.4399999999999995</v>
      </c>
      <c r="L14" s="81">
        <v>11.78</v>
      </c>
      <c r="M14" s="81">
        <v>27.28</v>
      </c>
      <c r="N14" s="82">
        <f>SQRT((0+L14*0.866-M14*0.866)*(0+L14*0.866-M14*0.866)+(K14-L14*0.5-M14*0.5)*(K14-L14*0.5-M14*0.5))</f>
        <v>18.065022252961661</v>
      </c>
      <c r="O14" s="83"/>
      <c r="P14" s="84"/>
      <c r="Q14" s="84"/>
      <c r="R14" s="85"/>
      <c r="S14" s="86"/>
      <c r="T14" s="87"/>
      <c r="U14" s="88"/>
      <c r="V14" s="89"/>
      <c r="W14" s="2"/>
      <c r="X14" s="2"/>
    </row>
    <row r="15" spans="1:26" ht="18" customHeight="1" x14ac:dyDescent="0.3">
      <c r="A15" s="1061" t="s">
        <v>10</v>
      </c>
      <c r="B15" s="90"/>
      <c r="C15" s="91"/>
      <c r="D15" s="92"/>
      <c r="E15" s="93">
        <v>408</v>
      </c>
      <c r="F15" s="94"/>
      <c r="G15" s="95"/>
      <c r="H15" s="96"/>
      <c r="I15" s="96"/>
      <c r="J15" s="80"/>
      <c r="K15" s="81">
        <v>0</v>
      </c>
      <c r="L15" s="81">
        <v>0</v>
      </c>
      <c r="M15" s="81">
        <v>14.26</v>
      </c>
      <c r="N15" s="82">
        <f>SQRT((0+L15*0.866-M15*0.866)*(0+L15*0.866-M15*0.866)+(K15-L15*0.5-M15*0.5)*(K15-L15*0.5-M15*0.5))</f>
        <v>14.259686276549004</v>
      </c>
      <c r="O15" s="83"/>
      <c r="P15" s="84"/>
      <c r="Q15" s="84"/>
      <c r="R15" s="85"/>
      <c r="S15" s="86"/>
      <c r="T15" s="87"/>
      <c r="U15" s="97"/>
      <c r="V15" s="89"/>
      <c r="W15" s="2"/>
      <c r="X15" s="2"/>
    </row>
    <row r="16" spans="1:26" ht="18" customHeight="1" x14ac:dyDescent="0.3">
      <c r="A16" s="1061" t="s">
        <v>405</v>
      </c>
      <c r="B16" s="90"/>
      <c r="C16" s="91"/>
      <c r="D16" s="98"/>
      <c r="E16" s="93">
        <v>407</v>
      </c>
      <c r="F16" s="94"/>
      <c r="G16" s="95"/>
      <c r="H16" s="96"/>
      <c r="I16" s="96"/>
      <c r="J16" s="80"/>
      <c r="K16" s="81">
        <v>0.124</v>
      </c>
      <c r="L16" s="81">
        <v>0.124</v>
      </c>
      <c r="M16" s="81">
        <v>0.62</v>
      </c>
      <c r="N16" s="82">
        <f>SQRT((0+L16*0.866-M16*0.866)*(0+L16*0.866-M16*0.866)+(K16-L16*0.5-M16*0.5)*(K16-L16*0.5-M16*0.5))</f>
        <v>0.49598908787996532</v>
      </c>
      <c r="O16" s="99"/>
      <c r="P16" s="84"/>
      <c r="Q16" s="84"/>
      <c r="R16" s="85"/>
      <c r="S16" s="86"/>
      <c r="T16" s="87"/>
      <c r="U16" s="97"/>
      <c r="V16" s="89"/>
      <c r="W16" s="2"/>
      <c r="X16" s="2"/>
    </row>
    <row r="17" spans="1:24" ht="18" customHeight="1" x14ac:dyDescent="0.3">
      <c r="A17" s="100" t="s">
        <v>11</v>
      </c>
      <c r="B17" s="101"/>
      <c r="C17" s="102"/>
      <c r="D17" s="103"/>
      <c r="E17" s="104"/>
      <c r="F17" s="105"/>
      <c r="G17" s="106"/>
      <c r="H17" s="107"/>
      <c r="I17" s="107"/>
      <c r="J17" s="80"/>
      <c r="K17" s="1">
        <f>SUM(K14:K16)</f>
        <v>7.5639999999999992</v>
      </c>
      <c r="L17" s="1">
        <f>SUM(L14:L16)</f>
        <v>11.904</v>
      </c>
      <c r="M17" s="1">
        <f>SUM(M14:M16)</f>
        <v>42.16</v>
      </c>
      <c r="N17" s="108">
        <f>SQRT((0+L17*0.866-M17*0.866)*(0+L17*0.866-M17*0.866)+(K17-L17*0.5-M17*0.5)*(K17-L17*0.5-M17*0.5))</f>
        <v>32.642486076835752</v>
      </c>
      <c r="O17" s="109"/>
      <c r="P17" s="110"/>
      <c r="Q17" s="110"/>
      <c r="R17" s="111"/>
      <c r="S17" s="112"/>
      <c r="T17" s="112"/>
      <c r="U17" s="97"/>
      <c r="V17" s="89"/>
      <c r="W17" s="113"/>
      <c r="X17" s="113"/>
    </row>
    <row r="18" spans="1:24" ht="18" customHeight="1" x14ac:dyDescent="0.3">
      <c r="A18" s="114"/>
      <c r="B18" s="115"/>
      <c r="C18" s="116"/>
      <c r="D18" s="117"/>
      <c r="E18" s="118"/>
      <c r="F18" s="119"/>
      <c r="G18" s="120"/>
      <c r="H18" s="121"/>
      <c r="I18" s="121"/>
      <c r="J18" s="122"/>
      <c r="K18" s="123">
        <f>220*K17*0.85/1000</f>
        <v>1.4144679999999998</v>
      </c>
      <c r="L18" s="123">
        <f>220*L17*0.85/1000</f>
        <v>2.226048</v>
      </c>
      <c r="M18" s="123">
        <f>220*M17*0.85/1000</f>
        <v>7.8839199999999989</v>
      </c>
      <c r="N18" s="124"/>
      <c r="O18" s="125">
        <f>SUM(K18:M18)</f>
        <v>11.524435999999998</v>
      </c>
      <c r="P18" s="126"/>
      <c r="Q18" s="126"/>
      <c r="R18" s="127"/>
      <c r="S18" s="128"/>
      <c r="T18" s="129">
        <f>SUM(P18:R18)/1000</f>
        <v>0</v>
      </c>
      <c r="U18" s="130">
        <f>SUM(O18,T18)</f>
        <v>11.524435999999998</v>
      </c>
      <c r="V18" s="131"/>
      <c r="W18" s="113"/>
      <c r="X18" s="113"/>
    </row>
    <row r="19" spans="1:24" ht="18" customHeight="1" x14ac:dyDescent="0.3">
      <c r="A19" s="54" t="s">
        <v>206</v>
      </c>
      <c r="B19" s="132">
        <v>250</v>
      </c>
      <c r="C19" s="133">
        <v>361</v>
      </c>
      <c r="D19" s="57">
        <f>MAX(K25:M25)*100/C19</f>
        <v>32.963988919667592</v>
      </c>
      <c r="E19" s="134"/>
      <c r="F19" s="135"/>
      <c r="G19" s="136"/>
      <c r="H19" s="60"/>
      <c r="I19" s="60"/>
      <c r="J19" s="61">
        <f>(K19+L19+M19)/3</f>
        <v>233.66666666666666</v>
      </c>
      <c r="K19" s="62">
        <v>230</v>
      </c>
      <c r="L19" s="62">
        <v>235</v>
      </c>
      <c r="M19" s="62">
        <v>236</v>
      </c>
      <c r="N19" s="82"/>
      <c r="O19" s="137"/>
      <c r="P19" s="84"/>
      <c r="Q19" s="84"/>
      <c r="R19" s="138"/>
      <c r="S19" s="86"/>
      <c r="T19" s="139"/>
      <c r="U19" s="140"/>
      <c r="V19" s="89"/>
      <c r="W19" s="2"/>
      <c r="X19" s="2"/>
    </row>
    <row r="20" spans="1:24" ht="18" customHeight="1" x14ac:dyDescent="0.25">
      <c r="A20" s="1062" t="s">
        <v>12</v>
      </c>
      <c r="B20" s="73"/>
      <c r="C20" s="74"/>
      <c r="D20" s="141"/>
      <c r="E20" s="142">
        <v>413</v>
      </c>
      <c r="F20" s="77"/>
      <c r="G20" s="78"/>
      <c r="H20" s="79"/>
      <c r="I20" s="79"/>
      <c r="J20" s="80"/>
      <c r="K20" s="81">
        <v>3</v>
      </c>
      <c r="L20" s="81">
        <v>6</v>
      </c>
      <c r="M20" s="81">
        <v>5</v>
      </c>
      <c r="N20" s="82">
        <f t="shared" ref="N20:N25" si="0">SQRT((0+L20*0.866-M20*0.866)*(0+L20*0.866-M20*0.866)+(K20-L20*0.5-M20*0.5)*(K20-L20*0.5-M20*0.5))</f>
        <v>2.6457429958331176</v>
      </c>
      <c r="O20" s="83"/>
      <c r="P20" s="84"/>
      <c r="Q20" s="84"/>
      <c r="R20" s="138"/>
      <c r="S20" s="143"/>
      <c r="T20" s="144"/>
      <c r="U20" s="97"/>
      <c r="V20" s="89"/>
      <c r="W20" s="2"/>
      <c r="X20" s="2"/>
    </row>
    <row r="21" spans="1:24" ht="18" customHeight="1" x14ac:dyDescent="0.25">
      <c r="A21" s="1062" t="s">
        <v>406</v>
      </c>
      <c r="B21" s="90"/>
      <c r="C21" s="91"/>
      <c r="D21" s="145"/>
      <c r="E21" s="146">
        <v>409</v>
      </c>
      <c r="F21" s="94"/>
      <c r="G21" s="95"/>
      <c r="H21" s="96"/>
      <c r="I21" s="96"/>
      <c r="J21" s="80"/>
      <c r="K21" s="81">
        <v>61</v>
      </c>
      <c r="L21" s="81">
        <v>74</v>
      </c>
      <c r="M21" s="81">
        <v>59</v>
      </c>
      <c r="N21" s="82">
        <f t="shared" si="0"/>
        <v>14.106385079105136</v>
      </c>
      <c r="O21" s="83"/>
      <c r="P21" s="84"/>
      <c r="Q21" s="84"/>
      <c r="R21" s="138"/>
      <c r="S21" s="143"/>
      <c r="T21" s="147"/>
      <c r="U21" s="97"/>
      <c r="V21" s="89"/>
      <c r="W21" s="2"/>
      <c r="X21" s="2"/>
    </row>
    <row r="22" spans="1:24" ht="18" customHeight="1" x14ac:dyDescent="0.25">
      <c r="A22" s="1062" t="s">
        <v>407</v>
      </c>
      <c r="B22" s="90"/>
      <c r="C22" s="91"/>
      <c r="D22" s="145"/>
      <c r="E22" s="146">
        <v>400</v>
      </c>
      <c r="F22" s="94"/>
      <c r="G22" s="95"/>
      <c r="H22" s="96"/>
      <c r="I22" s="96"/>
      <c r="J22" s="80"/>
      <c r="K22" s="81">
        <v>49</v>
      </c>
      <c r="L22" s="81">
        <v>35</v>
      </c>
      <c r="M22" s="81">
        <v>21</v>
      </c>
      <c r="N22" s="82">
        <f t="shared" si="0"/>
        <v>24.248533481429345</v>
      </c>
      <c r="O22" s="83"/>
      <c r="P22" s="84"/>
      <c r="Q22" s="84"/>
      <c r="R22" s="138"/>
      <c r="S22" s="143"/>
      <c r="T22" s="147"/>
      <c r="U22" s="97"/>
      <c r="V22" s="89"/>
      <c r="W22" s="2"/>
      <c r="X22" s="2"/>
    </row>
    <row r="23" spans="1:24" ht="18" customHeight="1" x14ac:dyDescent="0.25">
      <c r="A23" s="1062" t="s">
        <v>358</v>
      </c>
      <c r="B23" s="90"/>
      <c r="C23" s="91"/>
      <c r="D23" s="145"/>
      <c r="E23" s="146"/>
      <c r="F23" s="94"/>
      <c r="G23" s="95"/>
      <c r="H23" s="96"/>
      <c r="I23" s="96"/>
      <c r="J23" s="80"/>
      <c r="K23" s="81">
        <v>4</v>
      </c>
      <c r="L23" s="81">
        <v>4</v>
      </c>
      <c r="M23" s="81">
        <v>3</v>
      </c>
      <c r="N23" s="148">
        <f t="shared" si="0"/>
        <v>0.99997799975799473</v>
      </c>
      <c r="O23" s="83"/>
      <c r="P23" s="84"/>
      <c r="Q23" s="84"/>
      <c r="R23" s="138"/>
      <c r="S23" s="143"/>
      <c r="T23" s="147"/>
      <c r="U23" s="97"/>
      <c r="V23" s="89"/>
      <c r="W23" s="2"/>
      <c r="X23" s="2"/>
    </row>
    <row r="24" spans="1:24" ht="18" customHeight="1" x14ac:dyDescent="0.25">
      <c r="A24" s="1062" t="s">
        <v>53</v>
      </c>
      <c r="B24" s="90"/>
      <c r="C24" s="91"/>
      <c r="D24" s="145"/>
      <c r="E24" s="146"/>
      <c r="F24" s="94"/>
      <c r="G24" s="95"/>
      <c r="H24" s="96"/>
      <c r="I24" s="96"/>
      <c r="J24" s="149"/>
      <c r="K24" s="150"/>
      <c r="L24" s="150"/>
      <c r="M24" s="150"/>
      <c r="N24" s="81">
        <f t="shared" si="0"/>
        <v>0</v>
      </c>
      <c r="O24" s="151"/>
      <c r="P24" s="84"/>
      <c r="Q24" s="84"/>
      <c r="R24" s="138"/>
      <c r="S24" s="143"/>
      <c r="T24" s="147"/>
      <c r="U24" s="97"/>
      <c r="V24" s="89"/>
      <c r="W24" s="2"/>
      <c r="X24" s="2"/>
    </row>
    <row r="25" spans="1:24" ht="18" customHeight="1" x14ac:dyDescent="0.3">
      <c r="A25" s="100" t="s">
        <v>11</v>
      </c>
      <c r="B25" s="101"/>
      <c r="C25" s="102"/>
      <c r="D25" s="152"/>
      <c r="E25" s="153"/>
      <c r="F25" s="105"/>
      <c r="G25" s="106"/>
      <c r="H25" s="107"/>
      <c r="I25" s="107"/>
      <c r="J25" s="80"/>
      <c r="K25" s="154">
        <f>SUM(K20:K24)</f>
        <v>117</v>
      </c>
      <c r="L25" s="154">
        <f>SUM(L20:L24)</f>
        <v>119</v>
      </c>
      <c r="M25" s="154">
        <f>SUM(M20:M24)</f>
        <v>88</v>
      </c>
      <c r="N25" s="155">
        <f t="shared" si="0"/>
        <v>30.049254832690949</v>
      </c>
      <c r="O25" s="156"/>
      <c r="P25" s="110"/>
      <c r="Q25" s="110"/>
      <c r="R25" s="157"/>
      <c r="S25" s="158"/>
      <c r="T25" s="158"/>
      <c r="U25" s="97"/>
      <c r="V25" s="89"/>
      <c r="W25" s="113"/>
      <c r="X25" s="113"/>
    </row>
    <row r="26" spans="1:24" ht="18" customHeight="1" x14ac:dyDescent="0.3">
      <c r="A26" s="159"/>
      <c r="B26" s="115"/>
      <c r="C26" s="116"/>
      <c r="D26" s="160"/>
      <c r="E26" s="161"/>
      <c r="F26" s="119"/>
      <c r="G26" s="120"/>
      <c r="H26" s="121"/>
      <c r="I26" s="121"/>
      <c r="J26" s="122"/>
      <c r="K26" s="123">
        <f>220*K25*0.85/1000</f>
        <v>21.879000000000001</v>
      </c>
      <c r="L26" s="123">
        <f>220*L25*0.85/1000</f>
        <v>22.253</v>
      </c>
      <c r="M26" s="123">
        <f>220*M25*0.85/1000</f>
        <v>16.456</v>
      </c>
      <c r="N26" s="124"/>
      <c r="O26" s="162">
        <f>SUM(K26:M26)</f>
        <v>60.588000000000008</v>
      </c>
      <c r="P26" s="126"/>
      <c r="Q26" s="126"/>
      <c r="R26" s="163"/>
      <c r="S26" s="164"/>
      <c r="T26" s="129">
        <f>SUM(P26:R26)/1000</f>
        <v>0</v>
      </c>
      <c r="U26" s="165">
        <f>SUM(O26,T26)</f>
        <v>60.588000000000008</v>
      </c>
      <c r="V26" s="131"/>
      <c r="W26" s="113"/>
      <c r="X26" s="113"/>
    </row>
    <row r="27" spans="1:24" ht="18" customHeight="1" x14ac:dyDescent="0.3">
      <c r="A27" s="166" t="s">
        <v>207</v>
      </c>
      <c r="B27" s="132">
        <v>250</v>
      </c>
      <c r="C27" s="133">
        <v>361</v>
      </c>
      <c r="D27" s="134">
        <f>MAX(K33:L33:M33)/361*100</f>
        <v>49.822714681440445</v>
      </c>
      <c r="E27" s="134"/>
      <c r="F27" s="135"/>
      <c r="G27" s="136"/>
      <c r="H27" s="60"/>
      <c r="I27" s="60"/>
      <c r="J27" s="61">
        <f>(K27+L27+M27)/3</f>
        <v>235.66666666666666</v>
      </c>
      <c r="K27" s="62">
        <v>231</v>
      </c>
      <c r="L27" s="62">
        <v>232</v>
      </c>
      <c r="M27" s="62">
        <v>244</v>
      </c>
      <c r="N27" s="82"/>
      <c r="O27" s="137"/>
      <c r="P27" s="84"/>
      <c r="Q27" s="84"/>
      <c r="R27" s="138"/>
      <c r="S27" s="143"/>
      <c r="T27" s="139"/>
      <c r="U27" s="140"/>
      <c r="V27" s="89"/>
      <c r="W27" s="113"/>
      <c r="X27" s="113"/>
    </row>
    <row r="28" spans="1:24" ht="18" customHeight="1" x14ac:dyDescent="0.25">
      <c r="A28" s="1062" t="s">
        <v>12</v>
      </c>
      <c r="B28" s="73"/>
      <c r="C28" s="74"/>
      <c r="D28" s="167"/>
      <c r="E28" s="168">
        <v>413</v>
      </c>
      <c r="F28" s="77"/>
      <c r="G28" s="78"/>
      <c r="H28" s="79"/>
      <c r="I28" s="79"/>
      <c r="J28" s="80"/>
      <c r="K28" s="81">
        <v>1</v>
      </c>
      <c r="L28" s="81">
        <v>0</v>
      </c>
      <c r="M28" s="81">
        <v>2</v>
      </c>
      <c r="N28" s="82">
        <f t="shared" ref="N28:N33" si="1">SQRT((0+L28*0.866-M28*0.866)*(0+L28*0.866-M28*0.866)+(K28-L28*0.5-M28*0.5)*(K28-L28*0.5-M28*0.5))</f>
        <v>1.732</v>
      </c>
      <c r="O28" s="83"/>
      <c r="P28" s="84"/>
      <c r="Q28" s="84"/>
      <c r="R28" s="138"/>
      <c r="S28" s="143"/>
      <c r="T28" s="144"/>
      <c r="U28" s="97"/>
      <c r="V28" s="89"/>
      <c r="W28" s="113"/>
      <c r="X28" s="113"/>
    </row>
    <row r="29" spans="1:24" ht="18" customHeight="1" x14ac:dyDescent="0.25">
      <c r="A29" s="1062" t="s">
        <v>406</v>
      </c>
      <c r="B29" s="90"/>
      <c r="C29" s="91"/>
      <c r="D29" s="145"/>
      <c r="E29" s="146">
        <v>409</v>
      </c>
      <c r="F29" s="94"/>
      <c r="G29" s="95"/>
      <c r="H29" s="96"/>
      <c r="I29" s="96"/>
      <c r="J29" s="80"/>
      <c r="K29" s="81">
        <v>86</v>
      </c>
      <c r="L29" s="866">
        <v>120</v>
      </c>
      <c r="M29" s="81">
        <v>74</v>
      </c>
      <c r="N29" s="82">
        <f t="shared" si="1"/>
        <v>41.326830219604311</v>
      </c>
      <c r="O29" s="83"/>
      <c r="P29" s="84"/>
      <c r="Q29" s="84"/>
      <c r="R29" s="138"/>
      <c r="S29" s="143"/>
      <c r="T29" s="147"/>
      <c r="U29" s="97"/>
      <c r="V29" s="89"/>
      <c r="W29" s="113"/>
      <c r="X29" s="113"/>
    </row>
    <row r="30" spans="1:24" ht="18" customHeight="1" x14ac:dyDescent="0.25">
      <c r="A30" s="1062" t="s">
        <v>407</v>
      </c>
      <c r="B30" s="90"/>
      <c r="C30" s="91"/>
      <c r="D30" s="145"/>
      <c r="E30" s="146">
        <v>400</v>
      </c>
      <c r="F30" s="94"/>
      <c r="G30" s="95"/>
      <c r="H30" s="96"/>
      <c r="I30" s="96"/>
      <c r="J30" s="80"/>
      <c r="K30" s="81">
        <v>43</v>
      </c>
      <c r="L30" s="81">
        <v>54</v>
      </c>
      <c r="M30" s="81">
        <v>29</v>
      </c>
      <c r="N30" s="82">
        <f t="shared" si="1"/>
        <v>21.701900838405841</v>
      </c>
      <c r="O30" s="83"/>
      <c r="P30" s="84"/>
      <c r="Q30" s="84"/>
      <c r="R30" s="138"/>
      <c r="S30" s="143"/>
      <c r="T30" s="147"/>
      <c r="U30" s="97"/>
      <c r="V30" s="89"/>
      <c r="W30" s="113"/>
      <c r="X30" s="113"/>
    </row>
    <row r="31" spans="1:24" ht="18" customHeight="1" x14ac:dyDescent="0.25">
      <c r="A31" s="1062" t="s">
        <v>358</v>
      </c>
      <c r="B31" s="90"/>
      <c r="C31" s="91"/>
      <c r="D31" s="145"/>
      <c r="E31" s="146"/>
      <c r="F31" s="94"/>
      <c r="G31" s="95"/>
      <c r="H31" s="96"/>
      <c r="I31" s="96"/>
      <c r="J31" s="80"/>
      <c r="K31" s="81">
        <v>5</v>
      </c>
      <c r="L31" s="81">
        <v>4</v>
      </c>
      <c r="M31" s="81">
        <v>2</v>
      </c>
      <c r="N31" s="82">
        <f t="shared" si="1"/>
        <v>2.6457180499818946</v>
      </c>
      <c r="O31" s="83"/>
      <c r="P31" s="84"/>
      <c r="Q31" s="84"/>
      <c r="R31" s="138"/>
      <c r="S31" s="143"/>
      <c r="T31" s="147"/>
      <c r="U31" s="97"/>
      <c r="V31" s="89"/>
      <c r="W31" s="113"/>
      <c r="X31" s="113"/>
    </row>
    <row r="32" spans="1:24" ht="18" customHeight="1" x14ac:dyDescent="0.25">
      <c r="A32" s="1062" t="s">
        <v>53</v>
      </c>
      <c r="B32" s="90"/>
      <c r="C32" s="91"/>
      <c r="D32" s="145"/>
      <c r="E32" s="146"/>
      <c r="F32" s="94"/>
      <c r="G32" s="95"/>
      <c r="H32" s="96"/>
      <c r="I32" s="96"/>
      <c r="J32" s="80"/>
      <c r="K32" s="81">
        <v>0</v>
      </c>
      <c r="L32" s="81">
        <v>1.8599999999999999</v>
      </c>
      <c r="M32" s="81">
        <v>0</v>
      </c>
      <c r="N32" s="82">
        <f t="shared" si="1"/>
        <v>1.8599590795498702</v>
      </c>
      <c r="O32" s="99"/>
      <c r="P32" s="84"/>
      <c r="Q32" s="84"/>
      <c r="R32" s="138"/>
      <c r="S32" s="143"/>
      <c r="T32" s="147"/>
      <c r="U32" s="97"/>
      <c r="V32" s="89"/>
      <c r="W32" s="113"/>
      <c r="X32" s="113"/>
    </row>
    <row r="33" spans="1:24" ht="18" customHeight="1" x14ac:dyDescent="0.3">
      <c r="A33" s="100" t="s">
        <v>11</v>
      </c>
      <c r="B33" s="101"/>
      <c r="C33" s="102"/>
      <c r="D33" s="152"/>
      <c r="E33" s="153"/>
      <c r="F33" s="105"/>
      <c r="G33" s="106"/>
      <c r="H33" s="107"/>
      <c r="I33" s="107"/>
      <c r="J33" s="80"/>
      <c r="K33" s="1">
        <f>SUM(K28:K32)</f>
        <v>135</v>
      </c>
      <c r="L33" s="1">
        <f>SUM(L28:L32)</f>
        <v>179.86</v>
      </c>
      <c r="M33" s="1">
        <f>SUM(M28:M32)</f>
        <v>107</v>
      </c>
      <c r="N33" s="108">
        <f t="shared" si="1"/>
        <v>63.65741137132111</v>
      </c>
      <c r="O33" s="156"/>
      <c r="P33" s="110"/>
      <c r="Q33" s="110"/>
      <c r="R33" s="157"/>
      <c r="S33" s="158"/>
      <c r="T33" s="158"/>
      <c r="U33" s="97"/>
      <c r="V33" s="89"/>
      <c r="W33" s="113"/>
      <c r="X33" s="113"/>
    </row>
    <row r="34" spans="1:24" ht="18" customHeight="1" x14ac:dyDescent="0.3">
      <c r="A34" s="114"/>
      <c r="B34" s="115"/>
      <c r="C34" s="116"/>
      <c r="D34" s="160"/>
      <c r="E34" s="161"/>
      <c r="F34" s="119"/>
      <c r="G34" s="120"/>
      <c r="H34" s="121"/>
      <c r="I34" s="121"/>
      <c r="J34" s="122"/>
      <c r="K34" s="123">
        <f>220*K33*0.85/1000</f>
        <v>25.245000000000001</v>
      </c>
      <c r="L34" s="123">
        <f>220*L33*0.85/1000</f>
        <v>33.63382</v>
      </c>
      <c r="M34" s="123">
        <f>220*M33*0.85/1000</f>
        <v>20.009</v>
      </c>
      <c r="N34" s="124"/>
      <c r="O34" s="162">
        <f>SUM(K34:M34)</f>
        <v>78.887820000000005</v>
      </c>
      <c r="P34" s="126"/>
      <c r="Q34" s="126"/>
      <c r="R34" s="163"/>
      <c r="S34" s="164"/>
      <c r="T34" s="169">
        <f>SUM(P34:R34)/1000</f>
        <v>0</v>
      </c>
      <c r="U34" s="170"/>
      <c r="V34" s="171">
        <f>SUM(O34,T34)</f>
        <v>78.887820000000005</v>
      </c>
      <c r="W34" s="113"/>
      <c r="X34" s="113"/>
    </row>
    <row r="35" spans="1:24" ht="18" customHeight="1" x14ac:dyDescent="0.3">
      <c r="A35" s="172" t="s">
        <v>209</v>
      </c>
      <c r="B35" s="132">
        <v>250</v>
      </c>
      <c r="C35" s="133">
        <v>361</v>
      </c>
      <c r="D35" s="134">
        <f>MAX(K42:L42:M42)/361*100</f>
        <v>39.335180055401665</v>
      </c>
      <c r="E35" s="134"/>
      <c r="F35" s="135"/>
      <c r="G35" s="136"/>
      <c r="H35" s="173"/>
      <c r="I35" s="60"/>
      <c r="J35" s="61">
        <f>(K35+L35+M35)/3</f>
        <v>233.33333333333334</v>
      </c>
      <c r="K35" s="174">
        <v>237</v>
      </c>
      <c r="L35" s="174">
        <v>231</v>
      </c>
      <c r="M35" s="174">
        <v>232</v>
      </c>
      <c r="N35" s="82"/>
      <c r="O35" s="137"/>
      <c r="P35" s="84"/>
      <c r="Q35" s="84"/>
      <c r="R35" s="138"/>
      <c r="S35" s="143"/>
      <c r="T35" s="139"/>
      <c r="U35" s="140"/>
      <c r="V35" s="89"/>
      <c r="W35" s="2"/>
      <c r="X35" s="2"/>
    </row>
    <row r="36" spans="1:24" ht="18" customHeight="1" x14ac:dyDescent="0.25">
      <c r="A36" s="1061" t="s">
        <v>408</v>
      </c>
      <c r="B36" s="73"/>
      <c r="C36" s="74"/>
      <c r="D36" s="167"/>
      <c r="E36" s="168">
        <v>402</v>
      </c>
      <c r="F36" s="77"/>
      <c r="G36" s="78"/>
      <c r="H36" s="79"/>
      <c r="I36" s="79"/>
      <c r="J36" s="61"/>
      <c r="K36" s="81">
        <v>6</v>
      </c>
      <c r="L36" s="81">
        <v>5</v>
      </c>
      <c r="M36" s="81">
        <v>18</v>
      </c>
      <c r="N36" s="82">
        <f t="shared" ref="N36:N42" si="2">SQRT((0+L36*0.866-M36*0.866)*(0+L36*0.866-M36*0.866)+(K36-L36*0.5-M36*0.5)*(K36-L36*0.5-M36*0.5))</f>
        <v>12.529667353924443</v>
      </c>
      <c r="O36" s="176"/>
      <c r="P36" s="84"/>
      <c r="Q36" s="84"/>
      <c r="R36" s="138"/>
      <c r="S36" s="143"/>
      <c r="T36" s="144"/>
      <c r="U36" s="97"/>
      <c r="V36" s="89"/>
      <c r="W36" s="2"/>
      <c r="X36" s="2"/>
    </row>
    <row r="37" spans="1:24" ht="18" customHeight="1" x14ac:dyDescent="0.25">
      <c r="A37" s="1061" t="s">
        <v>409</v>
      </c>
      <c r="B37" s="90"/>
      <c r="C37" s="91"/>
      <c r="D37" s="145"/>
      <c r="E37" s="146">
        <v>407</v>
      </c>
      <c r="F37" s="94"/>
      <c r="G37" s="95"/>
      <c r="H37" s="96"/>
      <c r="I37" s="96"/>
      <c r="J37" s="61"/>
      <c r="K37" s="81">
        <v>72</v>
      </c>
      <c r="L37" s="81">
        <v>55</v>
      </c>
      <c r="M37" s="81">
        <v>77</v>
      </c>
      <c r="N37" s="82">
        <f t="shared" si="2"/>
        <v>19.97445128157467</v>
      </c>
      <c r="O37" s="176"/>
      <c r="P37" s="84"/>
      <c r="Q37" s="84"/>
      <c r="R37" s="138"/>
      <c r="S37" s="143"/>
      <c r="T37" s="147"/>
      <c r="U37" s="97"/>
      <c r="V37" s="89"/>
      <c r="W37" s="2"/>
      <c r="X37" s="2"/>
    </row>
    <row r="38" spans="1:24" ht="18" customHeight="1" x14ac:dyDescent="0.25">
      <c r="A38" s="1061" t="s">
        <v>410</v>
      </c>
      <c r="B38" s="90"/>
      <c r="C38" s="91"/>
      <c r="D38" s="145"/>
      <c r="E38" s="146">
        <v>411</v>
      </c>
      <c r="F38" s="94"/>
      <c r="G38" s="95"/>
      <c r="H38" s="96"/>
      <c r="I38" s="96"/>
      <c r="J38" s="61"/>
      <c r="K38" s="81">
        <v>50</v>
      </c>
      <c r="L38" s="81">
        <v>37</v>
      </c>
      <c r="M38" s="81">
        <v>38</v>
      </c>
      <c r="N38" s="82">
        <f t="shared" si="2"/>
        <v>12.529962330350399</v>
      </c>
      <c r="O38" s="176"/>
      <c r="P38" s="84"/>
      <c r="Q38" s="84"/>
      <c r="R38" s="138"/>
      <c r="S38" s="143"/>
      <c r="T38" s="147"/>
      <c r="U38" s="97"/>
      <c r="V38" s="89"/>
      <c r="W38" s="2"/>
      <c r="X38" s="2"/>
    </row>
    <row r="39" spans="1:24" ht="18" customHeight="1" x14ac:dyDescent="0.25">
      <c r="A39" s="1061" t="s">
        <v>19</v>
      </c>
      <c r="B39" s="90"/>
      <c r="C39" s="91"/>
      <c r="D39" s="145"/>
      <c r="E39" s="146"/>
      <c r="F39" s="94"/>
      <c r="G39" s="95"/>
      <c r="H39" s="96"/>
      <c r="I39" s="96"/>
      <c r="J39" s="61"/>
      <c r="K39" s="81">
        <v>0</v>
      </c>
      <c r="L39" s="81">
        <v>0</v>
      </c>
      <c r="M39" s="81">
        <v>0</v>
      </c>
      <c r="N39" s="82">
        <f t="shared" si="2"/>
        <v>0</v>
      </c>
      <c r="O39" s="176"/>
      <c r="P39" s="84"/>
      <c r="Q39" s="84"/>
      <c r="R39" s="138"/>
      <c r="S39" s="143"/>
      <c r="T39" s="147"/>
      <c r="U39" s="97"/>
      <c r="V39" s="89"/>
      <c r="W39" s="2"/>
      <c r="X39" s="2"/>
    </row>
    <row r="40" spans="1:24" ht="18" customHeight="1" x14ac:dyDescent="0.25">
      <c r="A40" s="1061" t="s">
        <v>139</v>
      </c>
      <c r="B40" s="90"/>
      <c r="C40" s="91"/>
      <c r="D40" s="145"/>
      <c r="E40" s="146"/>
      <c r="F40" s="94"/>
      <c r="G40" s="95"/>
      <c r="H40" s="96"/>
      <c r="I40" s="96"/>
      <c r="J40" s="61"/>
      <c r="K40" s="81">
        <v>0</v>
      </c>
      <c r="L40" s="81">
        <v>3</v>
      </c>
      <c r="M40" s="81">
        <v>9</v>
      </c>
      <c r="N40" s="82">
        <f t="shared" si="2"/>
        <v>7.9371541499456839</v>
      </c>
      <c r="O40" s="176"/>
      <c r="P40" s="84"/>
      <c r="Q40" s="84"/>
      <c r="R40" s="138"/>
      <c r="S40" s="143"/>
      <c r="T40" s="147"/>
      <c r="U40" s="97"/>
      <c r="V40" s="89"/>
      <c r="W40" s="2"/>
      <c r="X40" s="2"/>
    </row>
    <row r="41" spans="1:24" ht="18" customHeight="1" x14ac:dyDescent="0.25">
      <c r="A41" s="1061" t="s">
        <v>411</v>
      </c>
      <c r="B41" s="90"/>
      <c r="C41" s="91"/>
      <c r="D41" s="145"/>
      <c r="E41" s="146"/>
      <c r="F41" s="94"/>
      <c r="G41" s="95"/>
      <c r="H41" s="96"/>
      <c r="I41" s="96"/>
      <c r="J41" s="61"/>
      <c r="K41" s="81">
        <v>0</v>
      </c>
      <c r="L41" s="81">
        <v>0</v>
      </c>
      <c r="M41" s="81">
        <v>0</v>
      </c>
      <c r="N41" s="82">
        <f t="shared" si="2"/>
        <v>0</v>
      </c>
      <c r="O41" s="177"/>
      <c r="P41" s="84"/>
      <c r="Q41" s="84"/>
      <c r="R41" s="138"/>
      <c r="S41" s="143"/>
      <c r="T41" s="147"/>
      <c r="U41" s="97"/>
      <c r="V41" s="89"/>
      <c r="W41" s="2"/>
      <c r="X41" s="2"/>
    </row>
    <row r="42" spans="1:24" ht="18" customHeight="1" x14ac:dyDescent="0.3">
      <c r="A42" s="100" t="s">
        <v>11</v>
      </c>
      <c r="B42" s="101"/>
      <c r="C42" s="102"/>
      <c r="D42" s="152"/>
      <c r="E42" s="153"/>
      <c r="F42" s="105"/>
      <c r="G42" s="106"/>
      <c r="H42" s="107"/>
      <c r="I42" s="107"/>
      <c r="J42" s="61"/>
      <c r="K42" s="1">
        <f>SUM(K36:K41)</f>
        <v>128</v>
      </c>
      <c r="L42" s="1">
        <f>SUM(L36:L41)</f>
        <v>100</v>
      </c>
      <c r="M42" s="1">
        <f>SUM(M36:M41)</f>
        <v>142</v>
      </c>
      <c r="N42" s="108">
        <f t="shared" si="2"/>
        <v>37.039470622566945</v>
      </c>
      <c r="O42" s="178"/>
      <c r="P42" s="110"/>
      <c r="Q42" s="110"/>
      <c r="R42" s="157"/>
      <c r="S42" s="158"/>
      <c r="T42" s="158"/>
      <c r="U42" s="97"/>
      <c r="V42" s="89"/>
      <c r="W42" s="113"/>
      <c r="X42" s="113"/>
    </row>
    <row r="43" spans="1:24" ht="18" customHeight="1" x14ac:dyDescent="0.3">
      <c r="A43" s="114"/>
      <c r="B43" s="115"/>
      <c r="C43" s="116"/>
      <c r="D43" s="160"/>
      <c r="E43" s="161"/>
      <c r="F43" s="119"/>
      <c r="G43" s="120"/>
      <c r="H43" s="121"/>
      <c r="I43" s="121"/>
      <c r="J43" s="179"/>
      <c r="K43" s="123">
        <f>220*K42*0.85/1000</f>
        <v>23.936</v>
      </c>
      <c r="L43" s="123">
        <f>220*L42*0.85/1000</f>
        <v>18.7</v>
      </c>
      <c r="M43" s="123">
        <f>220*M42*0.85/1000</f>
        <v>26.553999999999998</v>
      </c>
      <c r="N43" s="124"/>
      <c r="O43" s="125">
        <f>SUM(K43:M43)</f>
        <v>69.19</v>
      </c>
      <c r="P43" s="126"/>
      <c r="Q43" s="126"/>
      <c r="R43" s="163"/>
      <c r="S43" s="164"/>
      <c r="T43" s="169">
        <f>SUM(P43:R43)/1000</f>
        <v>0</v>
      </c>
      <c r="U43" s="165">
        <f>SUM(O43,T43)</f>
        <v>69.19</v>
      </c>
      <c r="V43" s="180"/>
      <c r="W43" s="113"/>
      <c r="X43" s="113"/>
    </row>
    <row r="44" spans="1:24" ht="18" customHeight="1" x14ac:dyDescent="0.3">
      <c r="A44" s="181" t="s">
        <v>208</v>
      </c>
      <c r="B44" s="132">
        <v>250</v>
      </c>
      <c r="C44" s="133">
        <v>361</v>
      </c>
      <c r="D44" s="134">
        <f>MAX(K51:L51:M51)/361*100</f>
        <v>49.584487534626035</v>
      </c>
      <c r="E44" s="134"/>
      <c r="F44" s="135"/>
      <c r="G44" s="136"/>
      <c r="H44" s="173"/>
      <c r="I44" s="60"/>
      <c r="J44" s="61">
        <f>(K44+L44+M44)/3</f>
        <v>232.66666666666666</v>
      </c>
      <c r="K44" s="174">
        <v>234</v>
      </c>
      <c r="L44" s="174">
        <v>234</v>
      </c>
      <c r="M44" s="174">
        <v>230</v>
      </c>
      <c r="N44" s="82"/>
      <c r="O44" s="137"/>
      <c r="P44" s="84"/>
      <c r="Q44" s="84"/>
      <c r="R44" s="138"/>
      <c r="S44" s="143"/>
      <c r="T44" s="147"/>
      <c r="U44" s="140"/>
      <c r="V44" s="89"/>
      <c r="W44" s="113"/>
      <c r="X44" s="113"/>
    </row>
    <row r="45" spans="1:24" ht="18" customHeight="1" x14ac:dyDescent="0.25">
      <c r="A45" s="1061" t="s">
        <v>408</v>
      </c>
      <c r="B45" s="73"/>
      <c r="C45" s="74"/>
      <c r="D45" s="167"/>
      <c r="E45" s="168">
        <v>400</v>
      </c>
      <c r="F45" s="77"/>
      <c r="G45" s="78"/>
      <c r="H45" s="79"/>
      <c r="I45" s="79"/>
      <c r="J45" s="61"/>
      <c r="K45" s="81">
        <v>6</v>
      </c>
      <c r="L45" s="81">
        <v>5</v>
      </c>
      <c r="M45" s="81">
        <v>18</v>
      </c>
      <c r="N45" s="82">
        <f>SQRT((0+L45*0.866-M45*0.866)*(0+L45*0.866-M45*0.866)+(K45-L45*0.5-M45*0.5)*(K45-L45*0.5-M45*0.5))</f>
        <v>12.529667353924443</v>
      </c>
      <c r="O45" s="176"/>
      <c r="P45" s="84"/>
      <c r="Q45" s="84"/>
      <c r="R45" s="138"/>
      <c r="S45" s="143"/>
      <c r="T45" s="147"/>
      <c r="U45" s="97"/>
      <c r="V45" s="89"/>
      <c r="W45" s="113"/>
      <c r="X45" s="113"/>
    </row>
    <row r="46" spans="1:24" ht="18" customHeight="1" x14ac:dyDescent="0.25">
      <c r="A46" s="1061" t="s">
        <v>409</v>
      </c>
      <c r="B46" s="90"/>
      <c r="C46" s="91"/>
      <c r="D46" s="145"/>
      <c r="E46" s="146">
        <v>407</v>
      </c>
      <c r="F46" s="94"/>
      <c r="G46" s="95"/>
      <c r="H46" s="96"/>
      <c r="I46" s="96"/>
      <c r="J46" s="61"/>
      <c r="K46" s="81">
        <v>40</v>
      </c>
      <c r="L46" s="81">
        <v>66</v>
      </c>
      <c r="M46" s="81">
        <v>92</v>
      </c>
      <c r="N46" s="82">
        <f t="shared" ref="N46:N51" si="3">SQRT((0+L46*0.866-M46*0.866)*(0+L46*0.866-M46*0.866)+(K46-L46*0.5-M46*0.5)*(K46-L46*0.5-M46*0.5))</f>
        <v>45.032990751225924</v>
      </c>
      <c r="O46" s="176"/>
      <c r="P46" s="84"/>
      <c r="Q46" s="84"/>
      <c r="R46" s="138"/>
      <c r="S46" s="143"/>
      <c r="T46" s="147"/>
      <c r="U46" s="97"/>
      <c r="V46" s="89"/>
      <c r="W46" s="113"/>
      <c r="X46" s="113"/>
    </row>
    <row r="47" spans="1:24" ht="18" customHeight="1" x14ac:dyDescent="0.25">
      <c r="A47" s="1061" t="s">
        <v>410</v>
      </c>
      <c r="B47" s="90"/>
      <c r="C47" s="91"/>
      <c r="D47" s="145"/>
      <c r="E47" s="146">
        <v>408</v>
      </c>
      <c r="F47" s="94"/>
      <c r="G47" s="95"/>
      <c r="H47" s="96"/>
      <c r="I47" s="96"/>
      <c r="J47" s="61"/>
      <c r="K47" s="81">
        <v>83</v>
      </c>
      <c r="L47" s="81">
        <v>41</v>
      </c>
      <c r="M47" s="81">
        <v>60</v>
      </c>
      <c r="N47" s="82">
        <f t="shared" si="3"/>
        <v>36.427793180482404</v>
      </c>
      <c r="O47" s="176"/>
      <c r="P47" s="84"/>
      <c r="Q47" s="84"/>
      <c r="R47" s="138"/>
      <c r="S47" s="143"/>
      <c r="T47" s="147"/>
      <c r="U47" s="97"/>
      <c r="V47" s="89"/>
      <c r="W47" s="113"/>
      <c r="X47" s="113"/>
    </row>
    <row r="48" spans="1:24" ht="18" customHeight="1" x14ac:dyDescent="0.25">
      <c r="A48" s="1061" t="s">
        <v>19</v>
      </c>
      <c r="B48" s="90"/>
      <c r="C48" s="91"/>
      <c r="D48" s="145"/>
      <c r="E48" s="146"/>
      <c r="F48" s="94"/>
      <c r="G48" s="95"/>
      <c r="H48" s="96"/>
      <c r="I48" s="96"/>
      <c r="J48" s="61"/>
      <c r="K48" s="81">
        <v>0</v>
      </c>
      <c r="L48" s="81">
        <v>0.25</v>
      </c>
      <c r="M48" s="81">
        <v>0</v>
      </c>
      <c r="N48" s="82">
        <f t="shared" si="3"/>
        <v>0.24999449993949865</v>
      </c>
      <c r="O48" s="176"/>
      <c r="P48" s="84"/>
      <c r="Q48" s="84"/>
      <c r="R48" s="138"/>
      <c r="S48" s="143"/>
      <c r="T48" s="147"/>
      <c r="U48" s="97"/>
      <c r="V48" s="89"/>
      <c r="W48" s="113"/>
      <c r="X48" s="113"/>
    </row>
    <row r="49" spans="1:24" ht="18" customHeight="1" x14ac:dyDescent="0.25">
      <c r="A49" s="1061" t="s">
        <v>139</v>
      </c>
      <c r="B49" s="90"/>
      <c r="C49" s="91"/>
      <c r="D49" s="145"/>
      <c r="E49" s="146"/>
      <c r="F49" s="94"/>
      <c r="G49" s="95"/>
      <c r="H49" s="96"/>
      <c r="I49" s="96"/>
      <c r="J49" s="61"/>
      <c r="K49" s="81">
        <v>0.26</v>
      </c>
      <c r="L49" s="81">
        <v>3</v>
      </c>
      <c r="M49" s="81">
        <v>9</v>
      </c>
      <c r="N49" s="82">
        <f t="shared" si="3"/>
        <v>7.7424812560315575</v>
      </c>
      <c r="O49" s="176"/>
      <c r="P49" s="84"/>
      <c r="Q49" s="84"/>
      <c r="R49" s="138"/>
      <c r="S49" s="143"/>
      <c r="T49" s="147"/>
      <c r="U49" s="97"/>
      <c r="V49" s="89"/>
      <c r="W49" s="113"/>
      <c r="X49" s="113"/>
    </row>
    <row r="50" spans="1:24" ht="18" customHeight="1" x14ac:dyDescent="0.25">
      <c r="A50" s="1061" t="s">
        <v>411</v>
      </c>
      <c r="B50" s="90"/>
      <c r="C50" s="91"/>
      <c r="D50" s="145"/>
      <c r="E50" s="146"/>
      <c r="F50" s="94"/>
      <c r="G50" s="95"/>
      <c r="H50" s="96"/>
      <c r="I50" s="96"/>
      <c r="J50" s="61"/>
      <c r="K50" s="81">
        <v>0</v>
      </c>
      <c r="L50" s="81">
        <v>0</v>
      </c>
      <c r="M50" s="81">
        <v>0</v>
      </c>
      <c r="N50" s="82">
        <f t="shared" si="3"/>
        <v>0</v>
      </c>
      <c r="O50" s="177"/>
      <c r="P50" s="84"/>
      <c r="Q50" s="84"/>
      <c r="R50" s="138"/>
      <c r="S50" s="143"/>
      <c r="T50" s="147"/>
      <c r="U50" s="97"/>
      <c r="V50" s="89"/>
      <c r="W50" s="113"/>
      <c r="X50" s="113"/>
    </row>
    <row r="51" spans="1:24" ht="18" customHeight="1" x14ac:dyDescent="0.3">
      <c r="A51" s="100" t="s">
        <v>11</v>
      </c>
      <c r="B51" s="101"/>
      <c r="C51" s="102"/>
      <c r="D51" s="152"/>
      <c r="E51" s="153"/>
      <c r="F51" s="105"/>
      <c r="G51" s="106"/>
      <c r="H51" s="107"/>
      <c r="I51" s="107"/>
      <c r="J51" s="61"/>
      <c r="K51" s="1">
        <f>SUM(K45:K50)</f>
        <v>129.26</v>
      </c>
      <c r="L51" s="1">
        <f>SUM(L45:L50)</f>
        <v>115.25</v>
      </c>
      <c r="M51" s="1">
        <f>SUM(M45:M50)</f>
        <v>179</v>
      </c>
      <c r="N51" s="82">
        <f t="shared" si="3"/>
        <v>58.026082766717948</v>
      </c>
      <c r="O51" s="178"/>
      <c r="P51" s="110"/>
      <c r="Q51" s="110"/>
      <c r="R51" s="157"/>
      <c r="S51" s="158"/>
      <c r="T51" s="158"/>
      <c r="U51" s="97"/>
      <c r="V51" s="89"/>
      <c r="W51" s="113"/>
      <c r="X51" s="113"/>
    </row>
    <row r="52" spans="1:24" ht="18" customHeight="1" x14ac:dyDescent="0.3">
      <c r="A52" s="114"/>
      <c r="B52" s="115"/>
      <c r="C52" s="116"/>
      <c r="D52" s="160"/>
      <c r="E52" s="161"/>
      <c r="F52" s="119"/>
      <c r="G52" s="120"/>
      <c r="H52" s="121"/>
      <c r="I52" s="121"/>
      <c r="J52" s="179"/>
      <c r="K52" s="123">
        <f>220*K51*0.85/1000</f>
        <v>24.171619999999994</v>
      </c>
      <c r="L52" s="123">
        <f>220*L51*0.85/1000</f>
        <v>21.551749999999998</v>
      </c>
      <c r="M52" s="123">
        <f>220*M51*0.85/1000</f>
        <v>33.472999999999999</v>
      </c>
      <c r="N52" s="124"/>
      <c r="O52" s="125">
        <f>SUM(K52:M52)</f>
        <v>79.196369999999987</v>
      </c>
      <c r="P52" s="126"/>
      <c r="Q52" s="126"/>
      <c r="R52" s="163"/>
      <c r="S52" s="164"/>
      <c r="T52" s="169">
        <f>SUM(P52:R52)/1000</f>
        <v>0</v>
      </c>
      <c r="U52" s="180"/>
      <c r="V52" s="182">
        <f>SUM(O52,T52)</f>
        <v>79.196369999999987</v>
      </c>
      <c r="W52" s="113"/>
      <c r="X52" s="113"/>
    </row>
    <row r="53" spans="1:24" ht="18" customHeight="1" x14ac:dyDescent="0.3">
      <c r="A53" s="1064" t="s">
        <v>211</v>
      </c>
      <c r="B53" s="132">
        <v>160</v>
      </c>
      <c r="C53" s="133">
        <v>231</v>
      </c>
      <c r="D53" s="134">
        <f>MAX(K58:L58:M58)/231*100</f>
        <v>29.004329004329005</v>
      </c>
      <c r="E53" s="134"/>
      <c r="F53" s="135"/>
      <c r="G53" s="183"/>
      <c r="H53" s="184"/>
      <c r="I53" s="60"/>
      <c r="J53" s="61">
        <f>(K53+L53+M53)/3</f>
        <v>233.66666666666666</v>
      </c>
      <c r="K53" s="174">
        <v>234</v>
      </c>
      <c r="L53" s="174">
        <v>249</v>
      </c>
      <c r="M53" s="174">
        <v>218</v>
      </c>
      <c r="N53" s="82"/>
      <c r="O53" s="137"/>
      <c r="P53" s="84"/>
      <c r="Q53" s="84"/>
      <c r="R53" s="138"/>
      <c r="S53" s="143"/>
      <c r="T53" s="147"/>
      <c r="U53" s="97"/>
      <c r="V53" s="89"/>
      <c r="W53" s="2"/>
      <c r="X53" s="2"/>
    </row>
    <row r="54" spans="1:24" ht="18" customHeight="1" x14ac:dyDescent="0.25">
      <c r="A54" s="1061" t="s">
        <v>412</v>
      </c>
      <c r="B54" s="73"/>
      <c r="C54" s="74"/>
      <c r="D54" s="167"/>
      <c r="E54" s="168">
        <v>412</v>
      </c>
      <c r="F54" s="77"/>
      <c r="G54" s="78"/>
      <c r="H54" s="79"/>
      <c r="I54" s="79"/>
      <c r="J54" s="61"/>
      <c r="K54" s="81">
        <v>59</v>
      </c>
      <c r="L54" s="81">
        <v>27</v>
      </c>
      <c r="M54" s="81">
        <v>36</v>
      </c>
      <c r="N54" s="82">
        <f>SQRT((0+L54*0.866-M54*0.866)*(0+L54*0.866-M54*0.866)+(K54-L54*0.5-M54*0.5)*(K54-L54*0.5-M54*0.5))</f>
        <v>28.583149511556627</v>
      </c>
      <c r="O54" s="83"/>
      <c r="P54" s="84"/>
      <c r="Q54" s="84"/>
      <c r="R54" s="138"/>
      <c r="S54" s="143"/>
      <c r="T54" s="147"/>
      <c r="U54" s="97"/>
      <c r="V54" s="89"/>
      <c r="W54" s="2"/>
      <c r="X54" s="2"/>
    </row>
    <row r="55" spans="1:24" ht="18" customHeight="1" x14ac:dyDescent="0.25">
      <c r="A55" s="1061" t="s">
        <v>413</v>
      </c>
      <c r="B55" s="90"/>
      <c r="C55" s="91"/>
      <c r="D55" s="145"/>
      <c r="E55" s="146">
        <v>413</v>
      </c>
      <c r="F55" s="94"/>
      <c r="G55" s="95"/>
      <c r="H55" s="96"/>
      <c r="I55" s="96"/>
      <c r="J55" s="61"/>
      <c r="K55" s="81">
        <v>4</v>
      </c>
      <c r="L55" s="81">
        <v>2</v>
      </c>
      <c r="M55" s="1065">
        <v>30</v>
      </c>
      <c r="N55" s="82">
        <f>SQRT((0+L55*0.866-M55*0.866)*(0+L55*0.866-M55*0.866)+(K55-L55*0.5-M55*0.5)*(K55-L55*0.5-M55*0.5))</f>
        <v>27.054861005002412</v>
      </c>
      <c r="O55" s="83"/>
      <c r="P55" s="84"/>
      <c r="Q55" s="84"/>
      <c r="R55" s="138"/>
      <c r="S55" s="143"/>
      <c r="T55" s="147"/>
      <c r="U55" s="97"/>
      <c r="V55" s="89"/>
      <c r="W55" s="2"/>
      <c r="X55" s="2"/>
    </row>
    <row r="56" spans="1:24" ht="18" customHeight="1" x14ac:dyDescent="0.25">
      <c r="A56" s="1061" t="s">
        <v>414</v>
      </c>
      <c r="B56" s="90"/>
      <c r="C56" s="91"/>
      <c r="D56" s="145"/>
      <c r="E56" s="146">
        <v>405</v>
      </c>
      <c r="F56" s="94"/>
      <c r="G56" s="95"/>
      <c r="H56" s="96"/>
      <c r="I56" s="96"/>
      <c r="J56" s="61"/>
      <c r="K56" s="81">
        <v>3</v>
      </c>
      <c r="L56" s="81">
        <v>9</v>
      </c>
      <c r="M56" s="81">
        <v>1</v>
      </c>
      <c r="N56" s="82">
        <f>SQRT((0+L56*0.866-M56*0.866)*(0+L56*0.866-M56*0.866)+(K56-L56*0.5-M56*0.5)*(K56-L56*0.5-M56*0.5))</f>
        <v>7.2109072938153904</v>
      </c>
      <c r="O56" s="83"/>
      <c r="P56" s="84"/>
      <c r="Q56" s="84"/>
      <c r="R56" s="138"/>
      <c r="S56" s="143"/>
      <c r="T56" s="147"/>
      <c r="U56" s="97"/>
      <c r="V56" s="89"/>
      <c r="W56" s="2"/>
      <c r="X56" s="2"/>
    </row>
    <row r="57" spans="1:24" ht="18" customHeight="1" x14ac:dyDescent="0.25">
      <c r="A57" s="1061" t="s">
        <v>415</v>
      </c>
      <c r="B57" s="90"/>
      <c r="C57" s="91"/>
      <c r="D57" s="145"/>
      <c r="E57" s="146"/>
      <c r="F57" s="94"/>
      <c r="G57" s="95"/>
      <c r="H57" s="96"/>
      <c r="I57" s="96"/>
      <c r="J57" s="61"/>
      <c r="K57" s="81">
        <v>0</v>
      </c>
      <c r="L57" s="81">
        <v>0</v>
      </c>
      <c r="M57" s="81">
        <v>0</v>
      </c>
      <c r="N57" s="82">
        <f>SQRT((0+L57*0.866-M57*0.866)*(0+L57*0.866-M57*0.866)+(K57-L57*0.5-M57*0.5)*(K57-L57*0.5-M57*0.5))</f>
        <v>0</v>
      </c>
      <c r="O57" s="99"/>
      <c r="P57" s="84"/>
      <c r="Q57" s="84"/>
      <c r="R57" s="138"/>
      <c r="S57" s="143"/>
      <c r="T57" s="147"/>
      <c r="U57" s="97"/>
      <c r="V57" s="89"/>
      <c r="W57" s="2"/>
      <c r="X57" s="2"/>
    </row>
    <row r="58" spans="1:24" ht="18" customHeight="1" x14ac:dyDescent="0.3">
      <c r="A58" s="100" t="s">
        <v>11</v>
      </c>
      <c r="B58" s="101"/>
      <c r="C58" s="102"/>
      <c r="D58" s="152"/>
      <c r="E58" s="153"/>
      <c r="F58" s="105"/>
      <c r="G58" s="106"/>
      <c r="H58" s="107"/>
      <c r="I58" s="107"/>
      <c r="J58" s="61"/>
      <c r="K58" s="1">
        <f>SUM(K54:K57)</f>
        <v>66</v>
      </c>
      <c r="L58" s="1">
        <f>SUM(L54:L57)</f>
        <v>38</v>
      </c>
      <c r="M58" s="1">
        <f>SUM(M54:M57)</f>
        <v>67</v>
      </c>
      <c r="N58" s="108">
        <f>SQRT((0+L58*0.866-M58*0.866)*(0+L58*0.866-M58*0.866)+(K58-L58*0.5-M58*0.5)*(K58-L58*0.5-M58*0.5))</f>
        <v>28.51250595791257</v>
      </c>
      <c r="O58" s="156"/>
      <c r="P58" s="110"/>
      <c r="Q58" s="110"/>
      <c r="R58" s="157"/>
      <c r="S58" s="158"/>
      <c r="T58" s="158"/>
      <c r="U58" s="97"/>
      <c r="V58" s="89"/>
      <c r="W58" s="113"/>
      <c r="X58" s="113"/>
    </row>
    <row r="59" spans="1:24" ht="18" customHeight="1" x14ac:dyDescent="0.3">
      <c r="A59" s="114"/>
      <c r="B59" s="115"/>
      <c r="C59" s="116"/>
      <c r="D59" s="160"/>
      <c r="E59" s="161"/>
      <c r="F59" s="119"/>
      <c r="G59" s="120"/>
      <c r="H59" s="121"/>
      <c r="I59" s="121"/>
      <c r="J59" s="179"/>
      <c r="K59" s="123">
        <f>220*K58*0.85/1000</f>
        <v>12.342000000000001</v>
      </c>
      <c r="L59" s="123">
        <f>220*L58*0.85/1000</f>
        <v>7.1059999999999999</v>
      </c>
      <c r="M59" s="123">
        <f>220*M58*0.85/1000</f>
        <v>12.529</v>
      </c>
      <c r="N59" s="124"/>
      <c r="O59" s="162">
        <f>SUM(K59:M59)</f>
        <v>31.977</v>
      </c>
      <c r="P59" s="126"/>
      <c r="Q59" s="126"/>
      <c r="R59" s="163"/>
      <c r="S59" s="164"/>
      <c r="T59" s="169">
        <f>SUM(P59:R59)/1000</f>
        <v>0</v>
      </c>
      <c r="U59" s="165">
        <f>SUM(O59,T59)</f>
        <v>31.977</v>
      </c>
      <c r="V59" s="131"/>
      <c r="W59" s="113"/>
      <c r="X59" s="113"/>
    </row>
    <row r="60" spans="1:24" ht="18" customHeight="1" x14ac:dyDescent="0.3">
      <c r="A60" s="181" t="s">
        <v>210</v>
      </c>
      <c r="B60" s="132">
        <v>160</v>
      </c>
      <c r="C60" s="133">
        <v>231</v>
      </c>
      <c r="D60" s="134">
        <f>MAX(K65:L65:M65)/231*100</f>
        <v>33.98268398268398</v>
      </c>
      <c r="E60" s="134"/>
      <c r="F60" s="135"/>
      <c r="G60" s="183"/>
      <c r="H60" s="184"/>
      <c r="I60" s="60"/>
      <c r="J60" s="61">
        <f>(K60+L60+M60)/3</f>
        <v>236.33333333333334</v>
      </c>
      <c r="K60" s="174">
        <v>222</v>
      </c>
      <c r="L60" s="174">
        <v>246</v>
      </c>
      <c r="M60" s="174">
        <v>241</v>
      </c>
      <c r="N60" s="82"/>
      <c r="O60" s="137"/>
      <c r="P60" s="84"/>
      <c r="Q60" s="84"/>
      <c r="R60" s="138"/>
      <c r="S60" s="143"/>
      <c r="T60" s="147"/>
      <c r="U60" s="185"/>
      <c r="V60" s="89"/>
      <c r="W60" s="113"/>
      <c r="X60" s="113"/>
    </row>
    <row r="61" spans="1:24" ht="18" customHeight="1" x14ac:dyDescent="0.25">
      <c r="A61" s="1061" t="s">
        <v>412</v>
      </c>
      <c r="B61" s="73"/>
      <c r="C61" s="74"/>
      <c r="D61" s="167"/>
      <c r="E61" s="168">
        <v>413</v>
      </c>
      <c r="F61" s="77"/>
      <c r="G61" s="78"/>
      <c r="H61" s="79"/>
      <c r="I61" s="79"/>
      <c r="J61" s="61"/>
      <c r="K61" s="81">
        <v>59</v>
      </c>
      <c r="L61" s="81">
        <v>50</v>
      </c>
      <c r="M61" s="81">
        <v>14</v>
      </c>
      <c r="N61" s="82">
        <f>SQRT((0+L61*0.866-M61*0.866)*(0+L61*0.866-M61*0.866)+(K61-L61*0.5-M61*0.5)*(K61-L61*0.5-M61*0.5))</f>
        <v>41.242489934532323</v>
      </c>
      <c r="O61" s="83"/>
      <c r="P61" s="84"/>
      <c r="Q61" s="84"/>
      <c r="R61" s="138"/>
      <c r="S61" s="143"/>
      <c r="T61" s="147"/>
      <c r="U61" s="88"/>
      <c r="V61" s="89"/>
      <c r="W61" s="113"/>
      <c r="X61" s="113"/>
    </row>
    <row r="62" spans="1:24" ht="18" customHeight="1" x14ac:dyDescent="0.25">
      <c r="A62" s="1061" t="s">
        <v>413</v>
      </c>
      <c r="B62" s="90"/>
      <c r="C62" s="91"/>
      <c r="D62" s="145"/>
      <c r="E62" s="146">
        <v>412</v>
      </c>
      <c r="F62" s="94"/>
      <c r="G62" s="95"/>
      <c r="H62" s="96"/>
      <c r="I62" s="96"/>
      <c r="J62" s="61"/>
      <c r="K62" s="81">
        <v>7</v>
      </c>
      <c r="L62" s="81">
        <v>3</v>
      </c>
      <c r="M62" s="1065">
        <v>35</v>
      </c>
      <c r="N62" s="82">
        <f>SQRT((0+L62*0.866-M62*0.866)*(0+L62*0.866-M62*0.866)+(K62-L62*0.5-M62*0.5)*(K62-L62*0.5-M62*0.5))</f>
        <v>30.198591755245804</v>
      </c>
      <c r="O62" s="83"/>
      <c r="P62" s="84"/>
      <c r="Q62" s="84"/>
      <c r="R62" s="138"/>
      <c r="S62" s="143"/>
      <c r="T62" s="147"/>
      <c r="U62" s="88"/>
      <c r="V62" s="89"/>
      <c r="W62" s="113"/>
      <c r="X62" s="113"/>
    </row>
    <row r="63" spans="1:24" ht="18" customHeight="1" x14ac:dyDescent="0.25">
      <c r="A63" s="1061" t="s">
        <v>414</v>
      </c>
      <c r="B63" s="90"/>
      <c r="C63" s="91"/>
      <c r="D63" s="145"/>
      <c r="E63" s="146">
        <v>405</v>
      </c>
      <c r="F63" s="94"/>
      <c r="G63" s="95"/>
      <c r="H63" s="96"/>
      <c r="I63" s="96"/>
      <c r="J63" s="61"/>
      <c r="K63" s="81">
        <v>9</v>
      </c>
      <c r="L63" s="81">
        <v>11</v>
      </c>
      <c r="M63" s="81">
        <v>0</v>
      </c>
      <c r="N63" s="82">
        <f>SQRT((0+L63*0.866-M63*0.866)*(0+L63*0.866-M63*0.866)+(K63-L63*0.5-M63*0.5)*(K63-L63*0.5-M63*0.5))</f>
        <v>10.148629267048827</v>
      </c>
      <c r="O63" s="83"/>
      <c r="P63" s="84"/>
      <c r="Q63" s="84"/>
      <c r="R63" s="138"/>
      <c r="S63" s="143"/>
      <c r="T63" s="147"/>
      <c r="U63" s="88"/>
      <c r="V63" s="89"/>
      <c r="W63" s="113"/>
      <c r="X63" s="113"/>
    </row>
    <row r="64" spans="1:24" ht="18" customHeight="1" x14ac:dyDescent="0.25">
      <c r="A64" s="1061" t="s">
        <v>415</v>
      </c>
      <c r="B64" s="90"/>
      <c r="C64" s="91"/>
      <c r="D64" s="145"/>
      <c r="E64" s="146"/>
      <c r="F64" s="94"/>
      <c r="G64" s="95"/>
      <c r="H64" s="96"/>
      <c r="I64" s="96"/>
      <c r="J64" s="61"/>
      <c r="K64" s="81">
        <v>3.5</v>
      </c>
      <c r="L64" s="81">
        <v>13</v>
      </c>
      <c r="M64" s="81">
        <v>6</v>
      </c>
      <c r="N64" s="82">
        <f>SQRT((0+L64*0.866-M64*0.866)*(0+L64*0.866-M64*0.866)+(K64-L64*0.5-M64*0.5)*(K64-L64*0.5-M64*0.5))</f>
        <v>8.5292346667212762</v>
      </c>
      <c r="O64" s="99"/>
      <c r="P64" s="84"/>
      <c r="Q64" s="84"/>
      <c r="R64" s="138"/>
      <c r="S64" s="143"/>
      <c r="T64" s="147"/>
      <c r="U64" s="88"/>
      <c r="V64" s="89"/>
      <c r="W64" s="113"/>
      <c r="X64" s="113"/>
    </row>
    <row r="65" spans="1:24" ht="18" customHeight="1" x14ac:dyDescent="0.3">
      <c r="A65" s="100" t="s">
        <v>11</v>
      </c>
      <c r="B65" s="101"/>
      <c r="C65" s="102"/>
      <c r="D65" s="152"/>
      <c r="E65" s="153"/>
      <c r="F65" s="105"/>
      <c r="G65" s="106"/>
      <c r="H65" s="107"/>
      <c r="I65" s="107"/>
      <c r="J65" s="61"/>
      <c r="K65" s="1">
        <f>SUM(K61:K64)</f>
        <v>78.5</v>
      </c>
      <c r="L65" s="1">
        <f>SUM(L61:L64)</f>
        <v>77</v>
      </c>
      <c r="M65" s="1">
        <f>SUM(M61:M64)</f>
        <v>55</v>
      </c>
      <c r="N65" s="108">
        <f>SQRT((0+L65*0.866-M65*0.866)*(0+L65*0.866-M65*0.866)+(K65-L65*0.5-M65*0.5)*(K65-L65*0.5-M65*0.5))</f>
        <v>22.786590442626558</v>
      </c>
      <c r="O65" s="156"/>
      <c r="P65" s="110"/>
      <c r="Q65" s="110"/>
      <c r="R65" s="157"/>
      <c r="S65" s="158"/>
      <c r="T65" s="158"/>
      <c r="U65" s="186"/>
      <c r="V65" s="89"/>
      <c r="W65" s="113"/>
      <c r="X65" s="113"/>
    </row>
    <row r="66" spans="1:24" ht="18" customHeight="1" x14ac:dyDescent="0.3">
      <c r="A66" s="114"/>
      <c r="B66" s="115"/>
      <c r="C66" s="116"/>
      <c r="D66" s="160"/>
      <c r="E66" s="161"/>
      <c r="F66" s="119"/>
      <c r="G66" s="120"/>
      <c r="H66" s="121"/>
      <c r="I66" s="121"/>
      <c r="J66" s="179"/>
      <c r="K66" s="123">
        <f>220*K65*0.85/1000</f>
        <v>14.679500000000001</v>
      </c>
      <c r="L66" s="123">
        <f>220*L65*0.85/1000</f>
        <v>14.398999999999999</v>
      </c>
      <c r="M66" s="123">
        <f>220*M65*0.85/1000</f>
        <v>10.285</v>
      </c>
      <c r="N66" s="124"/>
      <c r="O66" s="162">
        <f>SUM(K66:M66)</f>
        <v>39.363500000000002</v>
      </c>
      <c r="P66" s="126"/>
      <c r="Q66" s="126"/>
      <c r="R66" s="163"/>
      <c r="S66" s="164"/>
      <c r="T66" s="169">
        <f>SUM(P66:R66)/1000</f>
        <v>0</v>
      </c>
      <c r="U66" s="187"/>
      <c r="V66" s="182">
        <f>SUM(O66,T66)</f>
        <v>39.363500000000002</v>
      </c>
      <c r="W66" s="113"/>
      <c r="X66" s="113"/>
    </row>
    <row r="67" spans="1:24" ht="18" customHeight="1" x14ac:dyDescent="0.3">
      <c r="A67" s="188" t="s">
        <v>212</v>
      </c>
      <c r="B67" s="132">
        <v>250</v>
      </c>
      <c r="C67" s="133">
        <v>361</v>
      </c>
      <c r="D67" s="134">
        <f>MAX(K74:L74:M74)/361*100</f>
        <v>42.659279778393348</v>
      </c>
      <c r="E67" s="134"/>
      <c r="F67" s="189"/>
      <c r="G67" s="190"/>
      <c r="H67" s="173"/>
      <c r="I67" s="60"/>
      <c r="J67" s="61">
        <f>(K67+L67+M67)/3</f>
        <v>230.66666666666666</v>
      </c>
      <c r="K67" s="174">
        <v>227</v>
      </c>
      <c r="L67" s="174">
        <v>227</v>
      </c>
      <c r="M67" s="174">
        <v>238</v>
      </c>
      <c r="N67" s="82"/>
      <c r="O67" s="137"/>
      <c r="P67" s="84"/>
      <c r="Q67" s="84"/>
      <c r="R67" s="138"/>
      <c r="S67" s="143"/>
      <c r="T67" s="147"/>
      <c r="U67" s="185"/>
      <c r="V67" s="89"/>
      <c r="W67" s="2"/>
      <c r="X67" s="2"/>
    </row>
    <row r="68" spans="1:24" ht="18" customHeight="1" x14ac:dyDescent="0.25">
      <c r="A68" s="1063" t="s">
        <v>416</v>
      </c>
      <c r="B68" s="73"/>
      <c r="C68" s="74"/>
      <c r="D68" s="167"/>
      <c r="E68" s="168">
        <v>401</v>
      </c>
      <c r="F68" s="77"/>
      <c r="G68" s="78"/>
      <c r="H68" s="79"/>
      <c r="I68" s="79"/>
      <c r="J68" s="61"/>
      <c r="K68" s="81">
        <v>32</v>
      </c>
      <c r="L68" s="81">
        <v>44</v>
      </c>
      <c r="M68" s="81">
        <v>1</v>
      </c>
      <c r="N68" s="82">
        <f t="shared" ref="N68:N74" si="4">SQRT((0+L68*0.866-M68*0.866)*(0+L68*0.866-M68*0.866)+(K68-L68*0.5-M68*0.5)*(K68-L68*0.5-M68*0.5))</f>
        <v>38.430699239019837</v>
      </c>
      <c r="O68" s="83"/>
      <c r="P68" s="84"/>
      <c r="Q68" s="84"/>
      <c r="R68" s="138"/>
      <c r="S68" s="143"/>
      <c r="T68" s="147"/>
      <c r="U68" s="88"/>
      <c r="V68" s="89"/>
      <c r="W68" s="2"/>
      <c r="X68" s="2"/>
    </row>
    <row r="69" spans="1:24" ht="18" customHeight="1" x14ac:dyDescent="0.25">
      <c r="A69" s="1061" t="s">
        <v>417</v>
      </c>
      <c r="B69" s="90"/>
      <c r="C69" s="91"/>
      <c r="D69" s="145"/>
      <c r="E69" s="146">
        <v>405</v>
      </c>
      <c r="F69" s="94"/>
      <c r="G69" s="95"/>
      <c r="H69" s="96"/>
      <c r="I69" s="96"/>
      <c r="J69" s="61"/>
      <c r="K69" s="81">
        <v>53</v>
      </c>
      <c r="L69" s="81">
        <v>43</v>
      </c>
      <c r="M69" s="81">
        <v>66</v>
      </c>
      <c r="N69" s="82">
        <f t="shared" si="4"/>
        <v>19.974401718199221</v>
      </c>
      <c r="O69" s="83"/>
      <c r="P69" s="84"/>
      <c r="Q69" s="84"/>
      <c r="R69" s="138"/>
      <c r="S69" s="143"/>
      <c r="T69" s="147"/>
      <c r="U69" s="88"/>
      <c r="V69" s="89"/>
      <c r="W69" s="2"/>
      <c r="X69" s="2"/>
    </row>
    <row r="70" spans="1:24" ht="18" customHeight="1" x14ac:dyDescent="0.25">
      <c r="A70" s="1061" t="s">
        <v>418</v>
      </c>
      <c r="B70" s="90"/>
      <c r="C70" s="91"/>
      <c r="D70" s="145"/>
      <c r="E70" s="146">
        <v>404</v>
      </c>
      <c r="F70" s="94"/>
      <c r="G70" s="95"/>
      <c r="H70" s="96"/>
      <c r="I70" s="96"/>
      <c r="J70" s="61"/>
      <c r="K70" s="81">
        <v>20</v>
      </c>
      <c r="L70" s="81">
        <v>18</v>
      </c>
      <c r="M70" s="81">
        <v>30</v>
      </c>
      <c r="N70" s="82">
        <f t="shared" si="4"/>
        <v>11.13524422722735</v>
      </c>
      <c r="O70" s="83"/>
      <c r="P70" s="84"/>
      <c r="Q70" s="84"/>
      <c r="R70" s="138"/>
      <c r="S70" s="143"/>
      <c r="T70" s="147"/>
      <c r="U70" s="88"/>
      <c r="V70" s="89"/>
      <c r="W70" s="2"/>
      <c r="X70" s="2"/>
    </row>
    <row r="71" spans="1:24" ht="18" customHeight="1" x14ac:dyDescent="0.25">
      <c r="A71" s="1061" t="s">
        <v>419</v>
      </c>
      <c r="B71" s="90"/>
      <c r="C71" s="91"/>
      <c r="D71" s="145"/>
      <c r="E71" s="146"/>
      <c r="F71" s="94"/>
      <c r="G71" s="95"/>
      <c r="H71" s="96"/>
      <c r="I71" s="96"/>
      <c r="J71" s="61"/>
      <c r="K71" s="81">
        <v>0</v>
      </c>
      <c r="L71" s="81">
        <v>0</v>
      </c>
      <c r="M71" s="81">
        <v>0</v>
      </c>
      <c r="N71" s="82">
        <f t="shared" si="4"/>
        <v>0</v>
      </c>
      <c r="O71" s="83"/>
      <c r="P71" s="84"/>
      <c r="Q71" s="84"/>
      <c r="R71" s="138"/>
      <c r="S71" s="143"/>
      <c r="T71" s="147"/>
      <c r="U71" s="88"/>
      <c r="V71" s="89"/>
      <c r="W71" s="2"/>
      <c r="X71" s="2"/>
    </row>
    <row r="72" spans="1:24" ht="18" customHeight="1" x14ac:dyDescent="0.25">
      <c r="A72" s="1061" t="s">
        <v>420</v>
      </c>
      <c r="B72" s="90"/>
      <c r="C72" s="91"/>
      <c r="D72" s="145"/>
      <c r="E72" s="146"/>
      <c r="F72" s="94"/>
      <c r="G72" s="95"/>
      <c r="H72" s="96"/>
      <c r="I72" s="96"/>
      <c r="J72" s="61"/>
      <c r="K72" s="81">
        <v>24</v>
      </c>
      <c r="L72" s="81">
        <v>49</v>
      </c>
      <c r="M72" s="81">
        <v>26</v>
      </c>
      <c r="N72" s="82">
        <f t="shared" si="4"/>
        <v>24.061935167396658</v>
      </c>
      <c r="O72" s="83"/>
      <c r="P72" s="84"/>
      <c r="Q72" s="84"/>
      <c r="R72" s="138"/>
      <c r="S72" s="143"/>
      <c r="T72" s="147"/>
      <c r="U72" s="88"/>
      <c r="V72" s="89"/>
      <c r="W72" s="2"/>
      <c r="X72" s="2"/>
    </row>
    <row r="73" spans="1:24" ht="18" customHeight="1" x14ac:dyDescent="0.25">
      <c r="A73" s="1061" t="s">
        <v>421</v>
      </c>
      <c r="B73" s="90"/>
      <c r="C73" s="91"/>
      <c r="D73" s="145"/>
      <c r="E73" s="146"/>
      <c r="F73" s="94"/>
      <c r="G73" s="95"/>
      <c r="H73" s="96"/>
      <c r="I73" s="96"/>
      <c r="J73" s="61"/>
      <c r="K73" s="81">
        <v>0</v>
      </c>
      <c r="L73" s="81">
        <v>0</v>
      </c>
      <c r="M73" s="81">
        <v>0</v>
      </c>
      <c r="N73" s="82">
        <f t="shared" si="4"/>
        <v>0</v>
      </c>
      <c r="O73" s="99"/>
      <c r="P73" s="84"/>
      <c r="Q73" s="84"/>
      <c r="R73" s="138"/>
      <c r="S73" s="143"/>
      <c r="T73" s="147"/>
      <c r="U73" s="88"/>
      <c r="V73" s="89"/>
      <c r="W73" s="2"/>
      <c r="X73" s="2"/>
    </row>
    <row r="74" spans="1:24" ht="18" customHeight="1" x14ac:dyDescent="0.3">
      <c r="A74" s="100" t="s">
        <v>11</v>
      </c>
      <c r="B74" s="101"/>
      <c r="C74" s="102"/>
      <c r="D74" s="152"/>
      <c r="E74" s="153"/>
      <c r="F74" s="105"/>
      <c r="G74" s="106"/>
      <c r="H74" s="107"/>
      <c r="I74" s="107"/>
      <c r="J74" s="61"/>
      <c r="K74" s="1">
        <f>SUM(K68:K73)</f>
        <v>129</v>
      </c>
      <c r="L74" s="1">
        <f>SUM(L68:L73)</f>
        <v>154</v>
      </c>
      <c r="M74" s="1">
        <f>SUM(M68:M73)</f>
        <v>123</v>
      </c>
      <c r="N74" s="108">
        <f t="shared" si="4"/>
        <v>28.477319326088267</v>
      </c>
      <c r="O74" s="156"/>
      <c r="P74" s="110"/>
      <c r="Q74" s="110"/>
      <c r="R74" s="157"/>
      <c r="S74" s="157"/>
      <c r="T74" s="157"/>
      <c r="U74" s="186"/>
      <c r="V74" s="89"/>
      <c r="W74" s="113"/>
      <c r="X74" s="113"/>
    </row>
    <row r="75" spans="1:24" ht="18" customHeight="1" x14ac:dyDescent="0.3">
      <c r="A75" s="114"/>
      <c r="B75" s="115"/>
      <c r="C75" s="116"/>
      <c r="D75" s="160"/>
      <c r="E75" s="161"/>
      <c r="F75" s="119"/>
      <c r="G75" s="120"/>
      <c r="H75" s="121"/>
      <c r="I75" s="121"/>
      <c r="J75" s="179"/>
      <c r="K75" s="123">
        <f>220*K74*0.85/1000</f>
        <v>24.123000000000001</v>
      </c>
      <c r="L75" s="123">
        <f>220*L74*0.85/1000</f>
        <v>28.797999999999998</v>
      </c>
      <c r="M75" s="123">
        <f>220*M74*0.85/1000</f>
        <v>23.001000000000001</v>
      </c>
      <c r="N75" s="124"/>
      <c r="O75" s="162">
        <f>SUM(K75:M75)</f>
        <v>75.921999999999997</v>
      </c>
      <c r="P75" s="126"/>
      <c r="Q75" s="126"/>
      <c r="R75" s="163"/>
      <c r="S75" s="164"/>
      <c r="T75" s="169">
        <f>SUM(P75:R75)/1000</f>
        <v>0</v>
      </c>
      <c r="U75" s="165">
        <f>SUM(O75,T75)</f>
        <v>75.921999999999997</v>
      </c>
      <c r="V75" s="131"/>
      <c r="W75" s="113"/>
      <c r="X75" s="113"/>
    </row>
    <row r="76" spans="1:24" ht="18" customHeight="1" x14ac:dyDescent="0.3">
      <c r="A76" s="181" t="s">
        <v>213</v>
      </c>
      <c r="B76" s="132">
        <v>250</v>
      </c>
      <c r="C76" s="133">
        <v>361</v>
      </c>
      <c r="D76" s="134">
        <f>MAX(K83:L83:M83)/361*100</f>
        <v>50.96952908587258</v>
      </c>
      <c r="E76" s="134"/>
      <c r="F76" s="189"/>
      <c r="G76" s="190"/>
      <c r="H76" s="173"/>
      <c r="I76" s="60"/>
      <c r="J76" s="61">
        <f>(K76+L76+M76)/3</f>
        <v>231</v>
      </c>
      <c r="K76" s="174">
        <v>223</v>
      </c>
      <c r="L76" s="174">
        <v>231</v>
      </c>
      <c r="M76" s="174">
        <v>239</v>
      </c>
      <c r="N76" s="82"/>
      <c r="O76" s="137"/>
      <c r="P76" s="84"/>
      <c r="Q76" s="84"/>
      <c r="R76" s="138"/>
      <c r="S76" s="143"/>
      <c r="T76" s="147"/>
      <c r="U76" s="140"/>
      <c r="V76" s="191"/>
      <c r="W76" s="113"/>
      <c r="X76" s="113"/>
    </row>
    <row r="77" spans="1:24" ht="18" customHeight="1" x14ac:dyDescent="0.25">
      <c r="A77" s="1063" t="s">
        <v>416</v>
      </c>
      <c r="B77" s="73"/>
      <c r="C77" s="74"/>
      <c r="D77" s="167"/>
      <c r="E77" s="168">
        <v>397</v>
      </c>
      <c r="F77" s="77"/>
      <c r="G77" s="78"/>
      <c r="H77" s="79"/>
      <c r="I77" s="79"/>
      <c r="J77" s="61"/>
      <c r="K77" s="81">
        <v>41</v>
      </c>
      <c r="L77" s="81">
        <v>51</v>
      </c>
      <c r="M77" s="81">
        <v>4</v>
      </c>
      <c r="N77" s="82">
        <f t="shared" ref="N77:N83" si="5">SQRT((0+L77*0.866-M77*0.866)*(0+L77*0.866-M77*0.866)+(K77-L77*0.5-M77*0.5)*(K77-L77*0.5-M77*0.5))</f>
        <v>42.882430015100589</v>
      </c>
      <c r="O77" s="83"/>
      <c r="P77" s="84"/>
      <c r="Q77" s="84"/>
      <c r="R77" s="138"/>
      <c r="S77" s="143"/>
      <c r="T77" s="147"/>
      <c r="U77" s="97"/>
      <c r="V77" s="191"/>
      <c r="W77" s="113"/>
      <c r="X77" s="113"/>
    </row>
    <row r="78" spans="1:24" ht="18" customHeight="1" x14ac:dyDescent="0.25">
      <c r="A78" s="1061" t="s">
        <v>417</v>
      </c>
      <c r="B78" s="90"/>
      <c r="C78" s="91"/>
      <c r="D78" s="145"/>
      <c r="E78" s="146">
        <v>405</v>
      </c>
      <c r="F78" s="94"/>
      <c r="G78" s="95"/>
      <c r="H78" s="96"/>
      <c r="I78" s="96"/>
      <c r="J78" s="61"/>
      <c r="K78" s="81">
        <v>57</v>
      </c>
      <c r="L78" s="81">
        <v>48</v>
      </c>
      <c r="M78" s="81">
        <v>52</v>
      </c>
      <c r="N78" s="82">
        <f t="shared" si="5"/>
        <v>7.8102046067948816</v>
      </c>
      <c r="O78" s="83"/>
      <c r="P78" s="84"/>
      <c r="Q78" s="84"/>
      <c r="R78" s="138"/>
      <c r="S78" s="143"/>
      <c r="T78" s="147"/>
      <c r="U78" s="97"/>
      <c r="V78" s="191"/>
      <c r="W78" s="113"/>
      <c r="X78" s="113"/>
    </row>
    <row r="79" spans="1:24" ht="18" customHeight="1" x14ac:dyDescent="0.25">
      <c r="A79" s="1061" t="s">
        <v>418</v>
      </c>
      <c r="B79" s="90"/>
      <c r="C79" s="91"/>
      <c r="D79" s="145"/>
      <c r="E79" s="146">
        <v>408</v>
      </c>
      <c r="F79" s="94"/>
      <c r="G79" s="95"/>
      <c r="H79" s="96"/>
      <c r="I79" s="96"/>
      <c r="J79" s="61"/>
      <c r="K79" s="81">
        <v>36</v>
      </c>
      <c r="L79" s="81">
        <v>35</v>
      </c>
      <c r="M79" s="81">
        <v>16.12</v>
      </c>
      <c r="N79" s="82">
        <f t="shared" si="5"/>
        <v>19.398935950365935</v>
      </c>
      <c r="O79" s="83"/>
      <c r="P79" s="84"/>
      <c r="Q79" s="84"/>
      <c r="R79" s="138"/>
      <c r="S79" s="143"/>
      <c r="T79" s="147"/>
      <c r="U79" s="97"/>
      <c r="V79" s="191"/>
      <c r="W79" s="113"/>
      <c r="X79" s="113"/>
    </row>
    <row r="80" spans="1:24" ht="18" customHeight="1" x14ac:dyDescent="0.25">
      <c r="A80" s="1061" t="s">
        <v>419</v>
      </c>
      <c r="B80" s="90"/>
      <c r="C80" s="91"/>
      <c r="D80" s="145"/>
      <c r="E80" s="146"/>
      <c r="F80" s="94"/>
      <c r="G80" s="95"/>
      <c r="H80" s="96"/>
      <c r="I80" s="96"/>
      <c r="J80" s="61"/>
      <c r="K80" s="81">
        <v>14</v>
      </c>
      <c r="L80" s="81">
        <v>9</v>
      </c>
      <c r="M80" s="81">
        <v>10</v>
      </c>
      <c r="N80" s="82">
        <f t="shared" si="5"/>
        <v>4.5825708941597405</v>
      </c>
      <c r="O80" s="83"/>
      <c r="P80" s="84"/>
      <c r="Q80" s="84"/>
      <c r="R80" s="138"/>
      <c r="S80" s="143"/>
      <c r="T80" s="147"/>
      <c r="U80" s="97"/>
      <c r="V80" s="191"/>
      <c r="W80" s="113"/>
      <c r="X80" s="113"/>
    </row>
    <row r="81" spans="1:24" ht="18" customHeight="1" x14ac:dyDescent="0.25">
      <c r="A81" s="1061" t="s">
        <v>420</v>
      </c>
      <c r="B81" s="90"/>
      <c r="C81" s="91"/>
      <c r="D81" s="145"/>
      <c r="E81" s="146"/>
      <c r="F81" s="94"/>
      <c r="G81" s="95"/>
      <c r="H81" s="96"/>
      <c r="I81" s="96"/>
      <c r="J81" s="61"/>
      <c r="K81" s="81">
        <v>36</v>
      </c>
      <c r="L81" s="81">
        <v>23</v>
      </c>
      <c r="M81" s="81">
        <v>24</v>
      </c>
      <c r="N81" s="82">
        <f t="shared" si="5"/>
        <v>12.529962330350399</v>
      </c>
      <c r="O81" s="83"/>
      <c r="P81" s="84"/>
      <c r="Q81" s="84"/>
      <c r="R81" s="138"/>
      <c r="S81" s="143"/>
      <c r="T81" s="147"/>
      <c r="U81" s="97"/>
      <c r="V81" s="191"/>
      <c r="W81" s="113"/>
      <c r="X81" s="113"/>
    </row>
    <row r="82" spans="1:24" ht="18" customHeight="1" x14ac:dyDescent="0.25">
      <c r="A82" s="1061" t="s">
        <v>421</v>
      </c>
      <c r="B82" s="90"/>
      <c r="C82" s="91"/>
      <c r="D82" s="145"/>
      <c r="E82" s="146"/>
      <c r="F82" s="94"/>
      <c r="G82" s="95"/>
      <c r="H82" s="96"/>
      <c r="I82" s="96"/>
      <c r="J82" s="61"/>
      <c r="K82" s="81">
        <v>0</v>
      </c>
      <c r="L82" s="81">
        <v>0</v>
      </c>
      <c r="M82" s="81">
        <v>0</v>
      </c>
      <c r="N82" s="82">
        <f t="shared" si="5"/>
        <v>0</v>
      </c>
      <c r="O82" s="99"/>
      <c r="P82" s="84"/>
      <c r="Q82" s="84"/>
      <c r="R82" s="138"/>
      <c r="S82" s="143"/>
      <c r="T82" s="147"/>
      <c r="U82" s="97"/>
      <c r="V82" s="191"/>
      <c r="W82" s="113"/>
      <c r="X82" s="113"/>
    </row>
    <row r="83" spans="1:24" ht="18" customHeight="1" x14ac:dyDescent="0.3">
      <c r="A83" s="100" t="s">
        <v>11</v>
      </c>
      <c r="B83" s="101"/>
      <c r="C83" s="102"/>
      <c r="D83" s="152"/>
      <c r="E83" s="153"/>
      <c r="F83" s="105"/>
      <c r="G83" s="106"/>
      <c r="H83" s="107"/>
      <c r="I83" s="107"/>
      <c r="J83" s="61"/>
      <c r="K83" s="1">
        <f>SUM(K77:K82)</f>
        <v>184</v>
      </c>
      <c r="L83" s="1">
        <f>SUM(L77:L82)</f>
        <v>166</v>
      </c>
      <c r="M83" s="1">
        <f>SUM(M77:M82)</f>
        <v>106.12</v>
      </c>
      <c r="N83" s="108">
        <f t="shared" si="5"/>
        <v>70.620794621459765</v>
      </c>
      <c r="O83" s="156"/>
      <c r="P83" s="110"/>
      <c r="Q83" s="110"/>
      <c r="R83" s="157"/>
      <c r="S83" s="158"/>
      <c r="T83" s="158"/>
      <c r="U83" s="97"/>
      <c r="V83" s="191"/>
      <c r="W83" s="113"/>
      <c r="X83" s="113"/>
    </row>
    <row r="84" spans="1:24" ht="18" customHeight="1" x14ac:dyDescent="0.3">
      <c r="A84" s="114"/>
      <c r="B84" s="115"/>
      <c r="C84" s="116"/>
      <c r="D84" s="160"/>
      <c r="E84" s="161"/>
      <c r="F84" s="119"/>
      <c r="G84" s="120"/>
      <c r="H84" s="121"/>
      <c r="I84" s="121"/>
      <c r="J84" s="179"/>
      <c r="K84" s="123">
        <f>220*K83*0.85/1000</f>
        <v>34.408000000000001</v>
      </c>
      <c r="L84" s="123">
        <f>220*L83*0.85/1000</f>
        <v>31.042000000000002</v>
      </c>
      <c r="M84" s="123">
        <f>220*M83*0.85/1000</f>
        <v>19.844440000000002</v>
      </c>
      <c r="N84" s="124"/>
      <c r="O84" s="162">
        <f>SUM(K84:M84)</f>
        <v>85.294440000000009</v>
      </c>
      <c r="P84" s="126"/>
      <c r="Q84" s="126"/>
      <c r="R84" s="163"/>
      <c r="S84" s="164"/>
      <c r="T84" s="169">
        <f>SUM(P84:R84)/1000</f>
        <v>0</v>
      </c>
      <c r="U84" s="187"/>
      <c r="V84" s="182">
        <f>SUM(O84,T84)</f>
        <v>85.294440000000009</v>
      </c>
      <c r="W84" s="113"/>
      <c r="X84" s="113"/>
    </row>
    <row r="85" spans="1:24" ht="18" customHeight="1" x14ac:dyDescent="0.3">
      <c r="A85" s="54" t="s">
        <v>140</v>
      </c>
      <c r="B85" s="132">
        <v>25</v>
      </c>
      <c r="C85" s="133">
        <v>36</v>
      </c>
      <c r="D85" s="134">
        <f>MAX(K87:L87:M87)/36*100</f>
        <v>1.7222222222222223</v>
      </c>
      <c r="E85" s="134"/>
      <c r="F85" s="189"/>
      <c r="G85" s="190"/>
      <c r="H85" s="173"/>
      <c r="I85" s="60"/>
      <c r="J85" s="61">
        <f>(K85+L85+M85)/3</f>
        <v>230</v>
      </c>
      <c r="K85" s="192">
        <v>230</v>
      </c>
      <c r="L85" s="192">
        <v>230</v>
      </c>
      <c r="M85" s="192">
        <v>230</v>
      </c>
      <c r="N85" s="82"/>
      <c r="O85" s="137"/>
      <c r="P85" s="84"/>
      <c r="Q85" s="84"/>
      <c r="R85" s="138"/>
      <c r="S85" s="193"/>
      <c r="T85" s="147"/>
      <c r="U85" s="140"/>
      <c r="V85" s="191"/>
      <c r="W85" s="2"/>
      <c r="X85" s="2"/>
    </row>
    <row r="86" spans="1:24" ht="18" customHeight="1" x14ac:dyDescent="0.25">
      <c r="A86" s="1061" t="s">
        <v>20</v>
      </c>
      <c r="B86" s="73"/>
      <c r="C86" s="74"/>
      <c r="D86" s="167"/>
      <c r="E86" s="168"/>
      <c r="F86" s="77"/>
      <c r="G86" s="78"/>
      <c r="H86" s="79"/>
      <c r="I86" s="79"/>
      <c r="J86" s="61"/>
      <c r="K86" s="81">
        <v>0.62</v>
      </c>
      <c r="L86" s="81">
        <v>0.62</v>
      </c>
      <c r="M86" s="81">
        <v>0.62</v>
      </c>
      <c r="N86" s="82">
        <f>SQRT((0+L86*0.866-M86*0.866)*(0+L86*0.866-M86*0.866)+(K86-L86*0.5-M86*0.5)*(K86-L86*0.5-M86*0.5))</f>
        <v>0</v>
      </c>
      <c r="O86" s="99"/>
      <c r="P86" s="84"/>
      <c r="Q86" s="84"/>
      <c r="R86" s="138"/>
      <c r="S86" s="193"/>
      <c r="T86" s="147"/>
      <c r="U86" s="97"/>
      <c r="V86" s="191"/>
      <c r="W86" s="2"/>
      <c r="X86" s="2"/>
    </row>
    <row r="87" spans="1:24" ht="18" customHeight="1" x14ac:dyDescent="0.3">
      <c r="A87" s="100" t="s">
        <v>11</v>
      </c>
      <c r="B87" s="101"/>
      <c r="C87" s="102"/>
      <c r="D87" s="152"/>
      <c r="E87" s="153"/>
      <c r="F87" s="105"/>
      <c r="G87" s="106"/>
      <c r="H87" s="107"/>
      <c r="I87" s="107"/>
      <c r="J87" s="61"/>
      <c r="K87" s="1">
        <f>SUM(K86)</f>
        <v>0.62</v>
      </c>
      <c r="L87" s="1">
        <f>SUM(L86)</f>
        <v>0.62</v>
      </c>
      <c r="M87" s="1">
        <f>SUM(M86)</f>
        <v>0.62</v>
      </c>
      <c r="N87" s="108">
        <f>SQRT((0+L87*0.866-M87*0.866)*(0+L87*0.866-M87*0.866)+(K87-L87*0.5-M87*0.5)*(K87-L87*0.5-M87*0.5))</f>
        <v>0</v>
      </c>
      <c r="O87" s="156"/>
      <c r="P87" s="110"/>
      <c r="Q87" s="110"/>
      <c r="R87" s="157"/>
      <c r="S87" s="194"/>
      <c r="T87" s="194"/>
      <c r="U87" s="195"/>
      <c r="V87" s="191"/>
      <c r="W87" s="113"/>
      <c r="X87" s="113"/>
    </row>
    <row r="88" spans="1:24" ht="18" customHeight="1" x14ac:dyDescent="0.3">
      <c r="A88" s="114"/>
      <c r="B88" s="115"/>
      <c r="C88" s="116"/>
      <c r="D88" s="160"/>
      <c r="E88" s="161"/>
      <c r="F88" s="119"/>
      <c r="G88" s="120"/>
      <c r="H88" s="121"/>
      <c r="I88" s="121"/>
      <c r="J88" s="179"/>
      <c r="K88" s="196">
        <f>220*K87*0.85/1000</f>
        <v>0.11594</v>
      </c>
      <c r="L88" s="196">
        <f>220*L87*0.85/1000</f>
        <v>0.11594</v>
      </c>
      <c r="M88" s="196">
        <f>220*M87*0.85/1000</f>
        <v>0.11594</v>
      </c>
      <c r="N88" s="124"/>
      <c r="O88" s="162">
        <f>SUM(K88:M88)</f>
        <v>0.34782000000000002</v>
      </c>
      <c r="P88" s="126"/>
      <c r="Q88" s="126"/>
      <c r="R88" s="163"/>
      <c r="S88" s="197"/>
      <c r="T88" s="169">
        <f>SUM(P88:R88)/1000</f>
        <v>0</v>
      </c>
      <c r="U88" s="165">
        <f>SUM(O88,T88)</f>
        <v>0.34782000000000002</v>
      </c>
      <c r="V88" s="131"/>
      <c r="W88" s="113"/>
      <c r="X88" s="113"/>
    </row>
    <row r="89" spans="1:24" ht="18" customHeight="1" x14ac:dyDescent="0.3">
      <c r="A89" s="54" t="s">
        <v>354</v>
      </c>
      <c r="B89" s="132">
        <v>63</v>
      </c>
      <c r="C89" s="133">
        <v>91</v>
      </c>
      <c r="D89" s="134">
        <f>MAX(K93:L93:M93)/91*100</f>
        <v>0.68131868131868123</v>
      </c>
      <c r="E89" s="134"/>
      <c r="F89" s="189"/>
      <c r="G89" s="190"/>
      <c r="H89" s="173"/>
      <c r="I89" s="60"/>
      <c r="J89" s="61"/>
      <c r="K89" s="192">
        <v>226</v>
      </c>
      <c r="L89" s="192">
        <v>228</v>
      </c>
      <c r="M89" s="192">
        <v>227</v>
      </c>
      <c r="N89" s="82"/>
      <c r="O89" s="137"/>
      <c r="P89" s="84"/>
      <c r="Q89" s="84"/>
      <c r="R89" s="138"/>
      <c r="S89" s="193"/>
      <c r="T89" s="147"/>
      <c r="U89" s="140"/>
      <c r="V89" s="191"/>
      <c r="W89" s="2"/>
      <c r="X89" s="2"/>
    </row>
    <row r="90" spans="1:24" ht="18" customHeight="1" x14ac:dyDescent="0.25">
      <c r="A90" s="1061" t="s">
        <v>203</v>
      </c>
      <c r="B90" s="73"/>
      <c r="C90" s="198"/>
      <c r="D90" s="167"/>
      <c r="E90" s="168">
        <v>405</v>
      </c>
      <c r="F90" s="77"/>
      <c r="G90" s="78"/>
      <c r="H90" s="79"/>
      <c r="I90" s="79"/>
      <c r="J90" s="61"/>
      <c r="K90" s="81">
        <v>0.62</v>
      </c>
      <c r="L90" s="81">
        <v>0.62</v>
      </c>
      <c r="M90" s="81">
        <v>0.62</v>
      </c>
      <c r="N90" s="82">
        <f>SQRT((0+L90*0.866-M90*0.866)*(0+L90*0.866-M90*0.866)+(K90-L90*0.5-M90*0.5)*(K90-L90*0.5-M90*0.5))</f>
        <v>0</v>
      </c>
      <c r="O90" s="83"/>
      <c r="P90" s="84"/>
      <c r="Q90" s="84"/>
      <c r="R90" s="138"/>
      <c r="S90" s="193"/>
      <c r="T90" s="147"/>
      <c r="U90" s="97"/>
      <c r="V90" s="191"/>
      <c r="W90" s="2"/>
      <c r="X90" s="2"/>
    </row>
    <row r="91" spans="1:24" ht="18" customHeight="1" x14ac:dyDescent="0.25">
      <c r="A91" s="175"/>
      <c r="B91" s="73"/>
      <c r="C91" s="198"/>
      <c r="D91" s="167"/>
      <c r="E91" s="168">
        <v>406</v>
      </c>
      <c r="F91" s="77"/>
      <c r="G91" s="78"/>
      <c r="H91" s="79"/>
      <c r="I91" s="79"/>
      <c r="J91" s="61"/>
      <c r="K91" s="81"/>
      <c r="L91" s="81"/>
      <c r="M91" s="81"/>
      <c r="N91" s="82">
        <f>SQRT((0+L91*0.866-M91*0.866)*(0+L91*0.866-M91*0.866)+(K91-L91*0.5-M91*0.5)*(K91-L91*0.5-M91*0.5))</f>
        <v>0</v>
      </c>
      <c r="O91" s="83"/>
      <c r="P91" s="84"/>
      <c r="Q91" s="84"/>
      <c r="R91" s="138"/>
      <c r="S91" s="193"/>
      <c r="T91" s="147"/>
      <c r="U91" s="97"/>
      <c r="V91" s="191"/>
      <c r="W91" s="2"/>
      <c r="X91" s="2"/>
    </row>
    <row r="92" spans="1:24" ht="18" customHeight="1" x14ac:dyDescent="0.25">
      <c r="A92" s="175"/>
      <c r="B92" s="73"/>
      <c r="C92" s="198"/>
      <c r="D92" s="167"/>
      <c r="E92" s="168">
        <v>406</v>
      </c>
      <c r="F92" s="77"/>
      <c r="G92" s="78"/>
      <c r="H92" s="79"/>
      <c r="I92" s="79"/>
      <c r="J92" s="61"/>
      <c r="K92" s="81"/>
      <c r="L92" s="81"/>
      <c r="M92" s="81"/>
      <c r="N92" s="82">
        <f>SQRT((0+L92*0.866-M92*0.866)*(0+L92*0.866-M92*0.866)+(K92-L92*0.5-M92*0.5)*(K92-L92*0.5-M92*0.5))</f>
        <v>0</v>
      </c>
      <c r="O92" s="99"/>
      <c r="P92" s="84"/>
      <c r="Q92" s="84"/>
      <c r="R92" s="138"/>
      <c r="S92" s="193"/>
      <c r="T92" s="147"/>
      <c r="U92" s="97"/>
      <c r="V92" s="191"/>
      <c r="W92" s="2"/>
      <c r="X92" s="2"/>
    </row>
    <row r="93" spans="1:24" ht="18" customHeight="1" x14ac:dyDescent="0.3">
      <c r="A93" s="100" t="s">
        <v>11</v>
      </c>
      <c r="B93" s="101"/>
      <c r="C93" s="106"/>
      <c r="D93" s="152"/>
      <c r="E93" s="152"/>
      <c r="F93" s="105"/>
      <c r="G93" s="106"/>
      <c r="H93" s="107"/>
      <c r="I93" s="107"/>
      <c r="J93" s="61"/>
      <c r="K93" s="1">
        <f>SUM(K90:K92)</f>
        <v>0.62</v>
      </c>
      <c r="L93" s="1">
        <f>SUM(L90:L92)</f>
        <v>0.62</v>
      </c>
      <c r="M93" s="1">
        <f>SUM(M90:M92)</f>
        <v>0.62</v>
      </c>
      <c r="N93" s="108">
        <f>SQRT((0+L93*0.866-M93*0.866)*(0+L93*0.866-M93*0.866)+(K93-L93*0.5-M93*0.5)*(K93-L93*0.5-M93*0.5))</f>
        <v>0</v>
      </c>
      <c r="O93" s="156"/>
      <c r="P93" s="110"/>
      <c r="Q93" s="110"/>
      <c r="R93" s="157"/>
      <c r="S93" s="194"/>
      <c r="T93" s="194"/>
      <c r="U93" s="97"/>
      <c r="V93" s="191"/>
      <c r="W93" s="113"/>
      <c r="X93" s="113"/>
    </row>
    <row r="94" spans="1:24" ht="18" customHeight="1" x14ac:dyDescent="0.3">
      <c r="A94" s="114"/>
      <c r="B94" s="115"/>
      <c r="C94" s="120"/>
      <c r="D94" s="160"/>
      <c r="E94" s="160"/>
      <c r="F94" s="119"/>
      <c r="G94" s="120"/>
      <c r="H94" s="121"/>
      <c r="I94" s="121"/>
      <c r="J94" s="179"/>
      <c r="K94" s="199">
        <f>220*K93*0.85/1000</f>
        <v>0.11594</v>
      </c>
      <c r="L94" s="199">
        <f>220*L93*0.85/1000</f>
        <v>0.11594</v>
      </c>
      <c r="M94" s="199">
        <f>220*M93*0.85/1000</f>
        <v>0.11594</v>
      </c>
      <c r="N94" s="124"/>
      <c r="O94" s="200">
        <f>SUM(K94:M94)</f>
        <v>0.34782000000000002</v>
      </c>
      <c r="P94" s="126"/>
      <c r="Q94" s="126"/>
      <c r="R94" s="163"/>
      <c r="S94" s="197"/>
      <c r="T94" s="169">
        <f>SUM(P94:R94)/1000</f>
        <v>0</v>
      </c>
      <c r="U94" s="165">
        <f>SUM(O94,T94)</f>
        <v>0.34782000000000002</v>
      </c>
      <c r="V94" s="131"/>
      <c r="W94" s="113"/>
      <c r="X94" s="113"/>
    </row>
    <row r="95" spans="1:24" ht="18" customHeight="1" x14ac:dyDescent="0.3">
      <c r="A95" s="201" t="s">
        <v>21</v>
      </c>
      <c r="B95" s="202">
        <f>SUM(B13,B19,B35,B53,B67,B85,B89)</f>
        <v>1248</v>
      </c>
      <c r="C95" s="203"/>
      <c r="D95" s="204"/>
      <c r="E95" s="204"/>
      <c r="F95" s="205">
        <f>SUM(F13,F19,F35,F53,F67,F85,F89)</f>
        <v>0</v>
      </c>
      <c r="G95" s="206">
        <f>SUM(G13,G19,G35,G53,G67,G85,G89)</f>
        <v>0</v>
      </c>
      <c r="H95" s="207"/>
      <c r="I95" s="207"/>
      <c r="J95" s="61"/>
      <c r="K95" s="208"/>
      <c r="L95" s="208"/>
      <c r="M95" s="208"/>
      <c r="N95" s="209"/>
      <c r="O95" s="210"/>
      <c r="P95" s="211"/>
      <c r="Q95" s="212"/>
      <c r="R95" s="213"/>
      <c r="S95" s="214"/>
      <c r="T95" s="215"/>
      <c r="U95" s="216">
        <f>SUM(U18,U26,U34,U43,U52,U59,U66,U75,U84,U88,U94)</f>
        <v>249.89707600000003</v>
      </c>
      <c r="V95" s="217">
        <f>SUM(V34,V52,V66,V84)</f>
        <v>282.74212999999997</v>
      </c>
      <c r="W95" s="113"/>
      <c r="X95" s="218"/>
    </row>
    <row r="96" spans="1:24" ht="36" customHeight="1" x14ac:dyDescent="0.25">
      <c r="A96" s="1136" t="s">
        <v>22</v>
      </c>
      <c r="B96" s="1136"/>
      <c r="C96" s="1136"/>
      <c r="D96" s="1136"/>
      <c r="E96" s="1136"/>
      <c r="F96" s="1136"/>
      <c r="G96" s="1136"/>
      <c r="H96" s="1136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6"/>
      <c r="T96" s="1136"/>
      <c r="U96" s="1137"/>
      <c r="V96" s="219" t="s">
        <v>422</v>
      </c>
      <c r="W96" s="113"/>
      <c r="X96" s="2"/>
    </row>
    <row r="97" spans="1:24" ht="18" customHeight="1" x14ac:dyDescent="0.3">
      <c r="A97" s="181" t="s">
        <v>214</v>
      </c>
      <c r="B97" s="220">
        <v>400</v>
      </c>
      <c r="C97" s="132">
        <v>578</v>
      </c>
      <c r="D97" s="134">
        <f>MAX(K106:M106)*100/C97</f>
        <v>36.332179930795846</v>
      </c>
      <c r="E97" s="134"/>
      <c r="F97" s="136"/>
      <c r="G97" s="136"/>
      <c r="H97" s="221"/>
      <c r="I97" s="60"/>
      <c r="J97" s="61">
        <f>(K97+L97+M97)/3</f>
        <v>232.33333333333334</v>
      </c>
      <c r="K97" s="174">
        <v>238</v>
      </c>
      <c r="L97" s="174">
        <v>232</v>
      </c>
      <c r="M97" s="174">
        <v>227</v>
      </c>
      <c r="N97" s="222"/>
      <c r="O97" s="223"/>
      <c r="P97" s="224"/>
      <c r="Q97" s="224"/>
      <c r="R97" s="224"/>
      <c r="S97" s="225"/>
      <c r="T97" s="147"/>
      <c r="U97" s="140"/>
      <c r="V97" s="191"/>
      <c r="W97" s="2"/>
      <c r="X97" s="2"/>
    </row>
    <row r="98" spans="1:24" ht="18" customHeight="1" x14ac:dyDescent="0.25">
      <c r="A98" s="1061" t="s">
        <v>423</v>
      </c>
      <c r="B98" s="73"/>
      <c r="C98" s="73"/>
      <c r="D98" s="167"/>
      <c r="E98" s="167">
        <v>408</v>
      </c>
      <c r="F98" s="78"/>
      <c r="G98" s="78"/>
      <c r="H98" s="79"/>
      <c r="I98" s="79"/>
      <c r="J98" s="226"/>
      <c r="K98" s="81">
        <v>38</v>
      </c>
      <c r="L98" s="81">
        <v>41</v>
      </c>
      <c r="M98" s="81">
        <v>79</v>
      </c>
      <c r="N98" s="82">
        <f t="shared" ref="N98:N117" si="6">SQRT((0+L98*0.866-M98*0.866)*(0+L98*0.866-M98*0.866)+(K98-L98*0.5-M98*0.5)*(K98-L98*0.5-M98*0.5))</f>
        <v>39.584548298546999</v>
      </c>
      <c r="O98" s="176"/>
      <c r="P98" s="84"/>
      <c r="Q98" s="84"/>
      <c r="R98" s="84"/>
      <c r="S98" s="227"/>
      <c r="T98" s="228"/>
      <c r="U98" s="97"/>
      <c r="V98" s="191"/>
      <c r="W98" s="2"/>
      <c r="X98" s="2"/>
    </row>
    <row r="99" spans="1:24" ht="18" customHeight="1" x14ac:dyDescent="0.25">
      <c r="A99" s="1061" t="s">
        <v>424</v>
      </c>
      <c r="B99" s="90"/>
      <c r="C99" s="90"/>
      <c r="D99" s="145"/>
      <c r="E99" s="145">
        <v>398</v>
      </c>
      <c r="F99" s="95"/>
      <c r="G99" s="95"/>
      <c r="H99" s="96"/>
      <c r="I99" s="96"/>
      <c r="J99" s="226"/>
      <c r="K99" s="81">
        <v>0</v>
      </c>
      <c r="L99" s="81">
        <v>0</v>
      </c>
      <c r="M99" s="81">
        <v>0</v>
      </c>
      <c r="N99" s="82">
        <f t="shared" si="6"/>
        <v>0</v>
      </c>
      <c r="O99" s="229"/>
      <c r="P99" s="224"/>
      <c r="Q99" s="224"/>
      <c r="R99" s="224"/>
      <c r="S99" s="225"/>
      <c r="T99" s="147"/>
      <c r="U99" s="97"/>
      <c r="V99" s="191"/>
      <c r="W99" s="2"/>
      <c r="X99" s="2"/>
    </row>
    <row r="100" spans="1:24" ht="18" customHeight="1" x14ac:dyDescent="0.25">
      <c r="A100" s="1061" t="s">
        <v>425</v>
      </c>
      <c r="B100" s="90"/>
      <c r="C100" s="90"/>
      <c r="D100" s="145"/>
      <c r="E100" s="145">
        <v>406</v>
      </c>
      <c r="F100" s="95"/>
      <c r="G100" s="95"/>
      <c r="H100" s="96"/>
      <c r="I100" s="96"/>
      <c r="J100" s="226"/>
      <c r="K100" s="81">
        <v>47</v>
      </c>
      <c r="L100" s="81">
        <v>3</v>
      </c>
      <c r="M100" s="81">
        <v>29</v>
      </c>
      <c r="N100" s="82">
        <f t="shared" si="6"/>
        <v>38.314099963329426</v>
      </c>
      <c r="O100" s="176"/>
      <c r="P100" s="84"/>
      <c r="Q100" s="84"/>
      <c r="R100" s="84"/>
      <c r="S100" s="227"/>
      <c r="T100" s="228"/>
      <c r="U100" s="97"/>
      <c r="V100" s="191"/>
      <c r="W100" s="2"/>
      <c r="X100" s="2"/>
    </row>
    <row r="101" spans="1:24" ht="18" customHeight="1" x14ac:dyDescent="0.25">
      <c r="A101" s="1061" t="s">
        <v>426</v>
      </c>
      <c r="B101" s="90"/>
      <c r="C101" s="90"/>
      <c r="D101" s="145"/>
      <c r="E101" s="145"/>
      <c r="F101" s="95"/>
      <c r="G101" s="95"/>
      <c r="H101" s="96"/>
      <c r="I101" s="96"/>
      <c r="J101" s="226"/>
      <c r="K101" s="81">
        <v>27</v>
      </c>
      <c r="L101" s="81">
        <v>13</v>
      </c>
      <c r="M101" s="81">
        <v>24</v>
      </c>
      <c r="N101" s="82">
        <f t="shared" si="6"/>
        <v>12.766936829169321</v>
      </c>
      <c r="O101" s="176"/>
      <c r="P101" s="84"/>
      <c r="Q101" s="84"/>
      <c r="R101" s="84"/>
      <c r="S101" s="227"/>
      <c r="T101" s="228"/>
      <c r="U101" s="97"/>
      <c r="V101" s="191"/>
      <c r="W101" s="2"/>
      <c r="X101" s="2"/>
    </row>
    <row r="102" spans="1:24" ht="18" customHeight="1" x14ac:dyDescent="0.25">
      <c r="A102" s="1061" t="s">
        <v>427</v>
      </c>
      <c r="B102" s="90"/>
      <c r="C102" s="90"/>
      <c r="D102" s="145"/>
      <c r="E102" s="145"/>
      <c r="F102" s="95"/>
      <c r="G102" s="95"/>
      <c r="H102" s="96"/>
      <c r="I102" s="96"/>
      <c r="J102" s="226"/>
      <c r="K102" s="81">
        <v>34</v>
      </c>
      <c r="L102" s="81">
        <v>50</v>
      </c>
      <c r="M102" s="81">
        <v>60</v>
      </c>
      <c r="N102" s="82">
        <f t="shared" si="6"/>
        <v>22.715536533394936</v>
      </c>
      <c r="O102" s="176"/>
      <c r="P102" s="84"/>
      <c r="Q102" s="84"/>
      <c r="R102" s="84"/>
      <c r="S102" s="227"/>
      <c r="T102" s="228"/>
      <c r="U102" s="97"/>
      <c r="V102" s="191"/>
      <c r="W102" s="2"/>
      <c r="X102" s="2"/>
    </row>
    <row r="103" spans="1:24" ht="18" customHeight="1" x14ac:dyDescent="0.25">
      <c r="A103" s="1061" t="s">
        <v>428</v>
      </c>
      <c r="B103" s="90"/>
      <c r="C103" s="90"/>
      <c r="D103" s="145"/>
      <c r="E103" s="145"/>
      <c r="F103" s="95"/>
      <c r="G103" s="95"/>
      <c r="H103" s="96"/>
      <c r="I103" s="96"/>
      <c r="J103" s="226"/>
      <c r="K103" s="81">
        <v>1</v>
      </c>
      <c r="L103" s="81">
        <v>44</v>
      </c>
      <c r="M103" s="81">
        <v>12</v>
      </c>
      <c r="N103" s="82">
        <f t="shared" si="6"/>
        <v>38.690501986921802</v>
      </c>
      <c r="O103" s="176"/>
      <c r="P103" s="84"/>
      <c r="Q103" s="84"/>
      <c r="R103" s="84"/>
      <c r="S103" s="227"/>
      <c r="T103" s="228"/>
      <c r="U103" s="97"/>
      <c r="V103" s="191"/>
      <c r="W103" s="2"/>
      <c r="X103" s="2"/>
    </row>
    <row r="104" spans="1:24" ht="18" customHeight="1" x14ac:dyDescent="0.25">
      <c r="A104" s="1061" t="s">
        <v>429</v>
      </c>
      <c r="B104" s="90"/>
      <c r="C104" s="90"/>
      <c r="D104" s="145"/>
      <c r="E104" s="145"/>
      <c r="F104" s="95"/>
      <c r="G104" s="95"/>
      <c r="H104" s="96"/>
      <c r="I104" s="96"/>
      <c r="J104" s="226"/>
      <c r="K104" s="81">
        <v>0</v>
      </c>
      <c r="L104" s="81">
        <v>0</v>
      </c>
      <c r="M104" s="81">
        <v>0</v>
      </c>
      <c r="N104" s="82">
        <f t="shared" si="6"/>
        <v>0</v>
      </c>
      <c r="O104" s="176"/>
      <c r="P104" s="84"/>
      <c r="Q104" s="84"/>
      <c r="R104" s="84"/>
      <c r="S104" s="227"/>
      <c r="T104" s="228"/>
      <c r="U104" s="97"/>
      <c r="V104" s="191"/>
      <c r="W104" s="2"/>
      <c r="X104" s="2"/>
    </row>
    <row r="105" spans="1:24" ht="18" customHeight="1" x14ac:dyDescent="0.25">
      <c r="A105" s="1061" t="s">
        <v>430</v>
      </c>
      <c r="B105" s="90"/>
      <c r="C105" s="90"/>
      <c r="D105" s="145"/>
      <c r="E105" s="145"/>
      <c r="F105" s="95"/>
      <c r="G105" s="95"/>
      <c r="H105" s="96"/>
      <c r="I105" s="96"/>
      <c r="J105" s="226"/>
      <c r="K105" s="81">
        <v>44</v>
      </c>
      <c r="L105" s="81">
        <v>1</v>
      </c>
      <c r="M105" s="81">
        <v>6</v>
      </c>
      <c r="N105" s="82">
        <f t="shared" si="6"/>
        <v>40.73081020554342</v>
      </c>
      <c r="O105" s="177"/>
      <c r="P105" s="84"/>
      <c r="Q105" s="84"/>
      <c r="R105" s="84"/>
      <c r="S105" s="230"/>
      <c r="T105" s="147"/>
      <c r="U105" s="97"/>
      <c r="V105" s="191"/>
      <c r="W105" s="2"/>
      <c r="X105" s="2"/>
    </row>
    <row r="106" spans="1:24" ht="18" customHeight="1" x14ac:dyDescent="0.3">
      <c r="A106" s="100" t="s">
        <v>11</v>
      </c>
      <c r="B106" s="101"/>
      <c r="C106" s="101"/>
      <c r="D106" s="152"/>
      <c r="E106" s="152"/>
      <c r="F106" s="106"/>
      <c r="G106" s="106"/>
      <c r="H106" s="107"/>
      <c r="I106" s="107"/>
      <c r="J106" s="231"/>
      <c r="K106" s="1">
        <f>SUM(K98:K105)</f>
        <v>191</v>
      </c>
      <c r="L106" s="1">
        <f>SUM(L98:L105)</f>
        <v>152</v>
      </c>
      <c r="M106" s="1">
        <f>SUM(M98:M105)</f>
        <v>210</v>
      </c>
      <c r="N106" s="232">
        <f t="shared" si="6"/>
        <v>51.213787049973156</v>
      </c>
      <c r="O106" s="178"/>
      <c r="P106" s="110"/>
      <c r="Q106" s="110"/>
      <c r="R106" s="110"/>
      <c r="S106" s="233"/>
      <c r="T106" s="234"/>
      <c r="U106" s="97"/>
      <c r="V106" s="191"/>
      <c r="W106" s="113"/>
      <c r="X106" s="113"/>
    </row>
    <row r="107" spans="1:24" ht="18" customHeight="1" x14ac:dyDescent="0.3">
      <c r="A107" s="114"/>
      <c r="B107" s="235"/>
      <c r="C107" s="115"/>
      <c r="D107" s="160"/>
      <c r="E107" s="160"/>
      <c r="F107" s="120"/>
      <c r="G107" s="120"/>
      <c r="H107" s="121"/>
      <c r="I107" s="121"/>
      <c r="J107" s="236"/>
      <c r="K107" s="123">
        <f>220*K106*0.85/1000</f>
        <v>35.716999999999999</v>
      </c>
      <c r="L107" s="123">
        <f>220*L106*0.85/1000</f>
        <v>28.423999999999999</v>
      </c>
      <c r="M107" s="123">
        <f>220*M106*0.85/1000</f>
        <v>39.270000000000003</v>
      </c>
      <c r="N107" s="237"/>
      <c r="O107" s="238">
        <f>SUM(K107:M107)</f>
        <v>103.411</v>
      </c>
      <c r="P107" s="126"/>
      <c r="Q107" s="126"/>
      <c r="R107" s="126"/>
      <c r="S107" s="239"/>
      <c r="T107" s="169">
        <f>SUM(P107:R107)</f>
        <v>0</v>
      </c>
      <c r="U107" s="165">
        <f>SUM(O107,T107)</f>
        <v>103.411</v>
      </c>
      <c r="V107" s="171"/>
      <c r="W107" s="113"/>
      <c r="X107" s="113"/>
    </row>
    <row r="108" spans="1:24" ht="18" customHeight="1" x14ac:dyDescent="0.3">
      <c r="A108" s="181" t="s">
        <v>215</v>
      </c>
      <c r="B108" s="220">
        <v>400</v>
      </c>
      <c r="C108" s="132">
        <v>578</v>
      </c>
      <c r="D108" s="134">
        <f>MAX(K117:M117)*100/C108</f>
        <v>34.757785467128031</v>
      </c>
      <c r="E108" s="134"/>
      <c r="F108" s="136"/>
      <c r="G108" s="136"/>
      <c r="H108" s="221"/>
      <c r="I108" s="60"/>
      <c r="J108" s="61">
        <f>(K108+L108+M108)/3</f>
        <v>233.33333333333334</v>
      </c>
      <c r="K108" s="174">
        <v>236</v>
      </c>
      <c r="L108" s="174">
        <v>232</v>
      </c>
      <c r="M108" s="174">
        <v>232</v>
      </c>
      <c r="N108" s="63"/>
      <c r="O108" s="223"/>
      <c r="P108" s="224"/>
      <c r="Q108" s="224"/>
      <c r="R108" s="224"/>
      <c r="S108" s="225"/>
      <c r="T108" s="147"/>
      <c r="U108" s="140"/>
      <c r="V108" s="191"/>
      <c r="W108" s="113"/>
      <c r="X108" s="113"/>
    </row>
    <row r="109" spans="1:24" ht="18" customHeight="1" x14ac:dyDescent="0.25">
      <c r="A109" s="1061" t="s">
        <v>423</v>
      </c>
      <c r="B109" s="73"/>
      <c r="C109" s="73"/>
      <c r="D109" s="167"/>
      <c r="E109" s="167">
        <v>408</v>
      </c>
      <c r="F109" s="78"/>
      <c r="G109" s="78"/>
      <c r="H109" s="79"/>
      <c r="I109" s="79"/>
      <c r="J109" s="226"/>
      <c r="K109" s="81">
        <v>42</v>
      </c>
      <c r="L109" s="81">
        <v>52</v>
      </c>
      <c r="M109" s="81">
        <v>73</v>
      </c>
      <c r="N109" s="82">
        <f t="shared" si="6"/>
        <v>27.404025178794445</v>
      </c>
      <c r="O109" s="176"/>
      <c r="P109" s="84"/>
      <c r="Q109" s="84"/>
      <c r="R109" s="84"/>
      <c r="S109" s="227"/>
      <c r="T109" s="228"/>
      <c r="U109" s="97"/>
      <c r="V109" s="191"/>
      <c r="W109" s="113"/>
      <c r="X109" s="113"/>
    </row>
    <row r="110" spans="1:24" ht="18" customHeight="1" x14ac:dyDescent="0.25">
      <c r="A110" s="1061" t="s">
        <v>424</v>
      </c>
      <c r="B110" s="90"/>
      <c r="C110" s="90"/>
      <c r="D110" s="145"/>
      <c r="E110" s="145">
        <v>400</v>
      </c>
      <c r="F110" s="95"/>
      <c r="G110" s="95"/>
      <c r="H110" s="96"/>
      <c r="I110" s="96"/>
      <c r="J110" s="226"/>
      <c r="K110" s="81">
        <v>0.5</v>
      </c>
      <c r="L110" s="81">
        <v>16</v>
      </c>
      <c r="M110" s="81">
        <v>0.9</v>
      </c>
      <c r="N110" s="82">
        <f t="shared" si="6"/>
        <v>15.303593289159249</v>
      </c>
      <c r="O110" s="229"/>
      <c r="P110" s="224"/>
      <c r="Q110" s="224"/>
      <c r="R110" s="224"/>
      <c r="S110" s="225"/>
      <c r="T110" s="147"/>
      <c r="U110" s="97"/>
      <c r="V110" s="191"/>
      <c r="W110" s="113"/>
      <c r="X110" s="113"/>
    </row>
    <row r="111" spans="1:24" ht="18" customHeight="1" x14ac:dyDescent="0.25">
      <c r="A111" s="1061" t="s">
        <v>425</v>
      </c>
      <c r="B111" s="90"/>
      <c r="C111" s="90"/>
      <c r="D111" s="145"/>
      <c r="E111" s="145">
        <v>407</v>
      </c>
      <c r="F111" s="95"/>
      <c r="G111" s="95"/>
      <c r="H111" s="96"/>
      <c r="I111" s="96"/>
      <c r="J111" s="226"/>
      <c r="K111" s="81">
        <v>30</v>
      </c>
      <c r="L111" s="81">
        <v>9</v>
      </c>
      <c r="M111" s="81">
        <v>3</v>
      </c>
      <c r="N111" s="82">
        <f t="shared" si="6"/>
        <v>24.556026062862859</v>
      </c>
      <c r="O111" s="176"/>
      <c r="P111" s="84"/>
      <c r="Q111" s="84"/>
      <c r="R111" s="84"/>
      <c r="S111" s="227"/>
      <c r="T111" s="228"/>
      <c r="U111" s="97"/>
      <c r="V111" s="191"/>
      <c r="W111" s="113"/>
      <c r="X111" s="113"/>
    </row>
    <row r="112" spans="1:24" ht="18" customHeight="1" x14ac:dyDescent="0.25">
      <c r="A112" s="1061" t="s">
        <v>426</v>
      </c>
      <c r="B112" s="90"/>
      <c r="C112" s="90"/>
      <c r="D112" s="145"/>
      <c r="E112" s="145"/>
      <c r="F112" s="95"/>
      <c r="G112" s="95"/>
      <c r="H112" s="96"/>
      <c r="I112" s="96"/>
      <c r="J112" s="226"/>
      <c r="K112" s="81">
        <v>12</v>
      </c>
      <c r="L112" s="81">
        <v>13</v>
      </c>
      <c r="M112" s="81">
        <v>9</v>
      </c>
      <c r="N112" s="82">
        <f t="shared" si="6"/>
        <v>3.6054536469076948</v>
      </c>
      <c r="O112" s="176"/>
      <c r="P112" s="84"/>
      <c r="Q112" s="84"/>
      <c r="R112" s="84"/>
      <c r="S112" s="227"/>
      <c r="T112" s="228"/>
      <c r="U112" s="97"/>
      <c r="V112" s="191"/>
      <c r="W112" s="113"/>
      <c r="X112" s="113"/>
    </row>
    <row r="113" spans="1:24" ht="18" customHeight="1" x14ac:dyDescent="0.25">
      <c r="A113" s="1061" t="s">
        <v>427</v>
      </c>
      <c r="B113" s="90"/>
      <c r="C113" s="90"/>
      <c r="D113" s="145"/>
      <c r="E113" s="145"/>
      <c r="F113" s="95"/>
      <c r="G113" s="95"/>
      <c r="H113" s="96"/>
      <c r="I113" s="96"/>
      <c r="J113" s="226"/>
      <c r="K113" s="81">
        <v>69</v>
      </c>
      <c r="L113" s="81">
        <v>83</v>
      </c>
      <c r="M113" s="81">
        <v>83</v>
      </c>
      <c r="N113" s="82">
        <f t="shared" si="6"/>
        <v>14</v>
      </c>
      <c r="O113" s="176"/>
      <c r="P113" s="84"/>
      <c r="Q113" s="84"/>
      <c r="R113" s="84"/>
      <c r="S113" s="227"/>
      <c r="T113" s="228"/>
      <c r="U113" s="97"/>
      <c r="V113" s="191"/>
      <c r="W113" s="113"/>
      <c r="X113" s="113"/>
    </row>
    <row r="114" spans="1:24" ht="18" customHeight="1" x14ac:dyDescent="0.25">
      <c r="A114" s="1061" t="s">
        <v>428</v>
      </c>
      <c r="B114" s="90"/>
      <c r="C114" s="90"/>
      <c r="D114" s="145"/>
      <c r="E114" s="145"/>
      <c r="F114" s="95"/>
      <c r="G114" s="95"/>
      <c r="H114" s="96"/>
      <c r="I114" s="96"/>
      <c r="J114" s="226"/>
      <c r="K114" s="81">
        <v>3</v>
      </c>
      <c r="L114" s="81">
        <v>17</v>
      </c>
      <c r="M114" s="81">
        <v>27</v>
      </c>
      <c r="N114" s="82">
        <f t="shared" si="6"/>
        <v>20.880507656663905</v>
      </c>
      <c r="O114" s="176"/>
      <c r="P114" s="84"/>
      <c r="Q114" s="84"/>
      <c r="R114" s="84"/>
      <c r="S114" s="227"/>
      <c r="T114" s="228"/>
      <c r="U114" s="97"/>
      <c r="V114" s="191"/>
      <c r="W114" s="113"/>
      <c r="X114" s="113"/>
    </row>
    <row r="115" spans="1:24" ht="18" customHeight="1" x14ac:dyDescent="0.25">
      <c r="A115" s="1061" t="s">
        <v>429</v>
      </c>
      <c r="B115" s="90"/>
      <c r="C115" s="90"/>
      <c r="D115" s="145"/>
      <c r="E115" s="145"/>
      <c r="F115" s="95"/>
      <c r="G115" s="95"/>
      <c r="H115" s="96"/>
      <c r="I115" s="96"/>
      <c r="J115" s="226"/>
      <c r="K115" s="81">
        <v>0</v>
      </c>
      <c r="L115" s="81">
        <v>0</v>
      </c>
      <c r="M115" s="81">
        <v>0</v>
      </c>
      <c r="N115" s="82">
        <f t="shared" si="6"/>
        <v>0</v>
      </c>
      <c r="O115" s="176"/>
      <c r="P115" s="84"/>
      <c r="Q115" s="84"/>
      <c r="R115" s="84"/>
      <c r="S115" s="227"/>
      <c r="T115" s="228"/>
      <c r="U115" s="97"/>
      <c r="V115" s="191"/>
      <c r="W115" s="113"/>
      <c r="X115" s="113"/>
    </row>
    <row r="116" spans="1:24" ht="18" customHeight="1" x14ac:dyDescent="0.25">
      <c r="A116" s="1061" t="s">
        <v>430</v>
      </c>
      <c r="B116" s="90"/>
      <c r="C116" s="90"/>
      <c r="D116" s="145"/>
      <c r="E116" s="145"/>
      <c r="F116" s="95"/>
      <c r="G116" s="95"/>
      <c r="H116" s="96"/>
      <c r="I116" s="96"/>
      <c r="J116" s="226"/>
      <c r="K116" s="81">
        <v>30</v>
      </c>
      <c r="L116" s="81">
        <v>1</v>
      </c>
      <c r="M116" s="81">
        <v>5</v>
      </c>
      <c r="N116" s="82">
        <f t="shared" si="6"/>
        <v>27.22130224658622</v>
      </c>
      <c r="O116" s="177"/>
      <c r="P116" s="84"/>
      <c r="Q116" s="84"/>
      <c r="R116" s="84"/>
      <c r="S116" s="230"/>
      <c r="T116" s="147"/>
      <c r="U116" s="97"/>
      <c r="V116" s="191"/>
      <c r="W116" s="113"/>
      <c r="X116" s="113"/>
    </row>
    <row r="117" spans="1:24" ht="18" customHeight="1" x14ac:dyDescent="0.3">
      <c r="A117" s="100" t="s">
        <v>11</v>
      </c>
      <c r="B117" s="101"/>
      <c r="C117" s="101"/>
      <c r="D117" s="152"/>
      <c r="E117" s="152"/>
      <c r="F117" s="106"/>
      <c r="G117" s="106"/>
      <c r="H117" s="107"/>
      <c r="I117" s="107"/>
      <c r="J117" s="231"/>
      <c r="K117" s="1">
        <f>SUM(K109:K116)</f>
        <v>186.5</v>
      </c>
      <c r="L117" s="1">
        <f>SUM(L109:L116)</f>
        <v>191</v>
      </c>
      <c r="M117" s="1">
        <f>SUM(M109:M116)</f>
        <v>200.9</v>
      </c>
      <c r="N117" s="232">
        <f t="shared" si="6"/>
        <v>12.759533203060366</v>
      </c>
      <c r="O117" s="178"/>
      <c r="P117" s="110"/>
      <c r="Q117" s="110"/>
      <c r="R117" s="110"/>
      <c r="S117" s="233"/>
      <c r="T117" s="234"/>
      <c r="U117" s="97"/>
      <c r="V117" s="191"/>
      <c r="W117" s="113"/>
      <c r="X117" s="113"/>
    </row>
    <row r="118" spans="1:24" ht="18" customHeight="1" x14ac:dyDescent="0.3">
      <c r="A118" s="114"/>
      <c r="B118" s="235"/>
      <c r="C118" s="115"/>
      <c r="D118" s="160"/>
      <c r="E118" s="160"/>
      <c r="F118" s="120"/>
      <c r="G118" s="120"/>
      <c r="H118" s="121"/>
      <c r="I118" s="121"/>
      <c r="J118" s="236"/>
      <c r="K118" s="123">
        <f>220*K117*0.85/1000</f>
        <v>34.875500000000002</v>
      </c>
      <c r="L118" s="123">
        <f>220*L117*0.85/1000</f>
        <v>35.716999999999999</v>
      </c>
      <c r="M118" s="123">
        <f>220*M117*0.85/1000</f>
        <v>37.568299999999994</v>
      </c>
      <c r="N118" s="237"/>
      <c r="O118" s="238">
        <f>SUM(K118:M118)</f>
        <v>108.16079999999999</v>
      </c>
      <c r="P118" s="126"/>
      <c r="Q118" s="126"/>
      <c r="R118" s="126"/>
      <c r="S118" s="239"/>
      <c r="T118" s="169">
        <f>SUM(P118:R118)</f>
        <v>0</v>
      </c>
      <c r="U118" s="165"/>
      <c r="V118" s="171">
        <f>SUM(O118,T118)</f>
        <v>108.16079999999999</v>
      </c>
      <c r="W118" s="113"/>
      <c r="X118" s="113"/>
    </row>
    <row r="119" spans="1:24" ht="18" customHeight="1" x14ac:dyDescent="0.3">
      <c r="A119" s="181" t="s">
        <v>217</v>
      </c>
      <c r="B119" s="220">
        <v>100</v>
      </c>
      <c r="C119" s="132">
        <v>144</v>
      </c>
      <c r="D119" s="134">
        <f>MAX(K124:L124:M124)/144*100</f>
        <v>17.013888888888889</v>
      </c>
      <c r="E119" s="134"/>
      <c r="F119" s="240"/>
      <c r="G119" s="240"/>
      <c r="H119" s="173"/>
      <c r="I119" s="60"/>
      <c r="J119" s="61">
        <f>(K119+L119+M119)/3</f>
        <v>234.33333333333334</v>
      </c>
      <c r="K119" s="174">
        <v>234</v>
      </c>
      <c r="L119" s="174">
        <v>247</v>
      </c>
      <c r="M119" s="174">
        <v>222</v>
      </c>
      <c r="N119" s="63"/>
      <c r="O119" s="137"/>
      <c r="P119" s="84"/>
      <c r="Q119" s="84"/>
      <c r="R119" s="84"/>
      <c r="S119" s="230"/>
      <c r="T119" s="147"/>
      <c r="U119" s="140"/>
      <c r="V119" s="191"/>
      <c r="W119" s="113"/>
      <c r="X119" s="113"/>
    </row>
    <row r="120" spans="1:24" ht="18" customHeight="1" x14ac:dyDescent="0.25">
      <c r="A120" s="1061" t="s">
        <v>23</v>
      </c>
      <c r="B120" s="73"/>
      <c r="C120" s="73"/>
      <c r="D120" s="168"/>
      <c r="E120" s="168">
        <v>408</v>
      </c>
      <c r="F120" s="78"/>
      <c r="G120" s="78"/>
      <c r="H120" s="79"/>
      <c r="I120" s="79"/>
      <c r="J120" s="241"/>
      <c r="K120" s="81">
        <v>0</v>
      </c>
      <c r="L120" s="81">
        <v>0</v>
      </c>
      <c r="M120" s="81">
        <v>0</v>
      </c>
      <c r="N120" s="82">
        <f>SQRT((0+L120*0.866-M120*0.866)*(0+L120*0.866-M120*0.866)+(K120-L120*0.5-M120*0.5)*(K120-L120*0.5-M120*0.5))</f>
        <v>0</v>
      </c>
      <c r="O120" s="83"/>
      <c r="P120" s="84"/>
      <c r="Q120" s="84"/>
      <c r="R120" s="84"/>
      <c r="S120" s="230"/>
      <c r="T120" s="147"/>
      <c r="U120" s="97"/>
      <c r="V120" s="191"/>
      <c r="W120" s="113"/>
      <c r="X120" s="113"/>
    </row>
    <row r="121" spans="1:24" ht="18" customHeight="1" x14ac:dyDescent="0.25">
      <c r="A121" s="1061" t="s">
        <v>24</v>
      </c>
      <c r="B121" s="90"/>
      <c r="C121" s="90"/>
      <c r="D121" s="146"/>
      <c r="E121" s="146">
        <v>410</v>
      </c>
      <c r="F121" s="95"/>
      <c r="G121" s="95"/>
      <c r="H121" s="96"/>
      <c r="I121" s="96"/>
      <c r="J121" s="241"/>
      <c r="K121" s="81">
        <v>19</v>
      </c>
      <c r="L121" s="81">
        <v>9</v>
      </c>
      <c r="M121" s="81">
        <v>12</v>
      </c>
      <c r="N121" s="82">
        <f>SQRT((0+L121*0.866-M121*0.866)*(0+L121*0.866-M121*0.866)+(K121-L121*0.5-M121*0.5)*(K121-L121*0.5-M121*0.5))</f>
        <v>8.8881721405472351</v>
      </c>
      <c r="O121" s="83"/>
      <c r="P121" s="84"/>
      <c r="Q121" s="84"/>
      <c r="R121" s="84"/>
      <c r="S121" s="230"/>
      <c r="T121" s="147"/>
      <c r="U121" s="97"/>
      <c r="V121" s="191"/>
      <c r="W121" s="113"/>
      <c r="X121" s="113"/>
    </row>
    <row r="122" spans="1:24" ht="18" customHeight="1" x14ac:dyDescent="0.25">
      <c r="A122" s="1061" t="s">
        <v>25</v>
      </c>
      <c r="B122" s="90"/>
      <c r="C122" s="90"/>
      <c r="D122" s="146"/>
      <c r="E122" s="146">
        <v>402</v>
      </c>
      <c r="F122" s="95"/>
      <c r="G122" s="95"/>
      <c r="H122" s="96"/>
      <c r="I122" s="96"/>
      <c r="J122" s="241"/>
      <c r="K122" s="81">
        <v>3</v>
      </c>
      <c r="L122" s="81">
        <v>0.5</v>
      </c>
      <c r="M122" s="81">
        <v>1.3</v>
      </c>
      <c r="N122" s="82">
        <f>SQRT((0+L122*0.866-M122*0.866)*(0+L122*0.866-M122*0.866)+(K122-L122*0.5-M122*0.5)*(K122-L122*0.5-M122*0.5))</f>
        <v>2.211328071544338</v>
      </c>
      <c r="O122" s="83"/>
      <c r="P122" s="84"/>
      <c r="Q122" s="84"/>
      <c r="R122" s="84"/>
      <c r="S122" s="230"/>
      <c r="T122" s="147"/>
      <c r="U122" s="97"/>
      <c r="V122" s="191"/>
      <c r="W122" s="113"/>
      <c r="X122" s="113"/>
    </row>
    <row r="123" spans="1:24" ht="18" customHeight="1" x14ac:dyDescent="0.25">
      <c r="A123" s="1061" t="s">
        <v>587</v>
      </c>
      <c r="B123" s="90"/>
      <c r="C123" s="90"/>
      <c r="D123" s="146"/>
      <c r="E123" s="146"/>
      <c r="F123" s="95"/>
      <c r="G123" s="95"/>
      <c r="H123" s="96"/>
      <c r="I123" s="96"/>
      <c r="J123" s="241"/>
      <c r="K123" s="81">
        <v>2.5</v>
      </c>
      <c r="L123" s="81">
        <v>0</v>
      </c>
      <c r="M123" s="81">
        <v>8.5</v>
      </c>
      <c r="N123" s="82">
        <f>SQRT((0+L123*0.866-M123*0.866)*(0+L123*0.866-M123*0.866)+(K123-L123*0.5-M123*0.5)*(K123-L123*0.5-M123*0.5))</f>
        <v>7.5661628980613411</v>
      </c>
      <c r="O123" s="99"/>
      <c r="P123" s="84"/>
      <c r="Q123" s="84"/>
      <c r="R123" s="84"/>
      <c r="S123" s="230"/>
      <c r="T123" s="147"/>
      <c r="U123" s="97"/>
      <c r="V123" s="191"/>
      <c r="W123" s="113"/>
      <c r="X123" s="113"/>
    </row>
    <row r="124" spans="1:24" ht="18" customHeight="1" x14ac:dyDescent="0.3">
      <c r="A124" s="100" t="s">
        <v>11</v>
      </c>
      <c r="B124" s="101"/>
      <c r="C124" s="101"/>
      <c r="D124" s="153"/>
      <c r="E124" s="153"/>
      <c r="F124" s="106"/>
      <c r="G124" s="106"/>
      <c r="H124" s="107"/>
      <c r="I124" s="107"/>
      <c r="J124" s="242"/>
      <c r="K124" s="1">
        <f>SUM(K120:K123)</f>
        <v>24.5</v>
      </c>
      <c r="L124" s="1">
        <f>SUM(L120:L123)</f>
        <v>9.5</v>
      </c>
      <c r="M124" s="1">
        <f>SUM(M120:M123)</f>
        <v>21.8</v>
      </c>
      <c r="N124" s="232">
        <f>SQRT((0+L124*0.866-M124*0.866)*(0+L124*0.866-M124*0.866)+(K124-L124*0.5-M124*0.5)*(K124-L124*0.5-M124*0.5))</f>
        <v>13.848586326408917</v>
      </c>
      <c r="O124" s="156"/>
      <c r="P124" s="110"/>
      <c r="Q124" s="110"/>
      <c r="R124" s="110"/>
      <c r="S124" s="233"/>
      <c r="T124" s="243"/>
      <c r="U124" s="97"/>
      <c r="V124" s="191"/>
      <c r="W124" s="113"/>
      <c r="X124" s="113"/>
    </row>
    <row r="125" spans="1:24" ht="18" customHeight="1" x14ac:dyDescent="0.3">
      <c r="A125" s="114"/>
      <c r="B125" s="235"/>
      <c r="C125" s="115"/>
      <c r="D125" s="161"/>
      <c r="E125" s="161"/>
      <c r="F125" s="120"/>
      <c r="G125" s="120"/>
      <c r="H125" s="121"/>
      <c r="I125" s="121"/>
      <c r="J125" s="244"/>
      <c r="K125" s="123">
        <f>220*K124*0.85/1000</f>
        <v>4.5815000000000001</v>
      </c>
      <c r="L125" s="123">
        <f>220*L124*0.85/1000</f>
        <v>1.7765</v>
      </c>
      <c r="M125" s="123">
        <f>220*M124*0.85/1000</f>
        <v>4.0766</v>
      </c>
      <c r="N125" s="237"/>
      <c r="O125" s="238">
        <f>SUM(K125:M125)</f>
        <v>10.4346</v>
      </c>
      <c r="P125" s="126"/>
      <c r="Q125" s="126"/>
      <c r="R125" s="126"/>
      <c r="S125" s="239"/>
      <c r="T125" s="129">
        <f>SUM(P125:R125)</f>
        <v>0</v>
      </c>
      <c r="U125" s="165">
        <f>SUM(O125,T125)</f>
        <v>10.4346</v>
      </c>
      <c r="V125" s="171"/>
      <c r="W125" s="113"/>
      <c r="X125" s="113"/>
    </row>
    <row r="126" spans="1:24" ht="18" customHeight="1" x14ac:dyDescent="0.3">
      <c r="A126" s="181" t="s">
        <v>216</v>
      </c>
      <c r="B126" s="220">
        <v>100</v>
      </c>
      <c r="C126" s="132">
        <v>144</v>
      </c>
      <c r="D126" s="134">
        <f>MAX(K131:L131:M131)/144*100</f>
        <v>17.013888888888889</v>
      </c>
      <c r="E126" s="134"/>
      <c r="F126" s="240"/>
      <c r="G126" s="240"/>
      <c r="H126" s="173"/>
      <c r="I126" s="60"/>
      <c r="J126" s="61">
        <f>(K126+L126+M126)/3</f>
        <v>234.33333333333334</v>
      </c>
      <c r="K126" s="174">
        <v>240</v>
      </c>
      <c r="L126" s="174">
        <v>235</v>
      </c>
      <c r="M126" s="174">
        <v>228</v>
      </c>
      <c r="N126" s="63"/>
      <c r="O126" s="137"/>
      <c r="P126" s="84"/>
      <c r="Q126" s="84"/>
      <c r="R126" s="84"/>
      <c r="S126" s="230"/>
      <c r="T126" s="147"/>
      <c r="U126" s="140"/>
      <c r="V126" s="191"/>
      <c r="W126" s="2"/>
      <c r="X126" s="2"/>
    </row>
    <row r="127" spans="1:24" ht="18" customHeight="1" x14ac:dyDescent="0.25">
      <c r="A127" s="1061" t="s">
        <v>23</v>
      </c>
      <c r="B127" s="73"/>
      <c r="C127" s="73"/>
      <c r="D127" s="168"/>
      <c r="E127" s="168">
        <v>413</v>
      </c>
      <c r="F127" s="78"/>
      <c r="G127" s="78"/>
      <c r="H127" s="79"/>
      <c r="I127" s="79"/>
      <c r="J127" s="241"/>
      <c r="K127" s="81">
        <v>0</v>
      </c>
      <c r="L127" s="81">
        <v>0</v>
      </c>
      <c r="M127" s="81">
        <v>0</v>
      </c>
      <c r="N127" s="82">
        <f>SQRT((0+L127*0.866-M127*0.866)*(0+L127*0.866-M127*0.866)+(K127-L127*0.5-M127*0.5)*(K127-L127*0.5-M127*0.5))</f>
        <v>0</v>
      </c>
      <c r="O127" s="83"/>
      <c r="P127" s="84"/>
      <c r="Q127" s="84"/>
      <c r="R127" s="84"/>
      <c r="S127" s="230"/>
      <c r="T127" s="147"/>
      <c r="U127" s="97"/>
      <c r="V127" s="191"/>
      <c r="W127" s="2"/>
      <c r="X127" s="2"/>
    </row>
    <row r="128" spans="1:24" ht="18" customHeight="1" x14ac:dyDescent="0.25">
      <c r="A128" s="1061" t="s">
        <v>24</v>
      </c>
      <c r="B128" s="90"/>
      <c r="C128" s="90"/>
      <c r="D128" s="146"/>
      <c r="E128" s="146">
        <v>414</v>
      </c>
      <c r="F128" s="95"/>
      <c r="G128" s="95"/>
      <c r="H128" s="96"/>
      <c r="I128" s="96"/>
      <c r="J128" s="241"/>
      <c r="K128" s="81">
        <v>2</v>
      </c>
      <c r="L128" s="81">
        <v>3</v>
      </c>
      <c r="M128" s="81">
        <v>2</v>
      </c>
      <c r="N128" s="82">
        <f>SQRT((0+L128*0.866-M128*0.866)*(0+L128*0.866-M128*0.866)+(K128-L128*0.5-M128*0.5)*(K128-L128*0.5-M128*0.5))</f>
        <v>0.99997799975799462</v>
      </c>
      <c r="O128" s="83"/>
      <c r="P128" s="84"/>
      <c r="Q128" s="84"/>
      <c r="R128" s="84"/>
      <c r="S128" s="230"/>
      <c r="T128" s="147"/>
      <c r="U128" s="97"/>
      <c r="V128" s="191"/>
      <c r="W128" s="2"/>
      <c r="X128" s="2"/>
    </row>
    <row r="129" spans="1:24" ht="18" customHeight="1" x14ac:dyDescent="0.25">
      <c r="A129" s="1061" t="s">
        <v>25</v>
      </c>
      <c r="B129" s="90"/>
      <c r="C129" s="90"/>
      <c r="D129" s="146"/>
      <c r="E129" s="146">
        <v>404</v>
      </c>
      <c r="F129" s="95"/>
      <c r="G129" s="95"/>
      <c r="H129" s="96"/>
      <c r="I129" s="96"/>
      <c r="J129" s="241"/>
      <c r="K129" s="81">
        <v>3</v>
      </c>
      <c r="L129" s="81">
        <v>1</v>
      </c>
      <c r="M129" s="81">
        <v>14</v>
      </c>
      <c r="N129" s="82">
        <f>SQRT((0+L129*0.866-M129*0.866)*(0+L129*0.866-M129*0.866)+(K129-L129*0.5-M129*0.5)*(K129-L129*0.5-M129*0.5))</f>
        <v>12.124048993632449</v>
      </c>
      <c r="O129" s="83"/>
      <c r="P129" s="84"/>
      <c r="Q129" s="84"/>
      <c r="R129" s="84"/>
      <c r="S129" s="230"/>
      <c r="T129" s="147"/>
      <c r="U129" s="97"/>
      <c r="V129" s="191"/>
      <c r="W129" s="2"/>
      <c r="X129" s="2"/>
    </row>
    <row r="130" spans="1:24" ht="18" customHeight="1" x14ac:dyDescent="0.25">
      <c r="A130" s="1061" t="s">
        <v>587</v>
      </c>
      <c r="B130" s="90"/>
      <c r="C130" s="90"/>
      <c r="D130" s="146"/>
      <c r="E130" s="146"/>
      <c r="F130" s="95"/>
      <c r="G130" s="95"/>
      <c r="H130" s="96"/>
      <c r="I130" s="96"/>
      <c r="J130" s="241"/>
      <c r="K130" s="81">
        <v>0</v>
      </c>
      <c r="L130" s="81">
        <v>0.5</v>
      </c>
      <c r="M130" s="81">
        <v>8.5</v>
      </c>
      <c r="N130" s="82">
        <f>SQRT((0+L130*0.866-M130*0.866)*(0+L130*0.866-M130*0.866)+(K130-L130*0.5-M130*0.5)*(K130-L130*0.5-M130*0.5))</f>
        <v>8.2611853870979068</v>
      </c>
      <c r="O130" s="99"/>
      <c r="P130" s="84"/>
      <c r="Q130" s="84"/>
      <c r="R130" s="84"/>
      <c r="S130" s="230"/>
      <c r="T130" s="147"/>
      <c r="U130" s="97"/>
      <c r="V130" s="191"/>
      <c r="W130" s="2"/>
      <c r="X130" s="2"/>
    </row>
    <row r="131" spans="1:24" ht="18" customHeight="1" x14ac:dyDescent="0.3">
      <c r="A131" s="100" t="s">
        <v>11</v>
      </c>
      <c r="B131" s="101"/>
      <c r="C131" s="101"/>
      <c r="D131" s="153"/>
      <c r="E131" s="153"/>
      <c r="F131" s="106"/>
      <c r="G131" s="106"/>
      <c r="H131" s="107"/>
      <c r="I131" s="107"/>
      <c r="J131" s="242"/>
      <c r="K131" s="1">
        <f>SUM(K127:K130)</f>
        <v>5</v>
      </c>
      <c r="L131" s="1">
        <f>SUM(L127:L130)</f>
        <v>4.5</v>
      </c>
      <c r="M131" s="1">
        <f>SUM(M127:M130)</f>
        <v>24.5</v>
      </c>
      <c r="N131" s="232">
        <f>SQRT((0+L131*0.866-M131*0.866)*(0+L131*0.866-M131*0.866)+(K131-L131*0.5-M131*0.5)*(K131-L131*0.5-M131*0.5))</f>
        <v>19.75430079754786</v>
      </c>
      <c r="O131" s="245"/>
      <c r="P131" s="110"/>
      <c r="Q131" s="110"/>
      <c r="R131" s="110"/>
      <c r="S131" s="233"/>
      <c r="T131" s="243"/>
      <c r="U131" s="97"/>
      <c r="V131" s="191"/>
      <c r="W131" s="113"/>
      <c r="X131" s="113"/>
    </row>
    <row r="132" spans="1:24" ht="18" customHeight="1" x14ac:dyDescent="0.3">
      <c r="A132" s="114"/>
      <c r="B132" s="115"/>
      <c r="C132" s="115"/>
      <c r="D132" s="161"/>
      <c r="E132" s="161"/>
      <c r="F132" s="120"/>
      <c r="G132" s="120"/>
      <c r="H132" s="121"/>
      <c r="I132" s="121"/>
      <c r="J132" s="244"/>
      <c r="K132" s="123">
        <f>220*K131*0.85/1000</f>
        <v>0.93500000000000005</v>
      </c>
      <c r="L132" s="123">
        <f>220*L131*0.85/1000</f>
        <v>0.84150000000000003</v>
      </c>
      <c r="M132" s="123">
        <f>220*M131*0.85/1000</f>
        <v>4.5815000000000001</v>
      </c>
      <c r="N132" s="246"/>
      <c r="O132" s="238">
        <f>SUM(K132:M132)</f>
        <v>6.3580000000000005</v>
      </c>
      <c r="P132" s="126"/>
      <c r="Q132" s="126"/>
      <c r="R132" s="126"/>
      <c r="S132" s="239"/>
      <c r="T132" s="129">
        <f>SUM(P132:R132)</f>
        <v>0</v>
      </c>
      <c r="U132" s="165"/>
      <c r="V132" s="171">
        <f>SUM(O132,T132)</f>
        <v>6.3580000000000005</v>
      </c>
      <c r="W132" s="113"/>
      <c r="X132" s="113"/>
    </row>
    <row r="133" spans="1:24" ht="18" customHeight="1" x14ac:dyDescent="0.3">
      <c r="A133" s="181" t="s">
        <v>218</v>
      </c>
      <c r="B133" s="132">
        <v>630</v>
      </c>
      <c r="C133" s="132">
        <v>910</v>
      </c>
      <c r="D133" s="134">
        <f>MAX(K143:L143:M143)/910*100</f>
        <v>12.417582417582418</v>
      </c>
      <c r="E133" s="134"/>
      <c r="F133" s="247">
        <v>630</v>
      </c>
      <c r="G133" s="247">
        <v>910</v>
      </c>
      <c r="H133" s="248">
        <f>MAX(P143:Q143:R143)/910*100</f>
        <v>33.846153846153847</v>
      </c>
      <c r="I133" s="60"/>
      <c r="J133" s="61">
        <f>(K133+L133+M133)/3</f>
        <v>234.66666666666666</v>
      </c>
      <c r="K133" s="174">
        <v>233</v>
      </c>
      <c r="L133" s="174">
        <v>237</v>
      </c>
      <c r="M133" s="174">
        <v>234</v>
      </c>
      <c r="N133" s="63"/>
      <c r="O133" s="249"/>
      <c r="P133" s="65">
        <v>230</v>
      </c>
      <c r="Q133" s="65">
        <v>232</v>
      </c>
      <c r="R133" s="65">
        <v>230</v>
      </c>
      <c r="S133" s="250"/>
      <c r="T133" s="251"/>
      <c r="U133" s="140"/>
      <c r="V133" s="191"/>
      <c r="W133" s="113"/>
      <c r="X133" s="113"/>
    </row>
    <row r="134" spans="1:24" ht="18" customHeight="1" x14ac:dyDescent="0.25">
      <c r="A134" s="1085" t="s">
        <v>588</v>
      </c>
      <c r="B134" s="252"/>
      <c r="C134" s="253"/>
      <c r="D134" s="254"/>
      <c r="E134" s="255"/>
      <c r="F134" s="256"/>
      <c r="G134" s="256"/>
      <c r="H134" s="257"/>
      <c r="I134" s="257"/>
      <c r="J134" s="241"/>
      <c r="K134" s="81">
        <v>0</v>
      </c>
      <c r="L134" s="81">
        <v>0</v>
      </c>
      <c r="M134" s="81">
        <v>0</v>
      </c>
      <c r="N134" s="82">
        <f t="shared" ref="N134:N143" si="7">SQRT((0+L134*0.866-M134*0.866)*(0+L134*0.866-M134*0.866)+(K134-L134*0.5-M134*0.5)*(K134-L134*0.5-M134*0.5))</f>
        <v>0</v>
      </c>
      <c r="O134" s="258"/>
      <c r="P134" s="84"/>
      <c r="Q134" s="84"/>
      <c r="R134" s="84"/>
      <c r="S134" s="250">
        <f t="shared" ref="S134:S155" si="8">SQRT((0+Q134*0.866-R134*0.866)*(0+Q134*0.866-R134*0.866)+(P134-Q134*0.5-R134*0.5)*(P134-Q134*0.5-R134*0.5))</f>
        <v>0</v>
      </c>
      <c r="T134" s="228"/>
      <c r="U134" s="97"/>
      <c r="V134" s="191"/>
      <c r="W134" s="113"/>
      <c r="X134" s="113"/>
    </row>
    <row r="135" spans="1:24" ht="18" customHeight="1" x14ac:dyDescent="0.25">
      <c r="A135" s="1061" t="s">
        <v>26</v>
      </c>
      <c r="B135" s="259"/>
      <c r="C135" s="260"/>
      <c r="D135" s="261"/>
      <c r="E135" s="262">
        <v>407</v>
      </c>
      <c r="F135" s="263"/>
      <c r="G135" s="264"/>
      <c r="H135" s="264"/>
      <c r="I135" s="265">
        <v>402</v>
      </c>
      <c r="J135" s="241"/>
      <c r="K135" s="81">
        <v>39</v>
      </c>
      <c r="L135" s="81">
        <v>52</v>
      </c>
      <c r="M135" s="81">
        <v>47</v>
      </c>
      <c r="N135" s="82">
        <f t="shared" si="7"/>
        <v>11.357768266697468</v>
      </c>
      <c r="O135" s="258"/>
      <c r="P135" s="84"/>
      <c r="Q135" s="84"/>
      <c r="R135" s="84"/>
      <c r="S135" s="250">
        <f t="shared" si="8"/>
        <v>0</v>
      </c>
      <c r="T135" s="147"/>
      <c r="U135" s="97"/>
      <c r="V135" s="191"/>
      <c r="W135" s="113"/>
      <c r="X135" s="113"/>
    </row>
    <row r="136" spans="1:24" ht="18" customHeight="1" x14ac:dyDescent="0.25">
      <c r="A136" s="1061" t="s">
        <v>589</v>
      </c>
      <c r="B136" s="259"/>
      <c r="C136" s="260"/>
      <c r="D136" s="261"/>
      <c r="E136" s="262">
        <v>410</v>
      </c>
      <c r="F136" s="263"/>
      <c r="G136" s="264"/>
      <c r="H136" s="264"/>
      <c r="I136" s="265">
        <v>404</v>
      </c>
      <c r="J136" s="241"/>
      <c r="K136" s="81">
        <v>0</v>
      </c>
      <c r="L136" s="81">
        <v>0</v>
      </c>
      <c r="M136" s="81">
        <v>0</v>
      </c>
      <c r="N136" s="82">
        <f t="shared" si="7"/>
        <v>0</v>
      </c>
      <c r="O136" s="258"/>
      <c r="P136" s="266"/>
      <c r="Q136" s="266"/>
      <c r="R136" s="266"/>
      <c r="S136" s="250">
        <f t="shared" si="8"/>
        <v>0</v>
      </c>
      <c r="T136" s="147"/>
      <c r="U136" s="97"/>
      <c r="V136" s="191"/>
      <c r="W136" s="113"/>
      <c r="X136" s="113"/>
    </row>
    <row r="137" spans="1:24" ht="18" customHeight="1" x14ac:dyDescent="0.25">
      <c r="A137" s="1061" t="s">
        <v>27</v>
      </c>
      <c r="B137" s="259"/>
      <c r="C137" s="260"/>
      <c r="D137" s="261"/>
      <c r="E137" s="262">
        <v>404</v>
      </c>
      <c r="F137" s="263"/>
      <c r="G137" s="264"/>
      <c r="H137" s="264"/>
      <c r="I137" s="265">
        <v>396</v>
      </c>
      <c r="J137" s="241"/>
      <c r="K137" s="81"/>
      <c r="L137" s="81"/>
      <c r="M137" s="81"/>
      <c r="N137" s="82">
        <f t="shared" si="7"/>
        <v>0</v>
      </c>
      <c r="O137" s="258"/>
      <c r="P137" s="267">
        <v>23</v>
      </c>
      <c r="Q137" s="267">
        <v>28</v>
      </c>
      <c r="R137" s="267">
        <v>51</v>
      </c>
      <c r="S137" s="250">
        <f t="shared" si="8"/>
        <v>25.86458435776612</v>
      </c>
      <c r="T137" s="147"/>
      <c r="U137" s="97"/>
      <c r="V137" s="191"/>
      <c r="W137" s="113"/>
      <c r="X137" s="113"/>
    </row>
    <row r="138" spans="1:24" ht="18" customHeight="1" x14ac:dyDescent="0.25">
      <c r="A138" s="1061" t="s">
        <v>28</v>
      </c>
      <c r="B138" s="90"/>
      <c r="C138" s="90"/>
      <c r="D138" s="145"/>
      <c r="E138" s="146"/>
      <c r="F138" s="263"/>
      <c r="G138" s="263"/>
      <c r="H138" s="264"/>
      <c r="I138" s="265"/>
      <c r="J138" s="241"/>
      <c r="K138" s="81"/>
      <c r="L138" s="81"/>
      <c r="M138" s="81"/>
      <c r="N138" s="82">
        <f t="shared" si="7"/>
        <v>0</v>
      </c>
      <c r="O138" s="258"/>
      <c r="P138" s="267">
        <v>29</v>
      </c>
      <c r="Q138" s="267">
        <v>73</v>
      </c>
      <c r="R138" s="267">
        <v>53</v>
      </c>
      <c r="S138" s="250">
        <f t="shared" si="8"/>
        <v>38.157337433316805</v>
      </c>
      <c r="T138" s="147"/>
      <c r="U138" s="97"/>
      <c r="V138" s="191"/>
      <c r="W138" s="113"/>
      <c r="X138" s="113"/>
    </row>
    <row r="139" spans="1:24" ht="18" customHeight="1" x14ac:dyDescent="0.25">
      <c r="A139" s="1085" t="s">
        <v>29</v>
      </c>
      <c r="B139" s="90"/>
      <c r="C139" s="90"/>
      <c r="D139" s="145"/>
      <c r="E139" s="146"/>
      <c r="F139" s="263"/>
      <c r="G139" s="263"/>
      <c r="H139" s="264"/>
      <c r="I139" s="265"/>
      <c r="J139" s="241"/>
      <c r="K139" s="81"/>
      <c r="L139" s="81"/>
      <c r="M139" s="81"/>
      <c r="N139" s="82">
        <f t="shared" si="7"/>
        <v>0</v>
      </c>
      <c r="O139" s="258"/>
      <c r="P139" s="267">
        <v>159</v>
      </c>
      <c r="Q139" s="267">
        <v>180</v>
      </c>
      <c r="R139" s="267">
        <v>158</v>
      </c>
      <c r="S139" s="250">
        <f t="shared" si="8"/>
        <v>21.516939931133322</v>
      </c>
      <c r="T139" s="147"/>
      <c r="U139" s="97"/>
      <c r="V139" s="191"/>
      <c r="W139" s="113"/>
      <c r="X139" s="113"/>
    </row>
    <row r="140" spans="1:24" ht="18" customHeight="1" x14ac:dyDescent="0.25">
      <c r="A140" s="1061" t="s">
        <v>30</v>
      </c>
      <c r="B140" s="90"/>
      <c r="C140" s="90"/>
      <c r="D140" s="145"/>
      <c r="E140" s="146"/>
      <c r="F140" s="263"/>
      <c r="G140" s="263"/>
      <c r="H140" s="264"/>
      <c r="I140" s="265"/>
      <c r="J140" s="241"/>
      <c r="K140" s="81">
        <v>47</v>
      </c>
      <c r="L140" s="81">
        <v>49</v>
      </c>
      <c r="M140" s="81">
        <v>66</v>
      </c>
      <c r="N140" s="82">
        <f t="shared" si="7"/>
        <v>18.082789718403518</v>
      </c>
      <c r="O140" s="258"/>
      <c r="P140" s="267"/>
      <c r="Q140" s="267"/>
      <c r="R140" s="267"/>
      <c r="S140" s="250">
        <f t="shared" si="8"/>
        <v>0</v>
      </c>
      <c r="T140" s="147"/>
      <c r="U140" s="97"/>
      <c r="V140" s="191"/>
      <c r="W140" s="113"/>
      <c r="X140" s="113"/>
    </row>
    <row r="141" spans="1:24" ht="18" customHeight="1" x14ac:dyDescent="0.25">
      <c r="A141" s="1061" t="s">
        <v>31</v>
      </c>
      <c r="B141" s="90"/>
      <c r="C141" s="90"/>
      <c r="D141" s="145"/>
      <c r="E141" s="146"/>
      <c r="F141" s="263"/>
      <c r="G141" s="263"/>
      <c r="H141" s="264"/>
      <c r="I141" s="265"/>
      <c r="J141" s="241"/>
      <c r="K141" s="81"/>
      <c r="L141" s="81"/>
      <c r="M141" s="81"/>
      <c r="N141" s="82">
        <f t="shared" si="7"/>
        <v>0</v>
      </c>
      <c r="O141" s="258"/>
      <c r="P141" s="267">
        <v>40</v>
      </c>
      <c r="Q141" s="267">
        <v>27</v>
      </c>
      <c r="R141" s="267">
        <v>44</v>
      </c>
      <c r="S141" s="250">
        <f t="shared" si="8"/>
        <v>15.394391316320368</v>
      </c>
      <c r="T141" s="147"/>
      <c r="U141" s="97"/>
      <c r="V141" s="191"/>
      <c r="W141" s="113"/>
      <c r="X141" s="113"/>
    </row>
    <row r="142" spans="1:24" ht="18" customHeight="1" x14ac:dyDescent="0.25">
      <c r="A142" s="1061" t="s">
        <v>201</v>
      </c>
      <c r="B142" s="90"/>
      <c r="C142" s="90"/>
      <c r="D142" s="145"/>
      <c r="E142" s="146"/>
      <c r="F142" s="263"/>
      <c r="G142" s="263"/>
      <c r="H142" s="264"/>
      <c r="I142" s="265"/>
      <c r="J142" s="241"/>
      <c r="K142" s="81">
        <v>0</v>
      </c>
      <c r="L142" s="81">
        <v>0</v>
      </c>
      <c r="M142" s="81">
        <v>0</v>
      </c>
      <c r="N142" s="82">
        <f t="shared" si="7"/>
        <v>0</v>
      </c>
      <c r="O142" s="258"/>
      <c r="P142" s="266"/>
      <c r="Q142" s="266"/>
      <c r="R142" s="266"/>
      <c r="S142" s="250">
        <f t="shared" si="8"/>
        <v>0</v>
      </c>
      <c r="T142" s="147"/>
      <c r="U142" s="97"/>
      <c r="V142" s="191"/>
      <c r="W142" s="113"/>
      <c r="X142" s="113"/>
    </row>
    <row r="143" spans="1:24" ht="18" customHeight="1" x14ac:dyDescent="0.3">
      <c r="A143" s="268" t="s">
        <v>11</v>
      </c>
      <c r="B143" s="269"/>
      <c r="C143" s="269"/>
      <c r="D143" s="270"/>
      <c r="E143" s="271"/>
      <c r="F143" s="270"/>
      <c r="G143" s="270"/>
      <c r="H143" s="272"/>
      <c r="I143" s="271"/>
      <c r="J143" s="273"/>
      <c r="K143" s="274">
        <f>SUM(K134:K142)</f>
        <v>86</v>
      </c>
      <c r="L143" s="274">
        <f>SUM(L134:L142)</f>
        <v>101</v>
      </c>
      <c r="M143" s="274">
        <f>SUM(M134:M142)</f>
        <v>113</v>
      </c>
      <c r="N143" s="275">
        <f t="shared" si="7"/>
        <v>23.43061382038465</v>
      </c>
      <c r="O143" s="276"/>
      <c r="P143" s="277">
        <f>SUM(P134:P142)</f>
        <v>251</v>
      </c>
      <c r="Q143" s="277">
        <f>SUM(Q134:Q142)</f>
        <v>308</v>
      </c>
      <c r="R143" s="277">
        <f>SUM(R134:R142)</f>
        <v>306</v>
      </c>
      <c r="S143" s="278">
        <f t="shared" si="8"/>
        <v>56.026777740648264</v>
      </c>
      <c r="T143" s="243"/>
      <c r="U143" s="97"/>
      <c r="V143" s="191"/>
      <c r="W143" s="113"/>
      <c r="X143" s="113"/>
    </row>
    <row r="144" spans="1:24" ht="18" customHeight="1" x14ac:dyDescent="0.3">
      <c r="A144" s="114"/>
      <c r="B144" s="115"/>
      <c r="C144" s="279"/>
      <c r="D144" s="160"/>
      <c r="E144" s="161"/>
      <c r="F144" s="160"/>
      <c r="G144" s="160"/>
      <c r="H144" s="280"/>
      <c r="I144" s="161"/>
      <c r="J144" s="244"/>
      <c r="K144" s="236">
        <f>220*K143*0.85/1000</f>
        <v>16.082000000000001</v>
      </c>
      <c r="L144" s="236">
        <f>220*L143*0.85/1000</f>
        <v>18.887</v>
      </c>
      <c r="M144" s="236">
        <f>220*M143*0.85/1000</f>
        <v>21.131</v>
      </c>
      <c r="N144" s="281"/>
      <c r="O144" s="238">
        <f>SUM(K144:M144)</f>
        <v>56.1</v>
      </c>
      <c r="P144" s="123">
        <f>220*P143*0.85/1000</f>
        <v>46.936999999999998</v>
      </c>
      <c r="Q144" s="123">
        <f>220*Q143*0.85/1000</f>
        <v>57.595999999999997</v>
      </c>
      <c r="R144" s="123">
        <f>220*R143*0.85/1000</f>
        <v>57.222000000000001</v>
      </c>
      <c r="S144" s="282"/>
      <c r="T144" s="244">
        <f>SUM(P144:R144)</f>
        <v>161.755</v>
      </c>
      <c r="U144" s="171">
        <f>SUM(O144,T144)</f>
        <v>217.85499999999999</v>
      </c>
      <c r="V144" s="283"/>
      <c r="W144" s="113"/>
      <c r="X144" s="113"/>
    </row>
    <row r="145" spans="1:24" ht="18" customHeight="1" x14ac:dyDescent="0.3">
      <c r="A145" s="181" t="s">
        <v>219</v>
      </c>
      <c r="B145" s="132">
        <v>630</v>
      </c>
      <c r="C145" s="284">
        <v>910</v>
      </c>
      <c r="D145" s="134">
        <f>MAX(K155:L155:M155)/910*100</f>
        <v>13.846153846153847</v>
      </c>
      <c r="E145" s="134"/>
      <c r="F145" s="247">
        <v>630</v>
      </c>
      <c r="G145" s="247">
        <v>910</v>
      </c>
      <c r="H145" s="248">
        <f>MAX(P155:Q155:R155)/910*100</f>
        <v>35.934065934065934</v>
      </c>
      <c r="I145" s="285"/>
      <c r="J145" s="61">
        <f>(K145+L145+M145)/3</f>
        <v>232.66666666666666</v>
      </c>
      <c r="K145" s="174">
        <v>231</v>
      </c>
      <c r="L145" s="174">
        <v>235</v>
      </c>
      <c r="M145" s="174">
        <v>232</v>
      </c>
      <c r="N145" s="63"/>
      <c r="O145" s="249"/>
      <c r="P145" s="65">
        <v>233</v>
      </c>
      <c r="Q145" s="65">
        <v>229</v>
      </c>
      <c r="R145" s="65">
        <v>232</v>
      </c>
      <c r="S145" s="230"/>
      <c r="T145" s="251"/>
      <c r="U145" s="97"/>
      <c r="V145" s="191"/>
      <c r="W145" s="2"/>
      <c r="X145" s="2"/>
    </row>
    <row r="146" spans="1:24" ht="18" customHeight="1" x14ac:dyDescent="0.25">
      <c r="A146" s="1085" t="s">
        <v>590</v>
      </c>
      <c r="B146" s="252"/>
      <c r="C146" s="286"/>
      <c r="D146" s="254"/>
      <c r="E146" s="287"/>
      <c r="F146" s="256"/>
      <c r="G146" s="288"/>
      <c r="H146" s="257"/>
      <c r="I146" s="289"/>
      <c r="J146" s="241"/>
      <c r="K146" s="81">
        <v>0</v>
      </c>
      <c r="L146" s="81">
        <v>0</v>
      </c>
      <c r="M146" s="81">
        <v>0</v>
      </c>
      <c r="N146" s="82">
        <f>SQRT((0+L146*0.866-M146*0.866)*(0+L146*0.866-M146*0.866)+(K146-L146*0.5-M146*0.5)*(K146-L146*0.5-M146*0.5))</f>
        <v>0</v>
      </c>
      <c r="O146" s="258"/>
      <c r="P146" s="84"/>
      <c r="Q146" s="84"/>
      <c r="R146" s="84"/>
      <c r="S146" s="250"/>
      <c r="T146" s="228"/>
      <c r="U146" s="97"/>
      <c r="V146" s="191"/>
      <c r="W146" s="2"/>
      <c r="X146" s="2"/>
    </row>
    <row r="147" spans="1:24" ht="18" customHeight="1" x14ac:dyDescent="0.25">
      <c r="A147" s="1061" t="s">
        <v>26</v>
      </c>
      <c r="B147" s="90"/>
      <c r="C147" s="90"/>
      <c r="D147" s="290"/>
      <c r="E147" s="262">
        <v>405</v>
      </c>
      <c r="F147" s="263"/>
      <c r="G147" s="288"/>
      <c r="H147" s="264"/>
      <c r="I147" s="265">
        <v>404</v>
      </c>
      <c r="J147" s="241"/>
      <c r="K147" s="81">
        <v>79</v>
      </c>
      <c r="L147" s="81">
        <v>44</v>
      </c>
      <c r="M147" s="81">
        <v>42</v>
      </c>
      <c r="N147" s="82">
        <f>SQRT((0+L147*0.866-M147*0.866)*(0+L147*0.866-M147*0.866)+(K147-L147*0.5-M147*0.5)*(K147-L147*0.5-M147*0.5))</f>
        <v>36.041640140259986</v>
      </c>
      <c r="O147" s="258"/>
      <c r="P147" s="84"/>
      <c r="Q147" s="84"/>
      <c r="R147" s="84"/>
      <c r="S147" s="250"/>
      <c r="T147" s="147"/>
      <c r="U147" s="97"/>
      <c r="V147" s="191"/>
      <c r="W147" s="2"/>
      <c r="X147" s="2"/>
    </row>
    <row r="148" spans="1:24" ht="18" customHeight="1" x14ac:dyDescent="0.25">
      <c r="A148" s="1061" t="s">
        <v>589</v>
      </c>
      <c r="B148" s="90"/>
      <c r="C148" s="90"/>
      <c r="D148" s="290"/>
      <c r="E148" s="262">
        <v>411</v>
      </c>
      <c r="F148" s="263"/>
      <c r="G148" s="288"/>
      <c r="H148" s="264"/>
      <c r="I148" s="265">
        <v>402</v>
      </c>
      <c r="J148" s="241"/>
      <c r="K148" s="81">
        <v>0</v>
      </c>
      <c r="L148" s="81">
        <v>0.25</v>
      </c>
      <c r="M148" s="81">
        <v>0</v>
      </c>
      <c r="N148" s="82"/>
      <c r="O148" s="258"/>
      <c r="P148" s="266"/>
      <c r="Q148" s="266"/>
      <c r="R148" s="266"/>
      <c r="S148" s="250"/>
      <c r="T148" s="147"/>
      <c r="U148" s="97"/>
      <c r="V148" s="191"/>
      <c r="W148" s="2"/>
      <c r="X148" s="2"/>
    </row>
    <row r="149" spans="1:24" ht="18" customHeight="1" x14ac:dyDescent="0.25">
      <c r="A149" s="1061" t="s">
        <v>27</v>
      </c>
      <c r="B149" s="90"/>
      <c r="C149" s="90"/>
      <c r="D149" s="290"/>
      <c r="E149" s="262">
        <v>402</v>
      </c>
      <c r="F149" s="263"/>
      <c r="G149" s="288"/>
      <c r="H149" s="264"/>
      <c r="I149" s="265">
        <v>398</v>
      </c>
      <c r="J149" s="241"/>
      <c r="K149" s="81"/>
      <c r="L149" s="81"/>
      <c r="M149" s="81"/>
      <c r="N149" s="291"/>
      <c r="O149" s="258"/>
      <c r="P149" s="267">
        <v>16</v>
      </c>
      <c r="Q149" s="267">
        <v>15</v>
      </c>
      <c r="R149" s="267">
        <v>20</v>
      </c>
      <c r="S149" s="250">
        <f t="shared" si="8"/>
        <v>4.5824556735444801</v>
      </c>
      <c r="T149" s="147"/>
      <c r="U149" s="97"/>
      <c r="V149" s="191"/>
      <c r="W149" s="2"/>
      <c r="X149" s="2"/>
    </row>
    <row r="150" spans="1:24" ht="18" customHeight="1" x14ac:dyDescent="0.25">
      <c r="A150" s="1061" t="s">
        <v>28</v>
      </c>
      <c r="B150" s="90"/>
      <c r="C150" s="90"/>
      <c r="D150" s="145"/>
      <c r="E150" s="146"/>
      <c r="F150" s="263"/>
      <c r="G150" s="263"/>
      <c r="H150" s="264"/>
      <c r="I150" s="264"/>
      <c r="J150" s="241"/>
      <c r="K150" s="81"/>
      <c r="L150" s="81"/>
      <c r="M150" s="81"/>
      <c r="N150" s="291"/>
      <c r="O150" s="258"/>
      <c r="P150" s="267">
        <v>51</v>
      </c>
      <c r="Q150" s="267">
        <v>91</v>
      </c>
      <c r="R150" s="267">
        <v>67</v>
      </c>
      <c r="S150" s="250">
        <f t="shared" si="8"/>
        <v>34.870828151909436</v>
      </c>
      <c r="T150" s="147"/>
      <c r="U150" s="97"/>
      <c r="V150" s="191"/>
      <c r="W150" s="2"/>
      <c r="X150" s="2"/>
    </row>
    <row r="151" spans="1:24" ht="18" customHeight="1" x14ac:dyDescent="0.25">
      <c r="A151" s="1085" t="s">
        <v>29</v>
      </c>
      <c r="B151" s="90"/>
      <c r="C151" s="90"/>
      <c r="D151" s="145"/>
      <c r="E151" s="146"/>
      <c r="F151" s="263"/>
      <c r="G151" s="263"/>
      <c r="H151" s="264"/>
      <c r="I151" s="264"/>
      <c r="J151" s="241"/>
      <c r="K151" s="81"/>
      <c r="L151" s="81"/>
      <c r="M151" s="81"/>
      <c r="N151" s="292"/>
      <c r="O151" s="258"/>
      <c r="P151" s="267">
        <v>171</v>
      </c>
      <c r="Q151" s="267">
        <v>176</v>
      </c>
      <c r="R151" s="267">
        <v>150</v>
      </c>
      <c r="S151" s="250">
        <f t="shared" si="8"/>
        <v>23.8949839087621</v>
      </c>
      <c r="T151" s="147"/>
      <c r="U151" s="97"/>
      <c r="V151" s="191"/>
      <c r="W151" s="2"/>
      <c r="X151" s="2"/>
    </row>
    <row r="152" spans="1:24" ht="18" customHeight="1" x14ac:dyDescent="0.25">
      <c r="A152" s="1061" t="s">
        <v>30</v>
      </c>
      <c r="B152" s="90"/>
      <c r="C152" s="90"/>
      <c r="D152" s="145"/>
      <c r="E152" s="146"/>
      <c r="F152" s="263"/>
      <c r="G152" s="263"/>
      <c r="H152" s="264"/>
      <c r="I152" s="264"/>
      <c r="J152" s="241"/>
      <c r="K152" s="81">
        <v>47</v>
      </c>
      <c r="L152" s="81">
        <v>62</v>
      </c>
      <c r="M152" s="81">
        <v>69</v>
      </c>
      <c r="N152" s="82">
        <f>SQRT((0+L152*0.866-M152*0.866)*(0+L152*0.866-M152*0.866)+(K152-L152*0.5-M152*0.5)*(K152-L152*0.5-M152*0.5))</f>
        <v>19.467866960712463</v>
      </c>
      <c r="O152" s="258"/>
      <c r="P152" s="267">
        <v>0</v>
      </c>
      <c r="Q152" s="267">
        <v>0</v>
      </c>
      <c r="R152" s="267">
        <v>0</v>
      </c>
      <c r="S152" s="250"/>
      <c r="T152" s="147"/>
      <c r="U152" s="97"/>
      <c r="V152" s="191"/>
      <c r="W152" s="2"/>
      <c r="X152" s="2"/>
    </row>
    <row r="153" spans="1:24" ht="18" customHeight="1" x14ac:dyDescent="0.25">
      <c r="A153" s="1061" t="s">
        <v>31</v>
      </c>
      <c r="B153" s="90"/>
      <c r="C153" s="90"/>
      <c r="D153" s="145"/>
      <c r="E153" s="146"/>
      <c r="F153" s="263"/>
      <c r="G153" s="263"/>
      <c r="H153" s="264"/>
      <c r="I153" s="264"/>
      <c r="J153" s="241"/>
      <c r="K153" s="81">
        <v>0</v>
      </c>
      <c r="L153" s="81">
        <v>0</v>
      </c>
      <c r="M153" s="81">
        <v>0</v>
      </c>
      <c r="N153" s="291"/>
      <c r="O153" s="258"/>
      <c r="P153" s="267">
        <v>68</v>
      </c>
      <c r="Q153" s="267">
        <v>45</v>
      </c>
      <c r="R153" s="267">
        <v>72</v>
      </c>
      <c r="S153" s="250">
        <f t="shared" si="8"/>
        <v>25.238223471552033</v>
      </c>
      <c r="T153" s="147"/>
      <c r="U153" s="97"/>
      <c r="V153" s="191"/>
      <c r="W153" s="2"/>
      <c r="X153" s="2"/>
    </row>
    <row r="154" spans="1:24" ht="18" customHeight="1" x14ac:dyDescent="0.25">
      <c r="A154" s="1061" t="s">
        <v>201</v>
      </c>
      <c r="B154" s="90"/>
      <c r="C154" s="90"/>
      <c r="D154" s="145"/>
      <c r="E154" s="146"/>
      <c r="F154" s="263"/>
      <c r="G154" s="263"/>
      <c r="H154" s="264"/>
      <c r="I154" s="264"/>
      <c r="J154" s="241"/>
      <c r="K154" s="81">
        <v>0</v>
      </c>
      <c r="L154" s="81">
        <v>0</v>
      </c>
      <c r="M154" s="81">
        <v>0</v>
      </c>
      <c r="N154" s="291"/>
      <c r="O154" s="276"/>
      <c r="P154" s="267">
        <v>3.3</v>
      </c>
      <c r="Q154" s="267">
        <v>0</v>
      </c>
      <c r="R154" s="267">
        <v>0</v>
      </c>
      <c r="S154" s="250">
        <f t="shared" si="8"/>
        <v>3.3</v>
      </c>
      <c r="T154" s="147"/>
      <c r="U154" s="97"/>
      <c r="V154" s="191"/>
      <c r="W154" s="2"/>
      <c r="X154" s="2"/>
    </row>
    <row r="155" spans="1:24" ht="18" customHeight="1" x14ac:dyDescent="0.3">
      <c r="A155" s="268" t="s">
        <v>11</v>
      </c>
      <c r="B155" s="269"/>
      <c r="C155" s="269"/>
      <c r="D155" s="270"/>
      <c r="E155" s="271"/>
      <c r="F155" s="270"/>
      <c r="G155" s="270"/>
      <c r="H155" s="272"/>
      <c r="I155" s="272"/>
      <c r="J155" s="273"/>
      <c r="K155" s="274">
        <f>SUM(K146:K154)</f>
        <v>126</v>
      </c>
      <c r="L155" s="274">
        <f>SUM(L146:L154)</f>
        <v>106.25</v>
      </c>
      <c r="M155" s="274">
        <f>SUM(M146:M154)</f>
        <v>111</v>
      </c>
      <c r="N155" s="275">
        <f>SQRT((0+L155*0.866-M155*0.866)*(0+L155*0.866-M155*0.866)+(K155-L155*0.5-M155*0.5)*(K155-L155*0.5-M155*0.5))</f>
        <v>17.855293535811725</v>
      </c>
      <c r="O155" s="275"/>
      <c r="P155" s="277">
        <f>SUM(P146:P154)</f>
        <v>309.3</v>
      </c>
      <c r="Q155" s="277">
        <f>SUM(Q149:Q154)</f>
        <v>327</v>
      </c>
      <c r="R155" s="277">
        <f>SUM(R146:R154)</f>
        <v>309</v>
      </c>
      <c r="S155" s="293">
        <f t="shared" si="8"/>
        <v>17.851491366269666</v>
      </c>
      <c r="T155" s="278"/>
      <c r="U155" s="97"/>
      <c r="V155" s="191"/>
      <c r="W155" s="113"/>
      <c r="X155" s="113"/>
    </row>
    <row r="156" spans="1:24" ht="18" customHeight="1" x14ac:dyDescent="0.3">
      <c r="A156" s="114"/>
      <c r="B156" s="115"/>
      <c r="C156" s="115"/>
      <c r="D156" s="160"/>
      <c r="E156" s="161"/>
      <c r="F156" s="160"/>
      <c r="G156" s="160"/>
      <c r="H156" s="280"/>
      <c r="I156" s="280"/>
      <c r="J156" s="244"/>
      <c r="K156" s="236">
        <f>220*K155*0.85/1000</f>
        <v>23.562000000000001</v>
      </c>
      <c r="L156" s="236">
        <f>220*L155*0.85/1000</f>
        <v>19.868749999999999</v>
      </c>
      <c r="M156" s="236">
        <f>220*M155*0.85/1000</f>
        <v>20.757000000000001</v>
      </c>
      <c r="N156" s="281"/>
      <c r="O156" s="238">
        <f>SUM(K156:M156)</f>
        <v>64.187750000000008</v>
      </c>
      <c r="P156" s="123">
        <f>220*P155*0.85/1000</f>
        <v>57.839100000000002</v>
      </c>
      <c r="Q156" s="123">
        <f>220*Q155*0.85/1000</f>
        <v>61.149000000000001</v>
      </c>
      <c r="R156" s="123">
        <f>220*R155*0.85/1000</f>
        <v>57.783000000000001</v>
      </c>
      <c r="S156" s="294"/>
      <c r="T156" s="244">
        <f>SUM(P156:R156)</f>
        <v>176.77109999999999</v>
      </c>
      <c r="U156" s="171"/>
      <c r="V156" s="283">
        <f>SUM(O156,T156)</f>
        <v>240.95884999999998</v>
      </c>
      <c r="W156" s="113"/>
      <c r="X156" s="113"/>
    </row>
    <row r="157" spans="1:24" ht="18" customHeight="1" x14ac:dyDescent="0.3">
      <c r="A157" s="181" t="s">
        <v>220</v>
      </c>
      <c r="B157" s="295">
        <v>630</v>
      </c>
      <c r="C157" s="295">
        <v>910</v>
      </c>
      <c r="D157" s="134">
        <f>MAX(K164:L164:M164)/910*100</f>
        <v>26.043956043956047</v>
      </c>
      <c r="E157" s="134"/>
      <c r="F157" s="296"/>
      <c r="G157" s="296"/>
      <c r="H157" s="297"/>
      <c r="I157" s="60"/>
      <c r="J157" s="61">
        <f>(K157+L157+M157)/3</f>
        <v>230.33333333333334</v>
      </c>
      <c r="K157" s="298">
        <v>228</v>
      </c>
      <c r="L157" s="298">
        <v>234</v>
      </c>
      <c r="M157" s="298">
        <v>229</v>
      </c>
      <c r="N157" s="299"/>
      <c r="O157" s="300"/>
      <c r="P157" s="346">
        <v>232</v>
      </c>
      <c r="Q157" s="346">
        <v>234</v>
      </c>
      <c r="R157" s="346">
        <v>230</v>
      </c>
      <c r="S157" s="909"/>
      <c r="T157" s="228"/>
      <c r="U157" s="97"/>
      <c r="V157" s="191"/>
      <c r="W157" s="113"/>
      <c r="X157" s="113"/>
    </row>
    <row r="158" spans="1:24" ht="18" customHeight="1" x14ac:dyDescent="0.25">
      <c r="A158" s="1061" t="s">
        <v>431</v>
      </c>
      <c r="B158" s="302"/>
      <c r="C158" s="302"/>
      <c r="D158" s="303"/>
      <c r="E158" s="168">
        <v>409</v>
      </c>
      <c r="F158" s="304"/>
      <c r="G158" s="304"/>
      <c r="H158" s="305"/>
      <c r="I158" s="304">
        <v>408</v>
      </c>
      <c r="J158" s="306"/>
      <c r="K158" s="81"/>
      <c r="L158" s="81"/>
      <c r="M158" s="81"/>
      <c r="N158" s="82">
        <f t="shared" ref="N158:N164" si="9">SQRT((0+L158*0.866-M158*0.866)*(0+L158*0.866-M158*0.866)+(K158-L158*0.5-M158*0.5)*(K158-L158*0.5-M158*0.5))</f>
        <v>0</v>
      </c>
      <c r="O158" s="307"/>
      <c r="P158" s="267">
        <v>47</v>
      </c>
      <c r="Q158" s="267">
        <v>29</v>
      </c>
      <c r="R158" s="267">
        <v>24</v>
      </c>
      <c r="S158" s="267">
        <f t="shared" ref="S158:S163" si="10">SQRT((0+Q158*0.866-R158*0.866)*(0+Q158*0.866-R158*0.866)+(P158-Q158*0.5-R158*0.5)*(P158-Q158*0.5-R158*0.5))</f>
        <v>20.952300589672724</v>
      </c>
      <c r="T158" s="228"/>
      <c r="U158" s="97"/>
      <c r="V158" s="191"/>
      <c r="W158" s="113"/>
      <c r="X158" s="113"/>
    </row>
    <row r="159" spans="1:24" ht="18" customHeight="1" x14ac:dyDescent="0.25">
      <c r="A159" s="1061" t="s">
        <v>432</v>
      </c>
      <c r="B159" s="308"/>
      <c r="C159" s="308"/>
      <c r="D159" s="309"/>
      <c r="E159" s="146">
        <v>402</v>
      </c>
      <c r="F159" s="310"/>
      <c r="G159" s="310"/>
      <c r="H159" s="311"/>
      <c r="I159" s="310">
        <v>404</v>
      </c>
      <c r="J159" s="306"/>
      <c r="K159" s="81">
        <v>51</v>
      </c>
      <c r="L159" s="81">
        <v>25</v>
      </c>
      <c r="M159" s="81">
        <v>26</v>
      </c>
      <c r="N159" s="82">
        <f t="shared" si="9"/>
        <v>25.514700782098149</v>
      </c>
      <c r="O159" s="307"/>
      <c r="P159" s="267"/>
      <c r="Q159" s="267"/>
      <c r="R159" s="267"/>
      <c r="S159" s="267">
        <f t="shared" si="10"/>
        <v>0</v>
      </c>
      <c r="T159" s="228"/>
      <c r="U159" s="97"/>
      <c r="V159" s="191"/>
      <c r="W159" s="113"/>
      <c r="X159" s="113"/>
    </row>
    <row r="160" spans="1:24" ht="18" customHeight="1" x14ac:dyDescent="0.25">
      <c r="A160" s="1061" t="s">
        <v>592</v>
      </c>
      <c r="B160" s="308"/>
      <c r="C160" s="308"/>
      <c r="D160" s="309"/>
      <c r="E160" s="146">
        <v>397</v>
      </c>
      <c r="F160" s="310"/>
      <c r="G160" s="310"/>
      <c r="H160" s="311"/>
      <c r="I160" s="310">
        <v>399</v>
      </c>
      <c r="J160" s="306"/>
      <c r="K160" s="81">
        <v>0</v>
      </c>
      <c r="L160" s="81">
        <v>0</v>
      </c>
      <c r="M160" s="81">
        <v>0</v>
      </c>
      <c r="N160" s="82">
        <f t="shared" si="9"/>
        <v>0</v>
      </c>
      <c r="O160" s="307"/>
      <c r="P160" s="267"/>
      <c r="Q160" s="267"/>
      <c r="R160" s="267"/>
      <c r="S160" s="267">
        <f t="shared" si="10"/>
        <v>0</v>
      </c>
      <c r="T160" s="228"/>
      <c r="U160" s="97"/>
      <c r="V160" s="191"/>
      <c r="W160" s="113"/>
      <c r="X160" s="113"/>
    </row>
    <row r="161" spans="1:24" ht="18" customHeight="1" x14ac:dyDescent="0.25">
      <c r="A161" s="1061" t="s">
        <v>591</v>
      </c>
      <c r="B161" s="308"/>
      <c r="C161" s="308"/>
      <c r="D161" s="309"/>
      <c r="E161" s="146"/>
      <c r="F161" s="310"/>
      <c r="G161" s="310"/>
      <c r="H161" s="311"/>
      <c r="I161" s="311"/>
      <c r="J161" s="306"/>
      <c r="K161" s="81">
        <v>25</v>
      </c>
      <c r="L161" s="81">
        <v>43</v>
      </c>
      <c r="M161" s="81">
        <v>29</v>
      </c>
      <c r="N161" s="312">
        <f t="shared" si="9"/>
        <v>16.370442144303858</v>
      </c>
      <c r="O161" s="307"/>
      <c r="P161" s="267"/>
      <c r="Q161" s="267"/>
      <c r="R161" s="267"/>
      <c r="S161" s="451">
        <f t="shared" si="10"/>
        <v>0</v>
      </c>
      <c r="T161" s="228"/>
      <c r="U161" s="97"/>
      <c r="V161" s="191"/>
      <c r="W161" s="113"/>
      <c r="X161" s="113"/>
    </row>
    <row r="162" spans="1:24" ht="18" customHeight="1" x14ac:dyDescent="0.25">
      <c r="A162" s="1061" t="s">
        <v>593</v>
      </c>
      <c r="B162" s="308"/>
      <c r="C162" s="308"/>
      <c r="D162" s="309"/>
      <c r="E162" s="146"/>
      <c r="F162" s="310"/>
      <c r="G162" s="310"/>
      <c r="H162" s="311"/>
      <c r="I162" s="311"/>
      <c r="J162" s="306"/>
      <c r="K162" s="81">
        <v>140</v>
      </c>
      <c r="L162" s="81">
        <v>136</v>
      </c>
      <c r="M162" s="81">
        <v>151</v>
      </c>
      <c r="N162" s="312">
        <f t="shared" si="9"/>
        <v>13.45325611144008</v>
      </c>
      <c r="O162" s="307"/>
      <c r="P162" s="267"/>
      <c r="Q162" s="267"/>
      <c r="R162" s="267"/>
      <c r="S162" s="451">
        <f t="shared" si="10"/>
        <v>0</v>
      </c>
      <c r="T162" s="228"/>
      <c r="U162" s="97"/>
      <c r="V162" s="191"/>
      <c r="W162" s="113"/>
      <c r="X162" s="113"/>
    </row>
    <row r="163" spans="1:24" ht="18" customHeight="1" x14ac:dyDescent="0.25">
      <c r="A163" s="1061" t="s">
        <v>594</v>
      </c>
      <c r="B163" s="308"/>
      <c r="C163" s="308"/>
      <c r="D163" s="309"/>
      <c r="E163" s="146"/>
      <c r="F163" s="310"/>
      <c r="G163" s="310"/>
      <c r="H163" s="311"/>
      <c r="I163" s="311"/>
      <c r="J163" s="306"/>
      <c r="K163" s="81">
        <v>21</v>
      </c>
      <c r="L163" s="81">
        <v>0</v>
      </c>
      <c r="M163" s="81">
        <v>6</v>
      </c>
      <c r="N163" s="312">
        <f t="shared" si="9"/>
        <v>18.734951721314896</v>
      </c>
      <c r="O163" s="313"/>
      <c r="P163" s="267"/>
      <c r="Q163" s="267"/>
      <c r="R163" s="267"/>
      <c r="S163" s="451">
        <f t="shared" si="10"/>
        <v>0</v>
      </c>
      <c r="T163" s="228"/>
      <c r="U163" s="97"/>
      <c r="V163" s="191"/>
      <c r="W163" s="113"/>
      <c r="X163" s="113"/>
    </row>
    <row r="164" spans="1:24" ht="18" customHeight="1" x14ac:dyDescent="0.3">
      <c r="A164" s="100" t="s">
        <v>11</v>
      </c>
      <c r="B164" s="314"/>
      <c r="C164" s="314"/>
      <c r="D164" s="315"/>
      <c r="E164" s="153"/>
      <c r="F164" s="315"/>
      <c r="G164" s="315"/>
      <c r="H164" s="316"/>
      <c r="I164" s="316"/>
      <c r="J164" s="317"/>
      <c r="K164" s="318">
        <f>SUM(K158:K163)</f>
        <v>237</v>
      </c>
      <c r="L164" s="318">
        <f>SUM(L158:L163)</f>
        <v>204</v>
      </c>
      <c r="M164" s="318">
        <f>SUM(M158:M163)</f>
        <v>212</v>
      </c>
      <c r="N164" s="319">
        <f t="shared" si="9"/>
        <v>29.8160558089094</v>
      </c>
      <c r="O164" s="317"/>
      <c r="P164" s="320"/>
      <c r="Q164" s="320"/>
      <c r="R164" s="320"/>
      <c r="S164" s="321"/>
      <c r="T164" s="322"/>
      <c r="U164" s="97"/>
      <c r="V164" s="191"/>
      <c r="W164" s="113"/>
      <c r="X164" s="113"/>
    </row>
    <row r="165" spans="1:24" ht="18" customHeight="1" x14ac:dyDescent="0.3">
      <c r="A165" s="114"/>
      <c r="B165" s="323"/>
      <c r="C165" s="323"/>
      <c r="D165" s="324"/>
      <c r="E165" s="161"/>
      <c r="F165" s="324"/>
      <c r="G165" s="324"/>
      <c r="H165" s="325"/>
      <c r="I165" s="325"/>
      <c r="J165" s="326"/>
      <c r="K165" s="327">
        <f>220*K164*0.85/1000</f>
        <v>44.319000000000003</v>
      </c>
      <c r="L165" s="327">
        <f>220*L164*0.85/1000</f>
        <v>38.148000000000003</v>
      </c>
      <c r="M165" s="327">
        <f>220*M164*0.85/1000</f>
        <v>39.643999999999998</v>
      </c>
      <c r="N165" s="328"/>
      <c r="O165" s="238">
        <f>SUM(K165:M165)</f>
        <v>122.11100000000002</v>
      </c>
      <c r="P165" s="329"/>
      <c r="Q165" s="329"/>
      <c r="R165" s="329"/>
      <c r="S165" s="330"/>
      <c r="T165" s="331">
        <f>SUM(P165:R165)</f>
        <v>0</v>
      </c>
      <c r="U165" s="171">
        <f>SUM(O165,T165)</f>
        <v>122.11100000000002</v>
      </c>
      <c r="V165" s="283"/>
      <c r="W165" s="113"/>
      <c r="X165" s="113"/>
    </row>
    <row r="166" spans="1:24" ht="18" customHeight="1" x14ac:dyDescent="0.3">
      <c r="A166" s="181" t="s">
        <v>221</v>
      </c>
      <c r="B166" s="295">
        <v>630</v>
      </c>
      <c r="C166" s="295">
        <v>910</v>
      </c>
      <c r="D166" s="134">
        <f>MAX(K173:L173:M173)/910*100</f>
        <v>28.681318681318679</v>
      </c>
      <c r="E166" s="134"/>
      <c r="F166" s="296"/>
      <c r="G166" s="296"/>
      <c r="H166" s="297"/>
      <c r="I166" s="60"/>
      <c r="J166" s="61">
        <f>(K166+L166+M166)/3</f>
        <v>231.66666666666666</v>
      </c>
      <c r="K166" s="298">
        <v>234</v>
      </c>
      <c r="L166" s="298">
        <v>232</v>
      </c>
      <c r="M166" s="298">
        <v>229</v>
      </c>
      <c r="N166" s="299"/>
      <c r="O166" s="300"/>
      <c r="P166" s="346">
        <v>235</v>
      </c>
      <c r="Q166" s="346">
        <v>237</v>
      </c>
      <c r="R166" s="346">
        <v>233</v>
      </c>
      <c r="S166" s="227"/>
      <c r="T166" s="228"/>
      <c r="U166" s="97"/>
      <c r="V166" s="191"/>
      <c r="W166" s="2"/>
      <c r="X166" s="2"/>
    </row>
    <row r="167" spans="1:24" ht="18" customHeight="1" x14ac:dyDescent="0.25">
      <c r="A167" s="1061" t="s">
        <v>431</v>
      </c>
      <c r="B167" s="332"/>
      <c r="C167" s="332"/>
      <c r="D167" s="303"/>
      <c r="E167" s="168">
        <v>406</v>
      </c>
      <c r="F167" s="304"/>
      <c r="G167" s="304"/>
      <c r="H167" s="305"/>
      <c r="I167" s="304">
        <v>412</v>
      </c>
      <c r="J167" s="306"/>
      <c r="K167" s="81"/>
      <c r="L167" s="81"/>
      <c r="M167" s="81"/>
      <c r="N167" s="82">
        <f t="shared" ref="N167:N173" si="11">SQRT((0+L167*0.866-M167*0.866)*(0+L167*0.866-M167*0.866)+(K167-L167*0.5-M167*0.5)*(K167-L167*0.5-M167*0.5))</f>
        <v>0</v>
      </c>
      <c r="O167" s="307"/>
      <c r="P167" s="267">
        <v>65</v>
      </c>
      <c r="Q167" s="267">
        <v>67</v>
      </c>
      <c r="R167" s="267">
        <v>83</v>
      </c>
      <c r="S167" s="267">
        <f t="shared" ref="S167:S172" si="12">SQRT((0+Q167*0.866-R167*0.866)*(0+Q167*0.866-R167*0.866)+(P167-Q167*0.5-R167*0.5)*(P167-Q167*0.5-R167*0.5))</f>
        <v>17.087677899586005</v>
      </c>
      <c r="T167" s="228"/>
      <c r="U167" s="97"/>
      <c r="V167" s="191"/>
      <c r="W167" s="2"/>
      <c r="X167" s="2"/>
    </row>
    <row r="168" spans="1:24" ht="18" customHeight="1" x14ac:dyDescent="0.25">
      <c r="A168" s="1061" t="s">
        <v>432</v>
      </c>
      <c r="B168" s="333"/>
      <c r="C168" s="333"/>
      <c r="D168" s="309"/>
      <c r="E168" s="146">
        <v>408</v>
      </c>
      <c r="F168" s="310"/>
      <c r="G168" s="310"/>
      <c r="H168" s="311"/>
      <c r="I168" s="310">
        <v>408</v>
      </c>
      <c r="J168" s="306"/>
      <c r="K168" s="81">
        <v>82</v>
      </c>
      <c r="L168" s="81">
        <v>64</v>
      </c>
      <c r="M168" s="81">
        <v>42</v>
      </c>
      <c r="N168" s="312">
        <f t="shared" si="11"/>
        <v>34.698396274179593</v>
      </c>
      <c r="O168" s="307"/>
      <c r="P168" s="267"/>
      <c r="Q168" s="267"/>
      <c r="R168" s="267"/>
      <c r="S168" s="451">
        <f t="shared" si="12"/>
        <v>0</v>
      </c>
      <c r="T168" s="228"/>
      <c r="U168" s="97"/>
      <c r="V168" s="191"/>
      <c r="W168" s="2"/>
      <c r="X168" s="2"/>
    </row>
    <row r="169" spans="1:24" ht="18" customHeight="1" x14ac:dyDescent="0.25">
      <c r="A169" s="1061" t="s">
        <v>592</v>
      </c>
      <c r="B169" s="333"/>
      <c r="C169" s="333"/>
      <c r="D169" s="309"/>
      <c r="E169" s="146">
        <v>402</v>
      </c>
      <c r="F169" s="310"/>
      <c r="G169" s="310"/>
      <c r="H169" s="311"/>
      <c r="I169" s="310">
        <v>406</v>
      </c>
      <c r="J169" s="306"/>
      <c r="K169" s="81">
        <v>0</v>
      </c>
      <c r="L169" s="81">
        <v>0</v>
      </c>
      <c r="M169" s="81">
        <v>0</v>
      </c>
      <c r="N169" s="312">
        <f t="shared" si="11"/>
        <v>0</v>
      </c>
      <c r="O169" s="307"/>
      <c r="P169" s="267"/>
      <c r="Q169" s="267"/>
      <c r="R169" s="267"/>
      <c r="S169" s="451">
        <f t="shared" si="12"/>
        <v>0</v>
      </c>
      <c r="T169" s="228"/>
      <c r="U169" s="97"/>
      <c r="V169" s="191"/>
      <c r="W169" s="2"/>
      <c r="X169" s="2"/>
    </row>
    <row r="170" spans="1:24" ht="18" customHeight="1" x14ac:dyDescent="0.25">
      <c r="A170" s="1061" t="s">
        <v>591</v>
      </c>
      <c r="B170" s="333"/>
      <c r="C170" s="333"/>
      <c r="D170" s="309"/>
      <c r="E170" s="146"/>
      <c r="F170" s="310"/>
      <c r="G170" s="310"/>
      <c r="H170" s="311"/>
      <c r="I170" s="311"/>
      <c r="J170" s="306"/>
      <c r="K170" s="81">
        <v>24</v>
      </c>
      <c r="L170" s="81">
        <v>54</v>
      </c>
      <c r="M170" s="81">
        <v>36</v>
      </c>
      <c r="N170" s="312">
        <f t="shared" si="11"/>
        <v>26.153121113932084</v>
      </c>
      <c r="O170" s="307"/>
      <c r="P170" s="267"/>
      <c r="Q170" s="267"/>
      <c r="R170" s="267"/>
      <c r="S170" s="451">
        <f t="shared" si="12"/>
        <v>0</v>
      </c>
      <c r="T170" s="228"/>
      <c r="U170" s="97"/>
      <c r="V170" s="191"/>
      <c r="W170" s="2"/>
      <c r="X170" s="2"/>
    </row>
    <row r="171" spans="1:24" ht="18" customHeight="1" x14ac:dyDescent="0.25">
      <c r="A171" s="1061" t="s">
        <v>593</v>
      </c>
      <c r="B171" s="333"/>
      <c r="C171" s="333"/>
      <c r="D171" s="309"/>
      <c r="E171" s="146"/>
      <c r="F171" s="310"/>
      <c r="G171" s="310"/>
      <c r="H171" s="311"/>
      <c r="I171" s="311"/>
      <c r="J171" s="306"/>
      <c r="K171" s="81">
        <v>133</v>
      </c>
      <c r="L171" s="81">
        <v>132</v>
      </c>
      <c r="M171" s="81">
        <v>164</v>
      </c>
      <c r="N171" s="312">
        <f t="shared" si="11"/>
        <v>31.511187600596717</v>
      </c>
      <c r="O171" s="307"/>
      <c r="P171" s="267"/>
      <c r="Q171" s="267"/>
      <c r="R171" s="267"/>
      <c r="S171" s="451">
        <f t="shared" si="12"/>
        <v>0</v>
      </c>
      <c r="T171" s="228"/>
      <c r="U171" s="97"/>
      <c r="V171" s="191"/>
      <c r="W171" s="2"/>
      <c r="X171" s="2"/>
    </row>
    <row r="172" spans="1:24" ht="18" customHeight="1" x14ac:dyDescent="0.25">
      <c r="A172" s="1061" t="s">
        <v>594</v>
      </c>
      <c r="B172" s="333"/>
      <c r="C172" s="333"/>
      <c r="D172" s="309"/>
      <c r="E172" s="146"/>
      <c r="F172" s="310"/>
      <c r="G172" s="310"/>
      <c r="H172" s="311"/>
      <c r="I172" s="311"/>
      <c r="J172" s="306"/>
      <c r="K172" s="81">
        <v>22</v>
      </c>
      <c r="L172" s="81">
        <v>1</v>
      </c>
      <c r="M172" s="81">
        <v>4</v>
      </c>
      <c r="N172" s="312">
        <f t="shared" si="11"/>
        <v>19.672305507997784</v>
      </c>
      <c r="O172" s="313"/>
      <c r="P172" s="267"/>
      <c r="Q172" s="267"/>
      <c r="R172" s="267"/>
      <c r="S172" s="451">
        <f t="shared" si="12"/>
        <v>0</v>
      </c>
      <c r="T172" s="228"/>
      <c r="U172" s="97"/>
      <c r="V172" s="191"/>
      <c r="W172" s="2"/>
      <c r="X172" s="2"/>
    </row>
    <row r="173" spans="1:24" ht="18" customHeight="1" x14ac:dyDescent="0.3">
      <c r="A173" s="100" t="s">
        <v>11</v>
      </c>
      <c r="B173" s="334"/>
      <c r="C173" s="334"/>
      <c r="D173" s="315"/>
      <c r="E173" s="315"/>
      <c r="F173" s="315"/>
      <c r="G173" s="315"/>
      <c r="H173" s="316"/>
      <c r="I173" s="316"/>
      <c r="J173" s="317"/>
      <c r="K173" s="318">
        <f>SUM(K167:K172)</f>
        <v>261</v>
      </c>
      <c r="L173" s="318">
        <f>SUM(L167:L172)</f>
        <v>251</v>
      </c>
      <c r="M173" s="318">
        <f>SUM(M167:M172)</f>
        <v>246</v>
      </c>
      <c r="N173" s="319">
        <f t="shared" si="11"/>
        <v>13.228714979165582</v>
      </c>
      <c r="O173" s="335"/>
      <c r="P173" s="320"/>
      <c r="Q173" s="320"/>
      <c r="R173" s="320"/>
      <c r="S173" s="321"/>
      <c r="T173" s="322"/>
      <c r="U173" s="97"/>
      <c r="V173" s="191"/>
      <c r="W173" s="2"/>
      <c r="X173" s="113"/>
    </row>
    <row r="174" spans="1:24" ht="18" customHeight="1" x14ac:dyDescent="0.3">
      <c r="A174" s="114"/>
      <c r="B174" s="239"/>
      <c r="C174" s="239"/>
      <c r="D174" s="324"/>
      <c r="E174" s="336"/>
      <c r="F174" s="336"/>
      <c r="G174" s="336"/>
      <c r="H174" s="325"/>
      <c r="I174" s="325"/>
      <c r="J174" s="326"/>
      <c r="K174" s="327">
        <f>220*K173*0.85/1000</f>
        <v>48.807000000000002</v>
      </c>
      <c r="L174" s="327">
        <f>220*L173*0.85/1000</f>
        <v>46.936999999999998</v>
      </c>
      <c r="M174" s="327">
        <f>220*M173*0.85/1000</f>
        <v>46.002000000000002</v>
      </c>
      <c r="N174" s="328"/>
      <c r="O174" s="238">
        <f>SUM(K174:M174)</f>
        <v>141.74600000000001</v>
      </c>
      <c r="P174" s="329"/>
      <c r="Q174" s="329"/>
      <c r="R174" s="329"/>
      <c r="S174" s="330"/>
      <c r="T174" s="337">
        <f>SUM(P174:R174)</f>
        <v>0</v>
      </c>
      <c r="U174" s="171"/>
      <c r="V174" s="283">
        <f>SUM(O174,T174)</f>
        <v>141.74600000000001</v>
      </c>
      <c r="W174" s="2"/>
      <c r="X174" s="113"/>
    </row>
    <row r="175" spans="1:24" ht="18" customHeight="1" x14ac:dyDescent="0.3">
      <c r="A175" s="175" t="s">
        <v>32</v>
      </c>
      <c r="B175" s="338">
        <f>SUM(B97,B119,B133,B157)</f>
        <v>1760</v>
      </c>
      <c r="C175" s="338"/>
      <c r="D175" s="339"/>
      <c r="E175" s="340"/>
      <c r="F175" s="341">
        <f>SUM(F97,F119,F133,F157)</f>
        <v>630</v>
      </c>
      <c r="G175" s="341"/>
      <c r="H175" s="342"/>
      <c r="I175" s="342"/>
      <c r="J175" s="306"/>
      <c r="K175" s="343"/>
      <c r="L175" s="343"/>
      <c r="M175" s="343"/>
      <c r="N175" s="344"/>
      <c r="O175" s="345"/>
      <c r="P175" s="346"/>
      <c r="Q175" s="346"/>
      <c r="R175" s="346"/>
      <c r="S175" s="347"/>
      <c r="T175" s="348"/>
      <c r="U175" s="349">
        <f>SUM(U107,U118,U125,U132,U144,U156,U165,U174)</f>
        <v>453.8116</v>
      </c>
      <c r="V175" s="350">
        <f>SUM(V118,V132,V156,V174)</f>
        <v>497.22365000000002</v>
      </c>
      <c r="W175" s="2"/>
      <c r="X175" s="71"/>
    </row>
    <row r="176" spans="1:24" ht="18" customHeight="1" x14ac:dyDescent="0.25">
      <c r="A176" s="1138" t="s">
        <v>33</v>
      </c>
      <c r="B176" s="1139"/>
      <c r="C176" s="1139"/>
      <c r="D176" s="1139"/>
      <c r="E176" s="1139"/>
      <c r="F176" s="1139"/>
      <c r="G176" s="1139"/>
      <c r="H176" s="1139"/>
      <c r="I176" s="1139"/>
      <c r="J176" s="1139"/>
      <c r="K176" s="1139"/>
      <c r="L176" s="1139"/>
      <c r="M176" s="1139"/>
      <c r="N176" s="1139"/>
      <c r="O176" s="1139"/>
      <c r="P176" s="1139"/>
      <c r="Q176" s="1139"/>
      <c r="R176" s="1139"/>
      <c r="S176" s="1139"/>
      <c r="T176" s="1139"/>
      <c r="U176" s="1140"/>
      <c r="V176" s="53"/>
      <c r="W176" s="2"/>
      <c r="X176" s="2"/>
    </row>
    <row r="177" spans="1:24" ht="18" customHeight="1" x14ac:dyDescent="0.3">
      <c r="A177" s="181" t="s">
        <v>222</v>
      </c>
      <c r="B177" s="295">
        <v>630</v>
      </c>
      <c r="C177" s="295">
        <v>910</v>
      </c>
      <c r="D177" s="134">
        <f>MAX(K187:L187:M187)/910*100</f>
        <v>40.439560439560438</v>
      </c>
      <c r="E177" s="134"/>
      <c r="F177" s="351"/>
      <c r="G177" s="351"/>
      <c r="H177" s="342"/>
      <c r="I177" s="342"/>
      <c r="J177" s="61">
        <f>(K177+L177+M177)/3</f>
        <v>231.33333333333334</v>
      </c>
      <c r="K177" s="352">
        <v>231</v>
      </c>
      <c r="L177" s="352">
        <v>231</v>
      </c>
      <c r="M177" s="353">
        <v>232</v>
      </c>
      <c r="N177" s="352"/>
      <c r="O177" s="354"/>
      <c r="P177" s="301"/>
      <c r="Q177" s="301"/>
      <c r="R177" s="301"/>
      <c r="S177" s="227"/>
      <c r="T177" s="228"/>
      <c r="U177" s="97"/>
      <c r="V177" s="97"/>
      <c r="W177" s="2"/>
      <c r="X177" s="2"/>
    </row>
    <row r="178" spans="1:24" ht="18" customHeight="1" x14ac:dyDescent="0.25">
      <c r="A178" s="1061" t="s">
        <v>433</v>
      </c>
      <c r="B178" s="355"/>
      <c r="C178" s="302"/>
      <c r="D178" s="303"/>
      <c r="E178" s="303">
        <v>405</v>
      </c>
      <c r="F178" s="356"/>
      <c r="G178" s="356"/>
      <c r="H178" s="357"/>
      <c r="I178" s="357"/>
      <c r="J178" s="306"/>
      <c r="K178" s="81">
        <v>93</v>
      </c>
      <c r="L178" s="81">
        <v>79</v>
      </c>
      <c r="M178" s="81">
        <v>103</v>
      </c>
      <c r="N178" s="358">
        <f t="shared" ref="N178:N187" si="13">SQRT((0+L178*0.866-M178*0.866)*(0+L178*0.866-M178*0.866)+(K178-L178*0.5-M178*0.5)*(K178-L178*0.5-M178*0.5))</f>
        <v>20.88000613026729</v>
      </c>
      <c r="O178" s="359"/>
      <c r="P178" s="301"/>
      <c r="Q178" s="301"/>
      <c r="R178" s="301"/>
      <c r="S178" s="227"/>
      <c r="T178" s="228"/>
      <c r="U178" s="97"/>
      <c r="V178" s="97"/>
      <c r="W178" s="2"/>
      <c r="X178" s="2"/>
    </row>
    <row r="179" spans="1:24" ht="18" customHeight="1" x14ac:dyDescent="0.25">
      <c r="A179" s="1061" t="s">
        <v>434</v>
      </c>
      <c r="B179" s="360"/>
      <c r="C179" s="308"/>
      <c r="D179" s="309"/>
      <c r="E179" s="309">
        <v>395</v>
      </c>
      <c r="F179" s="361"/>
      <c r="G179" s="361"/>
      <c r="H179" s="362"/>
      <c r="I179" s="362"/>
      <c r="J179" s="306"/>
      <c r="K179" s="81">
        <v>126</v>
      </c>
      <c r="L179" s="81">
        <v>98</v>
      </c>
      <c r="M179" s="81">
        <v>90</v>
      </c>
      <c r="N179" s="358">
        <f t="shared" si="13"/>
        <v>32.741368083817143</v>
      </c>
      <c r="O179" s="359"/>
      <c r="P179" s="301"/>
      <c r="Q179" s="301"/>
      <c r="R179" s="301"/>
      <c r="S179" s="227"/>
      <c r="T179" s="228"/>
      <c r="U179" s="97"/>
      <c r="V179" s="97"/>
      <c r="W179" s="2"/>
      <c r="X179" s="2"/>
    </row>
    <row r="180" spans="1:24" ht="18" customHeight="1" x14ac:dyDescent="0.25">
      <c r="A180" s="1061" t="s">
        <v>560</v>
      </c>
      <c r="B180" s="360"/>
      <c r="C180" s="308"/>
      <c r="D180" s="309"/>
      <c r="E180" s="309">
        <v>403</v>
      </c>
      <c r="F180" s="361"/>
      <c r="G180" s="361"/>
      <c r="H180" s="362"/>
      <c r="I180" s="362"/>
      <c r="J180" s="306"/>
      <c r="K180" s="81">
        <v>80</v>
      </c>
      <c r="L180" s="81">
        <v>54</v>
      </c>
      <c r="M180" s="81">
        <v>76</v>
      </c>
      <c r="N180" s="358">
        <f t="shared" si="13"/>
        <v>24.248272185869244</v>
      </c>
      <c r="O180" s="359"/>
      <c r="P180" s="301"/>
      <c r="Q180" s="301"/>
      <c r="R180" s="301"/>
      <c r="S180" s="227"/>
      <c r="T180" s="228"/>
      <c r="U180" s="97"/>
      <c r="V180" s="97"/>
      <c r="W180" s="2"/>
      <c r="X180" s="2"/>
    </row>
    <row r="181" spans="1:24" ht="18" customHeight="1" x14ac:dyDescent="0.25">
      <c r="A181" s="1061" t="s">
        <v>37</v>
      </c>
      <c r="B181" s="360"/>
      <c r="C181" s="308"/>
      <c r="D181" s="309"/>
      <c r="E181" s="309"/>
      <c r="F181" s="361"/>
      <c r="G181" s="361"/>
      <c r="H181" s="362"/>
      <c r="I181" s="362"/>
      <c r="J181" s="306"/>
      <c r="K181" s="81">
        <v>10</v>
      </c>
      <c r="L181" s="81">
        <v>7</v>
      </c>
      <c r="M181" s="81">
        <v>6</v>
      </c>
      <c r="N181" s="358">
        <f t="shared" si="13"/>
        <v>3.6055451737566679</v>
      </c>
      <c r="O181" s="359"/>
      <c r="P181" s="301"/>
      <c r="Q181" s="301"/>
      <c r="R181" s="301"/>
      <c r="S181" s="227"/>
      <c r="T181" s="228"/>
      <c r="U181" s="97"/>
      <c r="V181" s="97"/>
      <c r="W181" s="2"/>
      <c r="X181" s="2"/>
    </row>
    <row r="182" spans="1:24" ht="18" customHeight="1" x14ac:dyDescent="0.25">
      <c r="A182" s="1061" t="s">
        <v>359</v>
      </c>
      <c r="B182" s="360"/>
      <c r="C182" s="308"/>
      <c r="D182" s="309"/>
      <c r="E182" s="309"/>
      <c r="F182" s="361"/>
      <c r="G182" s="361"/>
      <c r="H182" s="362"/>
      <c r="I182" s="362"/>
      <c r="J182" s="306"/>
      <c r="K182" s="81">
        <v>6</v>
      </c>
      <c r="L182" s="81">
        <v>0</v>
      </c>
      <c r="M182" s="81">
        <v>8</v>
      </c>
      <c r="N182" s="358">
        <f t="shared" si="13"/>
        <v>7.2109072938153904</v>
      </c>
      <c r="O182" s="359"/>
      <c r="P182" s="301"/>
      <c r="Q182" s="301"/>
      <c r="R182" s="301"/>
      <c r="S182" s="227"/>
      <c r="T182" s="228"/>
      <c r="U182" s="97"/>
      <c r="V182" s="97"/>
      <c r="W182" s="2"/>
      <c r="X182" s="2"/>
    </row>
    <row r="183" spans="1:24" ht="18" customHeight="1" x14ac:dyDescent="0.25">
      <c r="A183" s="1061" t="s">
        <v>435</v>
      </c>
      <c r="B183" s="360"/>
      <c r="C183" s="308"/>
      <c r="D183" s="309"/>
      <c r="E183" s="309"/>
      <c r="F183" s="361"/>
      <c r="G183" s="361"/>
      <c r="H183" s="362"/>
      <c r="I183" s="362"/>
      <c r="J183" s="306"/>
      <c r="K183" s="81">
        <v>37</v>
      </c>
      <c r="L183" s="81">
        <v>21</v>
      </c>
      <c r="M183" s="81">
        <v>39</v>
      </c>
      <c r="N183" s="358">
        <f t="shared" si="13"/>
        <v>17.087590350895006</v>
      </c>
      <c r="O183" s="359"/>
      <c r="P183" s="301"/>
      <c r="Q183" s="301"/>
      <c r="R183" s="301"/>
      <c r="S183" s="227"/>
      <c r="T183" s="228"/>
      <c r="U183" s="97"/>
      <c r="V183" s="97"/>
      <c r="W183" s="2"/>
      <c r="X183" s="2"/>
    </row>
    <row r="184" spans="1:24" ht="18" customHeight="1" x14ac:dyDescent="0.3">
      <c r="A184" s="1061" t="s">
        <v>436</v>
      </c>
      <c r="B184" s="360"/>
      <c r="C184" s="308"/>
      <c r="D184" s="309"/>
      <c r="E184" s="309"/>
      <c r="F184" s="361"/>
      <c r="G184" s="361"/>
      <c r="H184" s="362"/>
      <c r="I184" s="362"/>
      <c r="J184" s="306"/>
      <c r="K184" s="81">
        <v>16</v>
      </c>
      <c r="L184" s="81">
        <v>53</v>
      </c>
      <c r="M184" s="81">
        <v>44.160000000000004</v>
      </c>
      <c r="N184" s="358">
        <f t="shared" si="13"/>
        <v>33.467329764915512</v>
      </c>
      <c r="O184" s="359"/>
      <c r="P184" s="301"/>
      <c r="Q184" s="363"/>
      <c r="R184" s="301"/>
      <c r="S184" s="227"/>
      <c r="T184" s="228"/>
      <c r="U184" s="97"/>
      <c r="V184" s="97"/>
      <c r="W184" s="2"/>
      <c r="X184" s="2"/>
    </row>
    <row r="185" spans="1:24" ht="18" customHeight="1" x14ac:dyDescent="0.3">
      <c r="A185" s="1061" t="s">
        <v>561</v>
      </c>
      <c r="B185" s="360"/>
      <c r="C185" s="308"/>
      <c r="D185" s="309"/>
      <c r="E185" s="309"/>
      <c r="F185" s="361"/>
      <c r="G185" s="361"/>
      <c r="H185" s="362"/>
      <c r="I185" s="362"/>
      <c r="J185" s="306"/>
      <c r="K185" s="81">
        <v>0</v>
      </c>
      <c r="L185" s="81">
        <v>0</v>
      </c>
      <c r="M185" s="81">
        <v>0</v>
      </c>
      <c r="N185" s="358">
        <f t="shared" si="13"/>
        <v>0</v>
      </c>
      <c r="O185" s="359"/>
      <c r="P185" s="301"/>
      <c r="Q185" s="363"/>
      <c r="R185" s="301"/>
      <c r="S185" s="227"/>
      <c r="T185" s="228"/>
      <c r="U185" s="97"/>
      <c r="V185" s="97"/>
      <c r="W185" s="2"/>
      <c r="X185" s="2"/>
    </row>
    <row r="186" spans="1:24" ht="18" customHeight="1" x14ac:dyDescent="0.25">
      <c r="A186" s="1061" t="s">
        <v>562</v>
      </c>
      <c r="B186" s="360"/>
      <c r="C186" s="308"/>
      <c r="D186" s="309"/>
      <c r="E186" s="309"/>
      <c r="F186" s="361"/>
      <c r="G186" s="361"/>
      <c r="H186" s="362"/>
      <c r="I186" s="362"/>
      <c r="J186" s="306"/>
      <c r="K186" s="81">
        <v>0</v>
      </c>
      <c r="L186" s="81">
        <v>0</v>
      </c>
      <c r="M186" s="81">
        <v>0</v>
      </c>
      <c r="N186" s="358">
        <f t="shared" si="13"/>
        <v>0</v>
      </c>
      <c r="O186" s="313"/>
      <c r="P186" s="301"/>
      <c r="Q186" s="301"/>
      <c r="R186" s="301"/>
      <c r="S186" s="227"/>
      <c r="T186" s="228"/>
      <c r="U186" s="97"/>
      <c r="V186" s="97"/>
      <c r="W186" s="2"/>
      <c r="X186" s="2"/>
    </row>
    <row r="187" spans="1:24" ht="18" customHeight="1" x14ac:dyDescent="0.3">
      <c r="A187" s="100" t="s">
        <v>11</v>
      </c>
      <c r="B187" s="364"/>
      <c r="C187" s="314"/>
      <c r="D187" s="315"/>
      <c r="E187" s="315"/>
      <c r="F187" s="334"/>
      <c r="G187" s="334"/>
      <c r="H187" s="365"/>
      <c r="I187" s="365"/>
      <c r="J187" s="317"/>
      <c r="K187" s="318">
        <f>SUM(K178:K186)</f>
        <v>368</v>
      </c>
      <c r="L187" s="318">
        <f>SUM(L178:L186)</f>
        <v>312</v>
      </c>
      <c r="M187" s="319">
        <f>SUM(M178:M186)</f>
        <v>366.16</v>
      </c>
      <c r="N187" s="318">
        <f t="shared" si="13"/>
        <v>55.101874147379043</v>
      </c>
      <c r="O187" s="366"/>
      <c r="P187" s="320"/>
      <c r="Q187" s="320"/>
      <c r="R187" s="320"/>
      <c r="S187" s="233"/>
      <c r="T187" s="317"/>
      <c r="U187" s="97"/>
      <c r="V187" s="97"/>
      <c r="W187" s="2"/>
      <c r="X187" s="2"/>
    </row>
    <row r="188" spans="1:24" ht="18" customHeight="1" x14ac:dyDescent="0.3">
      <c r="A188" s="114"/>
      <c r="B188" s="367"/>
      <c r="C188" s="323"/>
      <c r="D188" s="324"/>
      <c r="E188" s="324"/>
      <c r="F188" s="368"/>
      <c r="G188" s="368"/>
      <c r="H188" s="369"/>
      <c r="I188" s="369"/>
      <c r="J188" s="326"/>
      <c r="K188" s="327">
        <f>220*K187*0.85/1000</f>
        <v>68.816000000000003</v>
      </c>
      <c r="L188" s="327">
        <f>220*L187*0.85/1000</f>
        <v>58.344000000000001</v>
      </c>
      <c r="M188" s="328">
        <f>220*M187*0.85/1000</f>
        <v>68.471920000000011</v>
      </c>
      <c r="N188" s="327"/>
      <c r="O188" s="370">
        <f>SUM(K188:M188)</f>
        <v>195.63192000000001</v>
      </c>
      <c r="P188" s="329">
        <f>220*P187*0.85/1000</f>
        <v>0</v>
      </c>
      <c r="Q188" s="329">
        <f>220*Q187*0.85/1000</f>
        <v>0</v>
      </c>
      <c r="R188" s="329">
        <f>220*R187*0.85/1000</f>
        <v>0</v>
      </c>
      <c r="S188" s="239"/>
      <c r="T188" s="371">
        <f>SUM(P188:R188)</f>
        <v>0</v>
      </c>
      <c r="U188" s="372">
        <f>SUM(O188,T188)</f>
        <v>195.63192000000001</v>
      </c>
      <c r="V188" s="373"/>
      <c r="W188" s="2"/>
      <c r="X188" s="2"/>
    </row>
    <row r="189" spans="1:24" ht="18" customHeight="1" x14ac:dyDescent="0.3">
      <c r="A189" s="181" t="s">
        <v>223</v>
      </c>
      <c r="B189" s="295">
        <v>630</v>
      </c>
      <c r="C189" s="295">
        <v>910</v>
      </c>
      <c r="D189" s="134">
        <f>MAX(K199:L199:M199)/910*100</f>
        <v>25.824175824175828</v>
      </c>
      <c r="E189" s="374"/>
      <c r="F189" s="351"/>
      <c r="G189" s="351"/>
      <c r="H189" s="342"/>
      <c r="I189" s="342"/>
      <c r="J189" s="61">
        <f>(K189+L189+M189)/3</f>
        <v>231</v>
      </c>
      <c r="K189" s="352">
        <v>233</v>
      </c>
      <c r="L189" s="352">
        <v>230</v>
      </c>
      <c r="M189" s="353">
        <v>230</v>
      </c>
      <c r="N189" s="352"/>
      <c r="O189" s="354"/>
      <c r="P189" s="301"/>
      <c r="Q189" s="301"/>
      <c r="R189" s="301"/>
      <c r="S189" s="227"/>
      <c r="T189" s="228"/>
      <c r="U189" s="97"/>
      <c r="V189" s="191"/>
      <c r="W189" s="2"/>
      <c r="X189" s="2"/>
    </row>
    <row r="190" spans="1:24" ht="18" customHeight="1" x14ac:dyDescent="0.25">
      <c r="A190" s="1061" t="s">
        <v>433</v>
      </c>
      <c r="B190" s="355"/>
      <c r="C190" s="302"/>
      <c r="D190" s="303"/>
      <c r="E190" s="303">
        <v>404</v>
      </c>
      <c r="F190" s="356"/>
      <c r="G190" s="356"/>
      <c r="H190" s="357"/>
      <c r="I190" s="357"/>
      <c r="J190" s="306"/>
      <c r="K190" s="81">
        <v>87</v>
      </c>
      <c r="L190" s="81">
        <v>44</v>
      </c>
      <c r="M190" s="81">
        <v>17</v>
      </c>
      <c r="N190" s="358">
        <f t="shared" ref="N190:N199" si="14">SQRT((0+L190*0.866-M190*0.866)*(0+L190*0.866-M190*0.866)+(K190-L190*0.5-M190*0.5)*(K190-L190*0.5-M190*0.5))</f>
        <v>61.147100699869654</v>
      </c>
      <c r="O190" s="359"/>
      <c r="P190" s="301"/>
      <c r="Q190" s="301"/>
      <c r="R190" s="301"/>
      <c r="S190" s="227"/>
      <c r="T190" s="228"/>
      <c r="U190" s="97"/>
      <c r="V190" s="191"/>
      <c r="W190" s="2"/>
      <c r="X190" s="2"/>
    </row>
    <row r="191" spans="1:24" ht="18" customHeight="1" x14ac:dyDescent="0.25">
      <c r="A191" s="1061" t="s">
        <v>434</v>
      </c>
      <c r="B191" s="360"/>
      <c r="C191" s="308"/>
      <c r="D191" s="309"/>
      <c r="E191" s="309">
        <v>396</v>
      </c>
      <c r="F191" s="361"/>
      <c r="G191" s="361"/>
      <c r="H191" s="362"/>
      <c r="I191" s="362"/>
      <c r="J191" s="306"/>
      <c r="K191" s="81">
        <v>75</v>
      </c>
      <c r="L191" s="81">
        <v>94</v>
      </c>
      <c r="M191" s="81">
        <v>76</v>
      </c>
      <c r="N191" s="358">
        <f t="shared" si="14"/>
        <v>18.519874297629556</v>
      </c>
      <c r="O191" s="359"/>
      <c r="P191" s="301"/>
      <c r="Q191" s="301"/>
      <c r="R191" s="301"/>
      <c r="S191" s="227"/>
      <c r="T191" s="228"/>
      <c r="U191" s="97"/>
      <c r="V191" s="191"/>
      <c r="W191" s="2"/>
      <c r="X191" s="2"/>
    </row>
    <row r="192" spans="1:24" ht="18" customHeight="1" x14ac:dyDescent="0.25">
      <c r="A192" s="1061" t="s">
        <v>560</v>
      </c>
      <c r="B192" s="360"/>
      <c r="C192" s="308"/>
      <c r="D192" s="309"/>
      <c r="E192" s="309">
        <v>409</v>
      </c>
      <c r="F192" s="361"/>
      <c r="G192" s="361"/>
      <c r="H192" s="362"/>
      <c r="I192" s="362"/>
      <c r="J192" s="306"/>
      <c r="K192" s="81">
        <v>55</v>
      </c>
      <c r="L192" s="81">
        <v>29</v>
      </c>
      <c r="M192" s="81">
        <v>47</v>
      </c>
      <c r="N192" s="358"/>
      <c r="O192" s="359"/>
      <c r="P192" s="301"/>
      <c r="Q192" s="301"/>
      <c r="R192" s="301"/>
      <c r="S192" s="227"/>
      <c r="T192" s="228"/>
      <c r="U192" s="97"/>
      <c r="V192" s="191"/>
      <c r="W192" s="2"/>
      <c r="X192" s="2"/>
    </row>
    <row r="193" spans="1:24" ht="18" customHeight="1" x14ac:dyDescent="0.25">
      <c r="A193" s="1061" t="s">
        <v>37</v>
      </c>
      <c r="B193" s="360"/>
      <c r="C193" s="308"/>
      <c r="D193" s="309"/>
      <c r="E193" s="309"/>
      <c r="F193" s="361"/>
      <c r="G193" s="361"/>
      <c r="H193" s="362"/>
      <c r="I193" s="362"/>
      <c r="J193" s="306"/>
      <c r="K193" s="81">
        <v>6</v>
      </c>
      <c r="L193" s="81">
        <v>8</v>
      </c>
      <c r="M193" s="81">
        <v>6</v>
      </c>
      <c r="N193" s="358">
        <f t="shared" si="14"/>
        <v>1.9999559995159895</v>
      </c>
      <c r="O193" s="359"/>
      <c r="P193" s="301"/>
      <c r="Q193" s="301"/>
      <c r="R193" s="301"/>
      <c r="S193" s="227"/>
      <c r="T193" s="228"/>
      <c r="U193" s="97"/>
      <c r="V193" s="191"/>
      <c r="W193" s="2"/>
      <c r="X193" s="2"/>
    </row>
    <row r="194" spans="1:24" ht="18" customHeight="1" x14ac:dyDescent="0.25">
      <c r="A194" s="1061" t="s">
        <v>359</v>
      </c>
      <c r="B194" s="360"/>
      <c r="C194" s="308"/>
      <c r="D194" s="309"/>
      <c r="E194" s="309"/>
      <c r="F194" s="361"/>
      <c r="G194" s="361"/>
      <c r="H194" s="362"/>
      <c r="I194" s="362"/>
      <c r="J194" s="306"/>
      <c r="K194" s="81">
        <v>4</v>
      </c>
      <c r="L194" s="81">
        <v>2</v>
      </c>
      <c r="M194" s="81">
        <v>6</v>
      </c>
      <c r="N194" s="358">
        <f t="shared" si="14"/>
        <v>3.4639999999999995</v>
      </c>
      <c r="O194" s="359"/>
      <c r="P194" s="301"/>
      <c r="Q194" s="301"/>
      <c r="R194" s="301"/>
      <c r="S194" s="227"/>
      <c r="T194" s="228"/>
      <c r="U194" s="97"/>
      <c r="V194" s="191"/>
      <c r="W194" s="2"/>
      <c r="X194" s="2"/>
    </row>
    <row r="195" spans="1:24" ht="18" customHeight="1" x14ac:dyDescent="0.25">
      <c r="A195" s="1061" t="s">
        <v>435</v>
      </c>
      <c r="B195" s="360"/>
      <c r="C195" s="308"/>
      <c r="D195" s="309"/>
      <c r="E195" s="309"/>
      <c r="F195" s="361"/>
      <c r="G195" s="361"/>
      <c r="H195" s="362"/>
      <c r="I195" s="362"/>
      <c r="J195" s="306"/>
      <c r="K195" s="81">
        <v>1</v>
      </c>
      <c r="L195" s="81">
        <v>0</v>
      </c>
      <c r="M195" s="81">
        <v>2</v>
      </c>
      <c r="N195" s="358">
        <f t="shared" si="14"/>
        <v>1.732</v>
      </c>
      <c r="O195" s="359"/>
      <c r="P195" s="301"/>
      <c r="Q195" s="301"/>
      <c r="R195" s="301"/>
      <c r="S195" s="227"/>
      <c r="T195" s="228"/>
      <c r="U195" s="97"/>
      <c r="V195" s="191"/>
      <c r="W195" s="2"/>
      <c r="X195" s="2"/>
    </row>
    <row r="196" spans="1:24" ht="18" customHeight="1" x14ac:dyDescent="0.25">
      <c r="A196" s="1061" t="s">
        <v>436</v>
      </c>
      <c r="B196" s="360"/>
      <c r="C196" s="308"/>
      <c r="D196" s="309"/>
      <c r="E196" s="309"/>
      <c r="F196" s="361"/>
      <c r="G196" s="361"/>
      <c r="H196" s="362"/>
      <c r="I196" s="362"/>
      <c r="J196" s="306"/>
      <c r="K196" s="81">
        <v>7</v>
      </c>
      <c r="L196" s="81">
        <v>6</v>
      </c>
      <c r="M196" s="81">
        <v>20</v>
      </c>
      <c r="N196" s="358">
        <f t="shared" si="14"/>
        <v>13.527430502501206</v>
      </c>
      <c r="O196" s="359"/>
      <c r="P196" s="301"/>
      <c r="Q196" s="301"/>
      <c r="R196" s="301"/>
      <c r="S196" s="227"/>
      <c r="T196" s="228"/>
      <c r="U196" s="97"/>
      <c r="V196" s="191"/>
      <c r="W196" s="2"/>
      <c r="X196" s="2"/>
    </row>
    <row r="197" spans="1:24" ht="18" customHeight="1" x14ac:dyDescent="0.25">
      <c r="A197" s="1061" t="s">
        <v>561</v>
      </c>
      <c r="B197" s="360"/>
      <c r="C197" s="308"/>
      <c r="D197" s="309"/>
      <c r="E197" s="309"/>
      <c r="F197" s="361"/>
      <c r="G197" s="361"/>
      <c r="H197" s="362"/>
      <c r="I197" s="362"/>
      <c r="J197" s="306"/>
      <c r="K197" s="81">
        <v>0</v>
      </c>
      <c r="L197" s="81">
        <v>0</v>
      </c>
      <c r="M197" s="81">
        <v>0</v>
      </c>
      <c r="N197" s="358">
        <f t="shared" si="14"/>
        <v>0</v>
      </c>
      <c r="O197" s="359"/>
      <c r="P197" s="301"/>
      <c r="Q197" s="301"/>
      <c r="R197" s="301"/>
      <c r="S197" s="227"/>
      <c r="T197" s="228"/>
      <c r="U197" s="97"/>
      <c r="V197" s="191"/>
      <c r="W197" s="2"/>
      <c r="X197" s="2"/>
    </row>
    <row r="198" spans="1:24" ht="18" customHeight="1" x14ac:dyDescent="0.25">
      <c r="A198" s="1061" t="s">
        <v>562</v>
      </c>
      <c r="B198" s="360"/>
      <c r="C198" s="308"/>
      <c r="D198" s="309"/>
      <c r="E198" s="309"/>
      <c r="F198" s="361"/>
      <c r="G198" s="361"/>
      <c r="H198" s="362"/>
      <c r="I198" s="362"/>
      <c r="J198" s="306"/>
      <c r="K198" s="81">
        <v>0</v>
      </c>
      <c r="L198" s="81">
        <v>0</v>
      </c>
      <c r="M198" s="81">
        <v>0</v>
      </c>
      <c r="N198" s="358">
        <f t="shared" si="14"/>
        <v>0</v>
      </c>
      <c r="O198" s="313"/>
      <c r="P198" s="301"/>
      <c r="Q198" s="301"/>
      <c r="R198" s="301"/>
      <c r="S198" s="227"/>
      <c r="T198" s="228"/>
      <c r="U198" s="97"/>
      <c r="V198" s="191"/>
      <c r="W198" s="2"/>
      <c r="X198" s="2"/>
    </row>
    <row r="199" spans="1:24" ht="18" customHeight="1" x14ac:dyDescent="0.3">
      <c r="A199" s="100" t="s">
        <v>11</v>
      </c>
      <c r="B199" s="364"/>
      <c r="C199" s="314"/>
      <c r="D199" s="315"/>
      <c r="E199" s="315"/>
      <c r="F199" s="334"/>
      <c r="G199" s="334"/>
      <c r="H199" s="365"/>
      <c r="I199" s="365"/>
      <c r="J199" s="317"/>
      <c r="K199" s="318">
        <f>SUM(K190:K198)</f>
        <v>235</v>
      </c>
      <c r="L199" s="318">
        <f>SUM(L190:L198)</f>
        <v>183</v>
      </c>
      <c r="M199" s="319">
        <f>SUM(M190:M198)</f>
        <v>174</v>
      </c>
      <c r="N199" s="318">
        <f t="shared" si="14"/>
        <v>57.03504568245738</v>
      </c>
      <c r="O199" s="366"/>
      <c r="P199" s="320"/>
      <c r="Q199" s="320"/>
      <c r="R199" s="320"/>
      <c r="S199" s="233"/>
      <c r="T199" s="317"/>
      <c r="U199" s="97"/>
      <c r="V199" s="191"/>
      <c r="W199" s="113"/>
      <c r="X199" s="113"/>
    </row>
    <row r="200" spans="1:24" ht="18" customHeight="1" x14ac:dyDescent="0.3">
      <c r="A200" s="114"/>
      <c r="B200" s="367"/>
      <c r="C200" s="323"/>
      <c r="D200" s="324"/>
      <c r="E200" s="324"/>
      <c r="F200" s="368"/>
      <c r="G200" s="368"/>
      <c r="H200" s="369"/>
      <c r="I200" s="369"/>
      <c r="J200" s="326"/>
      <c r="K200" s="327">
        <f>220*K199*0.85/1000</f>
        <v>43.945</v>
      </c>
      <c r="L200" s="327">
        <f>220*L199*0.85/1000</f>
        <v>34.220999999999997</v>
      </c>
      <c r="M200" s="328">
        <f>220*M199*0.85/1000</f>
        <v>32.537999999999997</v>
      </c>
      <c r="N200" s="327"/>
      <c r="O200" s="370">
        <f>SUM(K200:M200)</f>
        <v>110.70399999999999</v>
      </c>
      <c r="P200" s="329">
        <f>220*P199*0.85/1000</f>
        <v>0</v>
      </c>
      <c r="Q200" s="329">
        <f>220*Q199*0.85/1000</f>
        <v>0</v>
      </c>
      <c r="R200" s="329">
        <f>220*R199*0.85/1000</f>
        <v>0</v>
      </c>
      <c r="S200" s="239"/>
      <c r="T200" s="371">
        <f>SUM(P200:R200)</f>
        <v>0</v>
      </c>
      <c r="U200" s="375"/>
      <c r="V200" s="376">
        <f>SUM(O200,T200)</f>
        <v>110.70399999999999</v>
      </c>
      <c r="W200" s="113"/>
      <c r="X200" s="113"/>
    </row>
    <row r="201" spans="1:24" ht="18" customHeight="1" x14ac:dyDescent="0.3">
      <c r="A201" s="181" t="s">
        <v>224</v>
      </c>
      <c r="B201" s="295">
        <v>63</v>
      </c>
      <c r="C201" s="295">
        <v>91</v>
      </c>
      <c r="D201" s="134">
        <f>MAX(K205:L205:M205)/91*100</f>
        <v>20.219780219780223</v>
      </c>
      <c r="E201" s="134"/>
      <c r="F201" s="351"/>
      <c r="G201" s="377"/>
      <c r="H201" s="342"/>
      <c r="I201" s="342"/>
      <c r="J201" s="378"/>
      <c r="K201" s="174">
        <v>230</v>
      </c>
      <c r="L201" s="174">
        <v>230</v>
      </c>
      <c r="M201" s="63">
        <v>230</v>
      </c>
      <c r="N201" s="174"/>
      <c r="O201" s="379"/>
      <c r="P201" s="301"/>
      <c r="Q201" s="301"/>
      <c r="R201" s="301"/>
      <c r="S201" s="227"/>
      <c r="T201" s="228"/>
      <c r="U201" s="97"/>
      <c r="V201" s="191"/>
      <c r="W201" s="113"/>
      <c r="X201" s="113"/>
    </row>
    <row r="202" spans="1:24" ht="18" customHeight="1" x14ac:dyDescent="0.25">
      <c r="A202" s="1061" t="s">
        <v>437</v>
      </c>
      <c r="B202" s="302"/>
      <c r="C202" s="302"/>
      <c r="D202" s="303"/>
      <c r="E202" s="168">
        <v>409</v>
      </c>
      <c r="F202" s="356"/>
      <c r="G202" s="356"/>
      <c r="H202" s="357"/>
      <c r="I202" s="357"/>
      <c r="J202" s="306"/>
      <c r="K202" s="81">
        <v>17.48</v>
      </c>
      <c r="L202" s="81">
        <v>18.400000000000002</v>
      </c>
      <c r="M202" s="81">
        <v>13.8</v>
      </c>
      <c r="N202" s="358">
        <f>SQRT((0+L202*0.866-M202*0.866)*(0+L202*0.866-M202*0.866)+(K202-L202*0.5-M202*0.5)*(K202-L202*0.5-M202*0.5))</f>
        <v>4.2158592196609224</v>
      </c>
      <c r="O202" s="359"/>
      <c r="P202" s="301"/>
      <c r="Q202" s="301"/>
      <c r="R202" s="301"/>
      <c r="S202" s="227"/>
      <c r="T202" s="228"/>
      <c r="U202" s="97"/>
      <c r="V202" s="191"/>
      <c r="W202" s="113"/>
      <c r="X202" s="113"/>
    </row>
    <row r="203" spans="1:24" ht="18" customHeight="1" x14ac:dyDescent="0.25">
      <c r="A203" s="1090" t="s">
        <v>438</v>
      </c>
      <c r="B203" s="308"/>
      <c r="C203" s="308"/>
      <c r="D203" s="309"/>
      <c r="E203" s="146">
        <v>408</v>
      </c>
      <c r="F203" s="361"/>
      <c r="G203" s="361"/>
      <c r="H203" s="362"/>
      <c r="I203" s="362"/>
      <c r="J203" s="306"/>
      <c r="K203" s="358"/>
      <c r="L203" s="358"/>
      <c r="M203" s="312"/>
      <c r="N203" s="358"/>
      <c r="O203" s="359"/>
      <c r="P203" s="301"/>
      <c r="Q203" s="301"/>
      <c r="R203" s="301"/>
      <c r="S203" s="227"/>
      <c r="T203" s="228"/>
      <c r="U203" s="97"/>
      <c r="V203" s="191"/>
      <c r="W203" s="113"/>
      <c r="X203" s="113"/>
    </row>
    <row r="204" spans="1:24" ht="18" customHeight="1" x14ac:dyDescent="0.25">
      <c r="A204" s="1061"/>
      <c r="B204" s="380"/>
      <c r="C204" s="380"/>
      <c r="D204" s="381"/>
      <c r="E204" s="382">
        <v>409</v>
      </c>
      <c r="F204" s="383"/>
      <c r="G204" s="383"/>
      <c r="H204" s="362"/>
      <c r="I204" s="362"/>
      <c r="J204" s="306"/>
      <c r="K204" s="358"/>
      <c r="L204" s="358"/>
      <c r="M204" s="312"/>
      <c r="N204" s="358"/>
      <c r="O204" s="313"/>
      <c r="P204" s="301"/>
      <c r="Q204" s="301"/>
      <c r="R204" s="301"/>
      <c r="S204" s="227"/>
      <c r="T204" s="228"/>
      <c r="U204" s="97"/>
      <c r="V204" s="191"/>
      <c r="W204" s="113"/>
      <c r="X204" s="113"/>
    </row>
    <row r="205" spans="1:24" ht="18" customHeight="1" x14ac:dyDescent="0.3">
      <c r="A205" s="100" t="s">
        <v>11</v>
      </c>
      <c r="B205" s="314"/>
      <c r="C205" s="314"/>
      <c r="D205" s="315"/>
      <c r="E205" s="153"/>
      <c r="F205" s="334"/>
      <c r="G205" s="334"/>
      <c r="H205" s="365"/>
      <c r="I205" s="365"/>
      <c r="J205" s="317"/>
      <c r="K205" s="318">
        <f>SUM(K202:K204)</f>
        <v>17.48</v>
      </c>
      <c r="L205" s="318">
        <f>SUM(L202:L204)</f>
        <v>18.400000000000002</v>
      </c>
      <c r="M205" s="318">
        <f>SUM(M202:M204)</f>
        <v>13.8</v>
      </c>
      <c r="N205" s="318">
        <f>SQRT((0+L205*0.866-M205*0.866)*(0+L205*0.866-M205*0.866)+(K205-L205*0.5-M205*0.5)*(K205-L205*0.5-M205*0.5))</f>
        <v>4.2158592196609224</v>
      </c>
      <c r="O205" s="384"/>
      <c r="P205" s="320"/>
      <c r="Q205" s="320"/>
      <c r="R205" s="320"/>
      <c r="S205" s="233"/>
      <c r="T205" s="317"/>
      <c r="U205" s="97"/>
      <c r="V205" s="191"/>
      <c r="W205" s="113"/>
      <c r="X205" s="113"/>
    </row>
    <row r="206" spans="1:24" ht="18" customHeight="1" x14ac:dyDescent="0.3">
      <c r="A206" s="114"/>
      <c r="B206" s="323"/>
      <c r="C206" s="323"/>
      <c r="D206" s="324"/>
      <c r="E206" s="161"/>
      <c r="F206" s="368"/>
      <c r="G206" s="368"/>
      <c r="H206" s="369"/>
      <c r="I206" s="369"/>
      <c r="J206" s="326"/>
      <c r="K206" s="327">
        <f>220*K205*0.85/1000</f>
        <v>3.2687599999999999</v>
      </c>
      <c r="L206" s="385">
        <f>220*L205*0.85/1000</f>
        <v>3.4408000000000003</v>
      </c>
      <c r="M206" s="328">
        <f>220*M205*0.85/1000</f>
        <v>2.5806</v>
      </c>
      <c r="N206" s="327"/>
      <c r="O206" s="386">
        <f>SUM(K206:M206)</f>
        <v>9.2901600000000002</v>
      </c>
      <c r="P206" s="329">
        <f>220*P205*0.85/1000</f>
        <v>0</v>
      </c>
      <c r="Q206" s="329">
        <f>220*Q205*0.85/1000</f>
        <v>0</v>
      </c>
      <c r="R206" s="329">
        <f>220*R205*0.85/1000</f>
        <v>0</v>
      </c>
      <c r="S206" s="239"/>
      <c r="T206" s="371">
        <f>SUM(P206:R206)</f>
        <v>0</v>
      </c>
      <c r="U206" s="372">
        <f>SUM(O206,T206)</f>
        <v>9.2901600000000002</v>
      </c>
      <c r="V206" s="373"/>
      <c r="W206" s="113"/>
      <c r="X206" s="113"/>
    </row>
    <row r="207" spans="1:24" ht="18" customHeight="1" x14ac:dyDescent="0.3">
      <c r="A207" s="181" t="s">
        <v>225</v>
      </c>
      <c r="B207" s="295">
        <v>63</v>
      </c>
      <c r="C207" s="295">
        <v>91</v>
      </c>
      <c r="D207" s="134">
        <f>MAX(K211:L211:M211)/91*100</f>
        <v>25.274725274725274</v>
      </c>
      <c r="E207" s="134"/>
      <c r="F207" s="351"/>
      <c r="G207" s="377"/>
      <c r="H207" s="342"/>
      <c r="I207" s="342"/>
      <c r="J207" s="378"/>
      <c r="K207" s="174">
        <v>230</v>
      </c>
      <c r="L207" s="174">
        <v>230</v>
      </c>
      <c r="M207" s="63">
        <v>230</v>
      </c>
      <c r="N207" s="174"/>
      <c r="O207" s="379"/>
      <c r="P207" s="301"/>
      <c r="Q207" s="301"/>
      <c r="R207" s="301"/>
      <c r="S207" s="227"/>
      <c r="T207" s="228"/>
      <c r="U207" s="97"/>
      <c r="V207" s="191"/>
      <c r="W207" s="2"/>
      <c r="X207" s="2"/>
    </row>
    <row r="208" spans="1:24" ht="18" customHeight="1" x14ac:dyDescent="0.25">
      <c r="A208" s="1061" t="s">
        <v>437</v>
      </c>
      <c r="B208" s="302"/>
      <c r="C208" s="302"/>
      <c r="D208" s="303"/>
      <c r="E208" s="168">
        <v>408</v>
      </c>
      <c r="F208" s="356"/>
      <c r="G208" s="356"/>
      <c r="H208" s="357"/>
      <c r="I208" s="357"/>
      <c r="J208" s="306"/>
      <c r="K208" s="81">
        <v>23</v>
      </c>
      <c r="L208" s="81">
        <v>18.400000000000002</v>
      </c>
      <c r="M208" s="81">
        <v>15.64</v>
      </c>
      <c r="N208" s="358">
        <f>SQRT((0+L208*0.866-M208*0.866)*(0+L208*0.866-M208*0.866)+(K208-L208*0.5-M208*0.5)*(K208-L208*0.5-M208*0.5))</f>
        <v>6.4399739770902791</v>
      </c>
      <c r="O208" s="359"/>
      <c r="P208" s="301"/>
      <c r="Q208" s="301"/>
      <c r="R208" s="301"/>
      <c r="S208" s="227"/>
      <c r="T208" s="228"/>
      <c r="U208" s="97"/>
      <c r="V208" s="191"/>
      <c r="W208" s="2"/>
      <c r="X208" s="2"/>
    </row>
    <row r="209" spans="1:24" ht="18" customHeight="1" x14ac:dyDescent="0.25">
      <c r="A209" s="1090" t="s">
        <v>438</v>
      </c>
      <c r="B209" s="308"/>
      <c r="C209" s="308"/>
      <c r="D209" s="309"/>
      <c r="E209" s="146">
        <v>408</v>
      </c>
      <c r="F209" s="361"/>
      <c r="G209" s="361"/>
      <c r="H209" s="362"/>
      <c r="I209" s="362"/>
      <c r="J209" s="306"/>
      <c r="K209" s="358"/>
      <c r="L209" s="358"/>
      <c r="M209" s="312"/>
      <c r="N209" s="358"/>
      <c r="O209" s="359"/>
      <c r="P209" s="301"/>
      <c r="Q209" s="301"/>
      <c r="R209" s="301"/>
      <c r="S209" s="227"/>
      <c r="T209" s="228"/>
      <c r="U209" s="97"/>
      <c r="V209" s="191"/>
      <c r="W209" s="2"/>
      <c r="X209" s="2"/>
    </row>
    <row r="210" spans="1:24" ht="18" customHeight="1" x14ac:dyDescent="0.25">
      <c r="A210" s="1061"/>
      <c r="B210" s="380"/>
      <c r="C210" s="380"/>
      <c r="D210" s="381"/>
      <c r="E210" s="382">
        <v>408</v>
      </c>
      <c r="F210" s="383"/>
      <c r="G210" s="383"/>
      <c r="H210" s="362"/>
      <c r="I210" s="362"/>
      <c r="J210" s="306"/>
      <c r="K210" s="358"/>
      <c r="L210" s="358"/>
      <c r="M210" s="312"/>
      <c r="N210" s="358"/>
      <c r="O210" s="313"/>
      <c r="P210" s="301"/>
      <c r="Q210" s="301"/>
      <c r="R210" s="301"/>
      <c r="S210" s="227"/>
      <c r="T210" s="228"/>
      <c r="U210" s="97"/>
      <c r="V210" s="191"/>
      <c r="W210" s="2"/>
      <c r="X210" s="2"/>
    </row>
    <row r="211" spans="1:24" ht="18" customHeight="1" x14ac:dyDescent="0.3">
      <c r="A211" s="100" t="s">
        <v>11</v>
      </c>
      <c r="B211" s="314"/>
      <c r="C211" s="314"/>
      <c r="D211" s="315"/>
      <c r="E211" s="153"/>
      <c r="F211" s="334"/>
      <c r="G211" s="334"/>
      <c r="H211" s="365"/>
      <c r="I211" s="365"/>
      <c r="J211" s="317"/>
      <c r="K211" s="318">
        <f>SUM(K208:K210)</f>
        <v>23</v>
      </c>
      <c r="L211" s="318">
        <f>SUM(L208:L210)</f>
        <v>18.400000000000002</v>
      </c>
      <c r="M211" s="318">
        <f>SUM(M208:M210)</f>
        <v>15.64</v>
      </c>
      <c r="N211" s="318">
        <f>SQRT((0+L211*0.866-M211*0.866)*(0+L211*0.866-M211*0.866)+(K211-L211*0.5-M211*0.5)*(K211-L211*0.5-M211*0.5))</f>
        <v>6.4399739770902791</v>
      </c>
      <c r="O211" s="384"/>
      <c r="P211" s="320"/>
      <c r="Q211" s="320"/>
      <c r="R211" s="320"/>
      <c r="S211" s="233"/>
      <c r="T211" s="317"/>
      <c r="U211" s="97"/>
      <c r="V211" s="191"/>
      <c r="W211" s="113"/>
      <c r="X211" s="113"/>
    </row>
    <row r="212" spans="1:24" ht="18" customHeight="1" x14ac:dyDescent="0.3">
      <c r="A212" s="114"/>
      <c r="B212" s="323"/>
      <c r="C212" s="323"/>
      <c r="D212" s="324"/>
      <c r="E212" s="161"/>
      <c r="F212" s="368"/>
      <c r="G212" s="368"/>
      <c r="H212" s="369"/>
      <c r="I212" s="369"/>
      <c r="J212" s="326"/>
      <c r="K212" s="327">
        <f>220*K211*0.85/1000</f>
        <v>4.3010000000000002</v>
      </c>
      <c r="L212" s="327">
        <f>220*L211*0.85/1000</f>
        <v>3.4408000000000003</v>
      </c>
      <c r="M212" s="328">
        <f>220*M211*0.85/1000</f>
        <v>2.9246800000000004</v>
      </c>
      <c r="N212" s="327"/>
      <c r="O212" s="386">
        <f>SUM(K212:M212)</f>
        <v>10.66648</v>
      </c>
      <c r="P212" s="329">
        <f>220*P211*0.85/1000</f>
        <v>0</v>
      </c>
      <c r="Q212" s="329">
        <f>220*Q211*0.85/1000</f>
        <v>0</v>
      </c>
      <c r="R212" s="329">
        <f>220*R211*0.85/1000</f>
        <v>0</v>
      </c>
      <c r="S212" s="239"/>
      <c r="T212" s="371">
        <f>SUM(P212:R212)</f>
        <v>0</v>
      </c>
      <c r="U212" s="375"/>
      <c r="V212" s="376">
        <f>SUM(O212,T212)</f>
        <v>10.66648</v>
      </c>
      <c r="W212" s="113"/>
      <c r="X212" s="113"/>
    </row>
    <row r="213" spans="1:24" ht="18" customHeight="1" x14ac:dyDescent="0.3">
      <c r="A213" s="181" t="s">
        <v>226</v>
      </c>
      <c r="B213" s="295">
        <v>630</v>
      </c>
      <c r="C213" s="295">
        <v>910</v>
      </c>
      <c r="D213" s="134">
        <f>MAX(K217:L217:M217)/910*100</f>
        <v>0</v>
      </c>
      <c r="E213" s="134"/>
      <c r="F213" s="387">
        <v>630</v>
      </c>
      <c r="G213" s="387">
        <v>910</v>
      </c>
      <c r="H213" s="60"/>
      <c r="I213" s="60"/>
      <c r="J213" s="61">
        <f>(K213+L213+M213)/3</f>
        <v>0</v>
      </c>
      <c r="K213" s="174"/>
      <c r="L213" s="174"/>
      <c r="M213" s="63"/>
      <c r="N213" s="174"/>
      <c r="O213" s="379"/>
      <c r="P213" s="301"/>
      <c r="Q213" s="301"/>
      <c r="R213" s="301"/>
      <c r="S213" s="227"/>
      <c r="T213" s="228"/>
      <c r="U213" s="97"/>
      <c r="V213" s="191"/>
      <c r="W213" s="113"/>
      <c r="X213" s="113"/>
    </row>
    <row r="214" spans="1:24" ht="18" customHeight="1" x14ac:dyDescent="0.25">
      <c r="A214" s="1061" t="s">
        <v>39</v>
      </c>
      <c r="B214" s="302"/>
      <c r="C214" s="302"/>
      <c r="D214" s="303"/>
      <c r="E214" s="168">
        <v>410</v>
      </c>
      <c r="F214" s="356"/>
      <c r="G214" s="356"/>
      <c r="H214" s="357"/>
      <c r="I214" s="357"/>
      <c r="J214" s="306"/>
      <c r="K214" s="358"/>
      <c r="L214" s="358"/>
      <c r="M214" s="388"/>
      <c r="N214" s="358">
        <f>SQRT((0+L214*0.866-M214*0.866)*(0+L214*0.866-M214*0.866)+(K214-L214*0.5-M214*0.5)*(K214-L214*0.5-M214*0.5))</f>
        <v>0</v>
      </c>
      <c r="O214" s="359"/>
      <c r="P214" s="301"/>
      <c r="Q214" s="389"/>
      <c r="R214" s="301"/>
      <c r="S214" s="227"/>
      <c r="T214" s="228"/>
      <c r="U214" s="97"/>
      <c r="V214" s="191"/>
      <c r="W214" s="113"/>
      <c r="X214" s="113"/>
    </row>
    <row r="215" spans="1:24" ht="18" customHeight="1" x14ac:dyDescent="0.25">
      <c r="A215" s="1061"/>
      <c r="B215" s="308"/>
      <c r="C215" s="308"/>
      <c r="D215" s="309"/>
      <c r="E215" s="146">
        <v>410</v>
      </c>
      <c r="F215" s="361"/>
      <c r="G215" s="361"/>
      <c r="H215" s="362"/>
      <c r="I215" s="362"/>
      <c r="J215" s="306"/>
      <c r="K215" s="358"/>
      <c r="L215" s="358"/>
      <c r="M215" s="312"/>
      <c r="N215" s="358"/>
      <c r="O215" s="359"/>
      <c r="P215" s="301"/>
      <c r="Q215" s="389"/>
      <c r="R215" s="301"/>
      <c r="S215" s="227"/>
      <c r="T215" s="228"/>
      <c r="U215" s="97"/>
      <c r="V215" s="191"/>
      <c r="W215" s="113"/>
      <c r="X215" s="113"/>
    </row>
    <row r="216" spans="1:24" ht="18" customHeight="1" x14ac:dyDescent="0.25">
      <c r="A216" s="1061"/>
      <c r="B216" s="308"/>
      <c r="C216" s="308"/>
      <c r="D216" s="309"/>
      <c r="E216" s="146">
        <v>410</v>
      </c>
      <c r="F216" s="361"/>
      <c r="G216" s="361"/>
      <c r="H216" s="362"/>
      <c r="I216" s="362"/>
      <c r="J216" s="306"/>
      <c r="K216" s="358"/>
      <c r="L216" s="358"/>
      <c r="M216" s="312"/>
      <c r="N216" s="358"/>
      <c r="O216" s="313"/>
      <c r="P216" s="301"/>
      <c r="Q216" s="389"/>
      <c r="R216" s="301"/>
      <c r="S216" s="227"/>
      <c r="T216" s="228"/>
      <c r="U216" s="97"/>
      <c r="V216" s="191"/>
      <c r="W216" s="113"/>
      <c r="X216" s="113"/>
    </row>
    <row r="217" spans="1:24" ht="18" customHeight="1" x14ac:dyDescent="0.3">
      <c r="A217" s="100" t="s">
        <v>11</v>
      </c>
      <c r="B217" s="314"/>
      <c r="C217" s="314"/>
      <c r="D217" s="315"/>
      <c r="E217" s="315"/>
      <c r="F217" s="334"/>
      <c r="G217" s="334"/>
      <c r="H217" s="365"/>
      <c r="I217" s="365"/>
      <c r="J217" s="317"/>
      <c r="K217" s="318">
        <f>SUM(K214:K216)</f>
        <v>0</v>
      </c>
      <c r="L217" s="318">
        <f>SUM(L214:L216)</f>
        <v>0</v>
      </c>
      <c r="M217" s="319">
        <f>SUM(M214:M216)</f>
        <v>0</v>
      </c>
      <c r="N217" s="318">
        <f>SQRT((0+L217*0.866-M217*0.866)*(0+L217*0.866-M217*0.866)+(K217-L217*0.5-M217*0.5)*(K217-L217*0.5-M217*0.5))</f>
        <v>0</v>
      </c>
      <c r="O217" s="366"/>
      <c r="P217" s="320"/>
      <c r="Q217" s="320"/>
      <c r="R217" s="320"/>
      <c r="S217" s="233"/>
      <c r="T217" s="317"/>
      <c r="U217" s="97"/>
      <c r="V217" s="191"/>
      <c r="W217" s="113"/>
      <c r="X217" s="113"/>
    </row>
    <row r="218" spans="1:24" ht="18" customHeight="1" x14ac:dyDescent="0.3">
      <c r="A218" s="114"/>
      <c r="B218" s="323"/>
      <c r="C218" s="323"/>
      <c r="D218" s="324"/>
      <c r="E218" s="324"/>
      <c r="F218" s="368"/>
      <c r="G218" s="368"/>
      <c r="H218" s="369"/>
      <c r="I218" s="369"/>
      <c r="J218" s="326"/>
      <c r="K218" s="327">
        <f>220*K217*0.85/1000</f>
        <v>0</v>
      </c>
      <c r="L218" s="327">
        <f>220*L217*0.85/1000</f>
        <v>0</v>
      </c>
      <c r="M218" s="328">
        <f>220*M217*0.85/1000</f>
        <v>0</v>
      </c>
      <c r="N218" s="327"/>
      <c r="O218" s="370">
        <f>SUM(K218:M218)</f>
        <v>0</v>
      </c>
      <c r="P218" s="329">
        <f>220*P217*0.85/1000</f>
        <v>0</v>
      </c>
      <c r="Q218" s="329">
        <f>220*Q217*0.85/1000</f>
        <v>0</v>
      </c>
      <c r="R218" s="329">
        <f>220*R217*0.85/1000</f>
        <v>0</v>
      </c>
      <c r="S218" s="239"/>
      <c r="T218" s="371">
        <f>SUM(P218:R218)</f>
        <v>0</v>
      </c>
      <c r="U218" s="372">
        <f>SUM(O218,T218)</f>
        <v>0</v>
      </c>
      <c r="V218" s="373"/>
      <c r="W218" s="113"/>
      <c r="X218" s="113"/>
    </row>
    <row r="219" spans="1:24" ht="18" customHeight="1" x14ac:dyDescent="0.3">
      <c r="A219" s="181" t="s">
        <v>227</v>
      </c>
      <c r="B219" s="295">
        <v>630</v>
      </c>
      <c r="C219" s="295">
        <v>910</v>
      </c>
      <c r="D219" s="134">
        <f>MAX(K223:L223:M223)/910*100</f>
        <v>0</v>
      </c>
      <c r="E219" s="134"/>
      <c r="F219" s="387">
        <v>630</v>
      </c>
      <c r="G219" s="387">
        <v>910</v>
      </c>
      <c r="H219" s="60"/>
      <c r="I219" s="60"/>
      <c r="J219" s="61">
        <f>(K219+L219+M219)/3</f>
        <v>0</v>
      </c>
      <c r="K219" s="174"/>
      <c r="L219" s="174"/>
      <c r="M219" s="63"/>
      <c r="N219" s="174"/>
      <c r="O219" s="379"/>
      <c r="P219" s="301"/>
      <c r="Q219" s="301"/>
      <c r="R219" s="301"/>
      <c r="S219" s="227"/>
      <c r="T219" s="228"/>
      <c r="U219" s="97"/>
      <c r="V219" s="191"/>
      <c r="W219" s="2"/>
      <c r="X219" s="2"/>
    </row>
    <row r="220" spans="1:24" ht="18" customHeight="1" x14ac:dyDescent="0.25">
      <c r="A220" s="1061" t="s">
        <v>39</v>
      </c>
      <c r="B220" s="302"/>
      <c r="C220" s="302"/>
      <c r="D220" s="303"/>
      <c r="E220" s="303">
        <v>410</v>
      </c>
      <c r="F220" s="356"/>
      <c r="G220" s="356"/>
      <c r="H220" s="357"/>
      <c r="I220" s="357"/>
      <c r="J220" s="306"/>
      <c r="K220" s="358"/>
      <c r="L220" s="358"/>
      <c r="M220" s="388"/>
      <c r="N220" s="358">
        <f>SQRT((0+L220*0.866-M220*0.866)*(0+L220*0.866-M220*0.866)+(K220-L220*0.5-M220*0.5)*(K220-L220*0.5-M220*0.5))</f>
        <v>0</v>
      </c>
      <c r="O220" s="359"/>
      <c r="P220" s="301"/>
      <c r="Q220" s="389"/>
      <c r="R220" s="301"/>
      <c r="S220" s="227"/>
      <c r="T220" s="228"/>
      <c r="U220" s="97"/>
      <c r="V220" s="191"/>
      <c r="W220" s="2"/>
      <c r="X220" s="2"/>
    </row>
    <row r="221" spans="1:24" ht="18" customHeight="1" x14ac:dyDescent="0.25">
      <c r="A221" s="1061"/>
      <c r="B221" s="308"/>
      <c r="C221" s="308"/>
      <c r="D221" s="309"/>
      <c r="E221" s="309">
        <v>410</v>
      </c>
      <c r="F221" s="361"/>
      <c r="G221" s="361"/>
      <c r="H221" s="362"/>
      <c r="I221" s="362"/>
      <c r="J221" s="306"/>
      <c r="K221" s="358"/>
      <c r="L221" s="358"/>
      <c r="M221" s="312"/>
      <c r="N221" s="358"/>
      <c r="O221" s="359"/>
      <c r="P221" s="301"/>
      <c r="Q221" s="389"/>
      <c r="R221" s="301"/>
      <c r="S221" s="227"/>
      <c r="T221" s="228"/>
      <c r="U221" s="97"/>
      <c r="V221" s="191"/>
      <c r="W221" s="2"/>
      <c r="X221" s="2"/>
    </row>
    <row r="222" spans="1:24" ht="18" customHeight="1" x14ac:dyDescent="0.25">
      <c r="A222" s="1061"/>
      <c r="B222" s="308"/>
      <c r="C222" s="308"/>
      <c r="D222" s="309"/>
      <c r="E222" s="309">
        <v>410</v>
      </c>
      <c r="F222" s="361"/>
      <c r="G222" s="361"/>
      <c r="H222" s="362"/>
      <c r="I222" s="362"/>
      <c r="J222" s="306"/>
      <c r="K222" s="358"/>
      <c r="L222" s="358"/>
      <c r="M222" s="312"/>
      <c r="N222" s="358"/>
      <c r="O222" s="313"/>
      <c r="P222" s="301"/>
      <c r="Q222" s="389"/>
      <c r="R222" s="301"/>
      <c r="S222" s="227"/>
      <c r="T222" s="228"/>
      <c r="U222" s="97"/>
      <c r="V222" s="191"/>
      <c r="W222" s="2"/>
      <c r="X222" s="2"/>
    </row>
    <row r="223" spans="1:24" ht="18" customHeight="1" x14ac:dyDescent="0.3">
      <c r="A223" s="100" t="s">
        <v>11</v>
      </c>
      <c r="B223" s="314"/>
      <c r="C223" s="314"/>
      <c r="D223" s="315"/>
      <c r="E223" s="315"/>
      <c r="F223" s="334"/>
      <c r="G223" s="334"/>
      <c r="H223" s="365"/>
      <c r="I223" s="365"/>
      <c r="J223" s="317"/>
      <c r="K223" s="318">
        <f>SUM(K220:K222)</f>
        <v>0</v>
      </c>
      <c r="L223" s="318">
        <f>SUM(L220:L222)</f>
        <v>0</v>
      </c>
      <c r="M223" s="319">
        <f>SUM(M220:M222)</f>
        <v>0</v>
      </c>
      <c r="N223" s="318">
        <f>SQRT((0+L223*0.866-M223*0.866)*(0+L223*0.866-M223*0.866)+(K223-L223*0.5-M223*0.5)*(K223-L223*0.5-M223*0.5))</f>
        <v>0</v>
      </c>
      <c r="O223" s="366"/>
      <c r="P223" s="320"/>
      <c r="Q223" s="320"/>
      <c r="R223" s="320"/>
      <c r="S223" s="233"/>
      <c r="T223" s="317"/>
      <c r="U223" s="97"/>
      <c r="V223" s="191"/>
      <c r="W223" s="113"/>
      <c r="X223" s="113"/>
    </row>
    <row r="224" spans="1:24" ht="18" customHeight="1" x14ac:dyDescent="0.3">
      <c r="A224" s="114"/>
      <c r="B224" s="323"/>
      <c r="C224" s="323"/>
      <c r="D224" s="324"/>
      <c r="E224" s="324"/>
      <c r="F224" s="368"/>
      <c r="G224" s="368"/>
      <c r="H224" s="369"/>
      <c r="I224" s="369"/>
      <c r="J224" s="326"/>
      <c r="K224" s="327">
        <f>220*K223*0.85/1000</f>
        <v>0</v>
      </c>
      <c r="L224" s="327">
        <f>220*L223*0.85/1000</f>
        <v>0</v>
      </c>
      <c r="M224" s="328">
        <f>220*M223*0.85/1000</f>
        <v>0</v>
      </c>
      <c r="N224" s="327"/>
      <c r="O224" s="370">
        <f>SUM(K224:M224)</f>
        <v>0</v>
      </c>
      <c r="P224" s="329">
        <f>220*P223*0.85/1000</f>
        <v>0</v>
      </c>
      <c r="Q224" s="329">
        <f>220*Q223*0.85/1000</f>
        <v>0</v>
      </c>
      <c r="R224" s="329">
        <f>220*R223*0.85/1000</f>
        <v>0</v>
      </c>
      <c r="S224" s="239"/>
      <c r="T224" s="371">
        <f>SUM(P224:R224)</f>
        <v>0</v>
      </c>
      <c r="U224" s="375"/>
      <c r="V224" s="376">
        <f>SUM(O224,T224)</f>
        <v>0</v>
      </c>
      <c r="W224" s="113"/>
      <c r="X224" s="113"/>
    </row>
    <row r="225" spans="1:24" ht="18" customHeight="1" x14ac:dyDescent="0.3">
      <c r="A225" s="181" t="s">
        <v>228</v>
      </c>
      <c r="B225" s="295">
        <v>160</v>
      </c>
      <c r="C225" s="295">
        <v>231</v>
      </c>
      <c r="D225" s="134">
        <f>MAX(K231:L231:M231)/231*100</f>
        <v>52.813852813852812</v>
      </c>
      <c r="E225" s="374"/>
      <c r="F225" s="351"/>
      <c r="G225" s="351"/>
      <c r="H225" s="342"/>
      <c r="I225" s="342"/>
      <c r="J225" s="61">
        <f>(K225+L225+M225)/3</f>
        <v>228</v>
      </c>
      <c r="K225" s="174">
        <v>221</v>
      </c>
      <c r="L225" s="174">
        <v>241</v>
      </c>
      <c r="M225" s="63">
        <v>222</v>
      </c>
      <c r="N225" s="174"/>
      <c r="O225" s="379"/>
      <c r="P225" s="301"/>
      <c r="Q225" s="301"/>
      <c r="R225" s="301"/>
      <c r="S225" s="227"/>
      <c r="T225" s="390"/>
      <c r="U225" s="191"/>
      <c r="V225" s="191"/>
      <c r="W225" s="113"/>
      <c r="X225" s="113"/>
    </row>
    <row r="226" spans="1:24" ht="18" customHeight="1" x14ac:dyDescent="0.25">
      <c r="A226" s="1061" t="s">
        <v>142</v>
      </c>
      <c r="B226" s="302"/>
      <c r="C226" s="302"/>
      <c r="D226" s="168"/>
      <c r="E226" s="303">
        <v>398</v>
      </c>
      <c r="F226" s="356"/>
      <c r="G226" s="356"/>
      <c r="H226" s="357"/>
      <c r="I226" s="357"/>
      <c r="J226" s="306"/>
      <c r="K226" s="81">
        <v>13</v>
      </c>
      <c r="L226" s="81">
        <v>4</v>
      </c>
      <c r="M226" s="81">
        <v>32</v>
      </c>
      <c r="N226" s="358">
        <f t="shared" ref="N226:N231" si="15">SQRT((0+L226*0.866-M226*0.866)*(0+L226*0.866-M226*0.866)+(K226-L226*0.5-M226*0.5)*(K226-L226*0.5-M226*0.5))</f>
        <v>24.758140156320305</v>
      </c>
      <c r="O226" s="359"/>
      <c r="P226" s="301"/>
      <c r="Q226" s="301"/>
      <c r="R226" s="301"/>
      <c r="S226" s="227"/>
      <c r="T226" s="390"/>
      <c r="U226" s="191"/>
      <c r="V226" s="191"/>
      <c r="W226" s="113"/>
      <c r="X226" s="113"/>
    </row>
    <row r="227" spans="1:24" ht="18" customHeight="1" x14ac:dyDescent="0.25">
      <c r="A227" s="1061" t="s">
        <v>439</v>
      </c>
      <c r="B227" s="308"/>
      <c r="C227" s="308"/>
      <c r="D227" s="146"/>
      <c r="E227" s="309">
        <v>405</v>
      </c>
      <c r="F227" s="361"/>
      <c r="G227" s="361"/>
      <c r="H227" s="362"/>
      <c r="I227" s="362"/>
      <c r="J227" s="306"/>
      <c r="K227" s="81">
        <v>60</v>
      </c>
      <c r="L227" s="81">
        <v>83</v>
      </c>
      <c r="M227" s="81">
        <v>46</v>
      </c>
      <c r="N227" s="358">
        <f t="shared" si="15"/>
        <v>32.356448569025623</v>
      </c>
      <c r="O227" s="359"/>
      <c r="P227" s="301"/>
      <c r="Q227" s="301"/>
      <c r="R227" s="301"/>
      <c r="S227" s="227"/>
      <c r="T227" s="390"/>
      <c r="U227" s="191"/>
      <c r="V227" s="191"/>
      <c r="W227" s="113"/>
      <c r="X227" s="113"/>
    </row>
    <row r="228" spans="1:24" ht="18" customHeight="1" x14ac:dyDescent="0.25">
      <c r="A228" s="1061" t="s">
        <v>440</v>
      </c>
      <c r="B228" s="308"/>
      <c r="C228" s="308"/>
      <c r="D228" s="146"/>
      <c r="E228" s="309">
        <v>392</v>
      </c>
      <c r="F228" s="361"/>
      <c r="G228" s="361"/>
      <c r="H228" s="362"/>
      <c r="I228" s="362"/>
      <c r="J228" s="306"/>
      <c r="K228" s="81">
        <v>42</v>
      </c>
      <c r="L228" s="81">
        <v>13</v>
      </c>
      <c r="M228" s="81">
        <v>22</v>
      </c>
      <c r="N228" s="358">
        <f t="shared" si="15"/>
        <v>25.709850952504567</v>
      </c>
      <c r="O228" s="359"/>
      <c r="P228" s="301"/>
      <c r="Q228" s="301"/>
      <c r="R228" s="301"/>
      <c r="S228" s="227"/>
      <c r="T228" s="390"/>
      <c r="U228" s="191"/>
      <c r="V228" s="191"/>
      <c r="W228" s="113"/>
      <c r="X228" s="113"/>
    </row>
    <row r="229" spans="1:24" ht="18" customHeight="1" x14ac:dyDescent="0.25">
      <c r="A229" s="1061" t="s">
        <v>441</v>
      </c>
      <c r="B229" s="308"/>
      <c r="C229" s="308"/>
      <c r="D229" s="146"/>
      <c r="E229" s="309"/>
      <c r="F229" s="361"/>
      <c r="G229" s="361"/>
      <c r="H229" s="362"/>
      <c r="I229" s="362"/>
      <c r="J229" s="306"/>
      <c r="K229" s="81">
        <v>0</v>
      </c>
      <c r="L229" s="81">
        <v>0</v>
      </c>
      <c r="M229" s="81">
        <v>0</v>
      </c>
      <c r="N229" s="358">
        <f t="shared" si="15"/>
        <v>0</v>
      </c>
      <c r="O229" s="359"/>
      <c r="P229" s="301"/>
      <c r="Q229" s="301"/>
      <c r="R229" s="301"/>
      <c r="S229" s="227"/>
      <c r="T229" s="390"/>
      <c r="U229" s="191"/>
      <c r="V229" s="191"/>
      <c r="W229" s="113"/>
      <c r="X229" s="113"/>
    </row>
    <row r="230" spans="1:24" ht="18" customHeight="1" x14ac:dyDescent="0.25">
      <c r="A230" s="1061" t="s">
        <v>442</v>
      </c>
      <c r="B230" s="308"/>
      <c r="C230" s="308"/>
      <c r="D230" s="146"/>
      <c r="E230" s="309"/>
      <c r="F230" s="361"/>
      <c r="G230" s="361"/>
      <c r="H230" s="362"/>
      <c r="I230" s="362"/>
      <c r="J230" s="306"/>
      <c r="K230" s="81">
        <v>12</v>
      </c>
      <c r="L230" s="81">
        <v>1.84</v>
      </c>
      <c r="M230" s="81">
        <v>22</v>
      </c>
      <c r="N230" s="358">
        <f t="shared" si="15"/>
        <v>17.458743290214215</v>
      </c>
      <c r="O230" s="313"/>
      <c r="P230" s="301"/>
      <c r="Q230" s="301"/>
      <c r="R230" s="301"/>
      <c r="S230" s="227"/>
      <c r="T230" s="390"/>
      <c r="U230" s="191"/>
      <c r="V230" s="191"/>
      <c r="W230" s="113"/>
      <c r="X230" s="113"/>
    </row>
    <row r="231" spans="1:24" ht="18" customHeight="1" x14ac:dyDescent="0.3">
      <c r="A231" s="100" t="s">
        <v>11</v>
      </c>
      <c r="B231" s="314"/>
      <c r="C231" s="314"/>
      <c r="D231" s="153"/>
      <c r="E231" s="315"/>
      <c r="F231" s="334"/>
      <c r="G231" s="334"/>
      <c r="H231" s="365"/>
      <c r="I231" s="365"/>
      <c r="J231" s="317"/>
      <c r="K231" s="318">
        <f>SUM(K234:K238)</f>
        <v>114</v>
      </c>
      <c r="L231" s="318">
        <f>SUM(L226:L230)</f>
        <v>101.84</v>
      </c>
      <c r="M231" s="319">
        <f>SUM(M226:M230)</f>
        <v>122</v>
      </c>
      <c r="N231" s="318">
        <f t="shared" si="15"/>
        <v>17.58202824686618</v>
      </c>
      <c r="O231" s="384"/>
      <c r="P231" s="320"/>
      <c r="Q231" s="320"/>
      <c r="R231" s="320"/>
      <c r="S231" s="233"/>
      <c r="T231" s="317"/>
      <c r="U231" s="191"/>
      <c r="V231" s="191"/>
      <c r="W231" s="113"/>
      <c r="X231" s="113"/>
    </row>
    <row r="232" spans="1:24" ht="18" customHeight="1" x14ac:dyDescent="0.3">
      <c r="A232" s="114"/>
      <c r="B232" s="323"/>
      <c r="C232" s="323"/>
      <c r="D232" s="161"/>
      <c r="E232" s="324"/>
      <c r="F232" s="368"/>
      <c r="G232" s="368"/>
      <c r="H232" s="369"/>
      <c r="I232" s="369"/>
      <c r="J232" s="326"/>
      <c r="K232" s="327">
        <f>220*K231*0.85/1000</f>
        <v>21.318000000000001</v>
      </c>
      <c r="L232" s="327">
        <f>220*L231*0.85/1000</f>
        <v>19.044079999999997</v>
      </c>
      <c r="M232" s="328">
        <f>220*M231*0.85/1000</f>
        <v>22.814</v>
      </c>
      <c r="N232" s="327"/>
      <c r="O232" s="386">
        <f>SUM(K232:M232)</f>
        <v>63.176079999999999</v>
      </c>
      <c r="P232" s="329">
        <f>220*P231*0.85/1000</f>
        <v>0</v>
      </c>
      <c r="Q232" s="329">
        <f>220*Q231*0.85/1000</f>
        <v>0</v>
      </c>
      <c r="R232" s="329">
        <f>220*R231*0.85/1000</f>
        <v>0</v>
      </c>
      <c r="S232" s="239"/>
      <c r="T232" s="391">
        <f>SUM(P232:R232)</f>
        <v>0</v>
      </c>
      <c r="U232" s="392">
        <f>SUM(O232,T232)</f>
        <v>63.176079999999999</v>
      </c>
      <c r="V232" s="373"/>
      <c r="W232" s="113"/>
      <c r="X232" s="113"/>
    </row>
    <row r="233" spans="1:24" ht="18" customHeight="1" x14ac:dyDescent="0.3">
      <c r="A233" s="181" t="s">
        <v>229</v>
      </c>
      <c r="B233" s="295">
        <v>160</v>
      </c>
      <c r="C233" s="295">
        <v>231</v>
      </c>
      <c r="D233" s="134">
        <f>MAX(K239:M239)*100/C233</f>
        <v>73.160173160173159</v>
      </c>
      <c r="E233" s="374"/>
      <c r="F233" s="351"/>
      <c r="G233" s="351"/>
      <c r="H233" s="342"/>
      <c r="I233" s="342"/>
      <c r="J233" s="61">
        <f>(K233+L233+M233)/3</f>
        <v>235</v>
      </c>
      <c r="K233" s="174">
        <v>248</v>
      </c>
      <c r="L233" s="174">
        <v>239</v>
      </c>
      <c r="M233" s="63">
        <v>218</v>
      </c>
      <c r="N233" s="174"/>
      <c r="O233" s="379"/>
      <c r="P233" s="301"/>
      <c r="Q233" s="301"/>
      <c r="R233" s="301"/>
      <c r="S233" s="227"/>
      <c r="T233" s="390"/>
      <c r="U233" s="191"/>
      <c r="V233" s="191"/>
      <c r="W233" s="2"/>
      <c r="X233" s="2"/>
    </row>
    <row r="234" spans="1:24" ht="18" customHeight="1" x14ac:dyDescent="0.25">
      <c r="A234" s="1061" t="s">
        <v>142</v>
      </c>
      <c r="B234" s="302"/>
      <c r="C234" s="302"/>
      <c r="D234" s="142"/>
      <c r="E234" s="393">
        <v>409</v>
      </c>
      <c r="F234" s="356"/>
      <c r="G234" s="356"/>
      <c r="H234" s="357"/>
      <c r="I234" s="357"/>
      <c r="J234" s="306"/>
      <c r="K234" s="81">
        <v>4</v>
      </c>
      <c r="L234" s="81">
        <v>10</v>
      </c>
      <c r="M234" s="81">
        <v>42</v>
      </c>
      <c r="N234" s="358">
        <f t="shared" ref="N234:N239" si="16">SQRT((0+L234*0.866-M234*0.866)*(0+L234*0.866-M234*0.866)+(K234-L234*0.5-M234*0.5)*(K234-L234*0.5-M234*0.5))</f>
        <v>35.382975341256987</v>
      </c>
      <c r="O234" s="359"/>
      <c r="P234" s="301"/>
      <c r="Q234" s="301"/>
      <c r="R234" s="301"/>
      <c r="S234" s="227"/>
      <c r="T234" s="390"/>
      <c r="U234" s="191"/>
      <c r="V234" s="191"/>
      <c r="W234" s="2"/>
      <c r="X234" s="2"/>
    </row>
    <row r="235" spans="1:24" ht="18" customHeight="1" x14ac:dyDescent="0.25">
      <c r="A235" s="1061" t="s">
        <v>439</v>
      </c>
      <c r="B235" s="308"/>
      <c r="C235" s="308"/>
      <c r="D235" s="146"/>
      <c r="E235" s="309">
        <v>409</v>
      </c>
      <c r="F235" s="361"/>
      <c r="G235" s="361"/>
      <c r="H235" s="362"/>
      <c r="I235" s="362"/>
      <c r="J235" s="306"/>
      <c r="K235" s="81">
        <v>82</v>
      </c>
      <c r="L235" s="81">
        <v>44</v>
      </c>
      <c r="M235" s="81">
        <v>73</v>
      </c>
      <c r="N235" s="358">
        <f t="shared" si="16"/>
        <v>34.394229108965355</v>
      </c>
      <c r="O235" s="359"/>
      <c r="P235" s="301"/>
      <c r="Q235" s="301"/>
      <c r="R235" s="301"/>
      <c r="S235" s="227"/>
      <c r="T235" s="390"/>
      <c r="U235" s="191"/>
      <c r="V235" s="191"/>
      <c r="W235" s="2"/>
      <c r="X235" s="2"/>
    </row>
    <row r="236" spans="1:24" ht="18" customHeight="1" x14ac:dyDescent="0.25">
      <c r="A236" s="1061" t="s">
        <v>443</v>
      </c>
      <c r="B236" s="308"/>
      <c r="C236" s="308"/>
      <c r="D236" s="146"/>
      <c r="E236" s="309">
        <v>400</v>
      </c>
      <c r="F236" s="361"/>
      <c r="G236" s="361"/>
      <c r="H236" s="362"/>
      <c r="I236" s="362"/>
      <c r="J236" s="306"/>
      <c r="K236" s="81">
        <v>21</v>
      </c>
      <c r="L236" s="81">
        <v>23</v>
      </c>
      <c r="M236" s="81">
        <v>34</v>
      </c>
      <c r="N236" s="358">
        <f t="shared" si="16"/>
        <v>12.124136092934622</v>
      </c>
      <c r="O236" s="359"/>
      <c r="P236" s="301"/>
      <c r="Q236" s="301"/>
      <c r="R236" s="301"/>
      <c r="S236" s="227"/>
      <c r="T236" s="390"/>
      <c r="U236" s="191"/>
      <c r="V236" s="191"/>
      <c r="W236" s="2"/>
      <c r="X236" s="2"/>
    </row>
    <row r="237" spans="1:24" ht="18" customHeight="1" x14ac:dyDescent="0.25">
      <c r="A237" s="1061" t="s">
        <v>441</v>
      </c>
      <c r="B237" s="308"/>
      <c r="C237" s="308"/>
      <c r="D237" s="146"/>
      <c r="E237" s="309"/>
      <c r="F237" s="361"/>
      <c r="G237" s="361"/>
      <c r="H237" s="362"/>
      <c r="I237" s="362"/>
      <c r="J237" s="306"/>
      <c r="K237" s="81">
        <v>0</v>
      </c>
      <c r="L237" s="81">
        <v>0</v>
      </c>
      <c r="M237" s="81">
        <v>0</v>
      </c>
      <c r="N237" s="358">
        <f t="shared" si="16"/>
        <v>0</v>
      </c>
      <c r="O237" s="359"/>
      <c r="P237" s="301"/>
      <c r="Q237" s="301"/>
      <c r="R237" s="301"/>
      <c r="S237" s="227"/>
      <c r="T237" s="390"/>
      <c r="U237" s="191"/>
      <c r="V237" s="191"/>
      <c r="W237" s="2"/>
      <c r="X237" s="2"/>
    </row>
    <row r="238" spans="1:24" ht="18" customHeight="1" x14ac:dyDescent="0.25">
      <c r="A238" s="1061" t="s">
        <v>442</v>
      </c>
      <c r="B238" s="308"/>
      <c r="C238" s="308"/>
      <c r="D238" s="146"/>
      <c r="E238" s="309"/>
      <c r="F238" s="361"/>
      <c r="G238" s="361"/>
      <c r="H238" s="362"/>
      <c r="I238" s="362"/>
      <c r="J238" s="306"/>
      <c r="K238" s="81">
        <v>7</v>
      </c>
      <c r="L238" s="81">
        <v>2</v>
      </c>
      <c r="M238" s="81">
        <v>20</v>
      </c>
      <c r="N238" s="358">
        <f t="shared" si="16"/>
        <v>16.093034020966961</v>
      </c>
      <c r="O238" s="313"/>
      <c r="P238" s="301"/>
      <c r="Q238" s="301"/>
      <c r="R238" s="301"/>
      <c r="S238" s="227"/>
      <c r="T238" s="390"/>
      <c r="U238" s="191"/>
      <c r="V238" s="191"/>
      <c r="W238" s="2"/>
      <c r="X238" s="2"/>
    </row>
    <row r="239" spans="1:24" ht="18" customHeight="1" x14ac:dyDescent="0.3">
      <c r="A239" s="100" t="s">
        <v>11</v>
      </c>
      <c r="B239" s="314"/>
      <c r="C239" s="314"/>
      <c r="D239" s="153"/>
      <c r="E239" s="153"/>
      <c r="F239" s="334"/>
      <c r="G239" s="334"/>
      <c r="H239" s="365"/>
      <c r="I239" s="365"/>
      <c r="J239" s="317"/>
      <c r="K239" s="318">
        <f>SUM(K234:K238)</f>
        <v>114</v>
      </c>
      <c r="L239" s="318">
        <f>SUM(L234:L238)</f>
        <v>79</v>
      </c>
      <c r="M239" s="318">
        <f>SUM(M234:M238)</f>
        <v>169</v>
      </c>
      <c r="N239" s="318">
        <f t="shared" si="16"/>
        <v>78.578900475891089</v>
      </c>
      <c r="O239" s="384"/>
      <c r="P239" s="320"/>
      <c r="Q239" s="320"/>
      <c r="R239" s="320"/>
      <c r="S239" s="233"/>
      <c r="T239" s="317"/>
      <c r="U239" s="191"/>
      <c r="V239" s="191"/>
      <c r="W239" s="113"/>
      <c r="X239" s="113"/>
    </row>
    <row r="240" spans="1:24" ht="18" customHeight="1" x14ac:dyDescent="0.3">
      <c r="A240" s="114"/>
      <c r="B240" s="323"/>
      <c r="C240" s="323"/>
      <c r="D240" s="161"/>
      <c r="E240" s="161"/>
      <c r="F240" s="368"/>
      <c r="G240" s="368"/>
      <c r="H240" s="369"/>
      <c r="I240" s="369"/>
      <c r="J240" s="326"/>
      <c r="K240" s="327">
        <f>220*K239*0.85/1000</f>
        <v>21.318000000000001</v>
      </c>
      <c r="L240" s="327">
        <f>220*L239*0.85/1000</f>
        <v>14.773</v>
      </c>
      <c r="M240" s="328">
        <f>220*M239*0.85/1000</f>
        <v>31.603000000000002</v>
      </c>
      <c r="N240" s="327"/>
      <c r="O240" s="386">
        <f>SUM(K240:M240)</f>
        <v>67.694000000000003</v>
      </c>
      <c r="P240" s="329">
        <f>220*P239*0.85/1000</f>
        <v>0</v>
      </c>
      <c r="Q240" s="329">
        <f>220*Q239*0.85/1000</f>
        <v>0</v>
      </c>
      <c r="R240" s="329">
        <f>220*R239*0.85/1000</f>
        <v>0</v>
      </c>
      <c r="S240" s="239"/>
      <c r="T240" s="391">
        <f>SUM(P240:R240)</f>
        <v>0</v>
      </c>
      <c r="U240" s="394"/>
      <c r="V240" s="376">
        <f>SUM(O240,T240)</f>
        <v>67.694000000000003</v>
      </c>
      <c r="W240" s="113"/>
      <c r="X240" s="113"/>
    </row>
    <row r="241" spans="1:24" ht="18" customHeight="1" x14ac:dyDescent="0.3">
      <c r="A241" s="395" t="s">
        <v>379</v>
      </c>
      <c r="B241" s="295">
        <v>250</v>
      </c>
      <c r="C241" s="295">
        <v>361</v>
      </c>
      <c r="D241" s="134">
        <f>MAX(K245:L245:M245)/361*100</f>
        <v>19.113573407202217</v>
      </c>
      <c r="E241" s="134"/>
      <c r="F241" s="377"/>
      <c r="G241" s="387"/>
      <c r="H241" s="342"/>
      <c r="I241" s="342"/>
      <c r="J241" s="61">
        <f>(K241+L241+M241)/3</f>
        <v>229.33333333333334</v>
      </c>
      <c r="K241" s="174">
        <v>226</v>
      </c>
      <c r="L241" s="174">
        <v>235</v>
      </c>
      <c r="M241" s="63">
        <v>227</v>
      </c>
      <c r="N241" s="174">
        <f>SQRT((0+L241*0.866-M241*0.866)*(0+L241*0.866-M241*0.866)+(K241-L241*0.5-M241*0.5)*(K241-L241*0.5-M241*0.5))</f>
        <v>8.5438389497930007</v>
      </c>
      <c r="O241" s="379"/>
      <c r="P241" s="301"/>
      <c r="Q241" s="301"/>
      <c r="R241" s="301"/>
      <c r="S241" s="227"/>
      <c r="T241" s="390"/>
      <c r="U241" s="191"/>
      <c r="V241" s="191"/>
      <c r="W241" s="113"/>
      <c r="X241" s="113"/>
    </row>
    <row r="242" spans="1:24" ht="18" customHeight="1" x14ac:dyDescent="0.25">
      <c r="A242" s="1061" t="s">
        <v>360</v>
      </c>
      <c r="B242" s="302"/>
      <c r="C242" s="302"/>
      <c r="D242" s="168"/>
      <c r="E242" s="168">
        <v>398</v>
      </c>
      <c r="F242" s="356"/>
      <c r="G242" s="356"/>
      <c r="H242" s="357"/>
      <c r="I242" s="357"/>
      <c r="J242" s="306"/>
      <c r="K242" s="81">
        <v>0</v>
      </c>
      <c r="L242" s="81">
        <v>7</v>
      </c>
      <c r="M242" s="81">
        <v>0</v>
      </c>
      <c r="N242" s="358">
        <f>SQRT((0+L242*0.866-M242*0.866)*(0+L242*0.866-M242*0.866)+(K242-L242*0.5-M242*0.5)*(K242-L242*0.5-M242*0.5))</f>
        <v>6.9998459983059629</v>
      </c>
      <c r="O242" s="396"/>
      <c r="P242" s="301"/>
      <c r="Q242" s="301"/>
      <c r="R242" s="301"/>
      <c r="S242" s="227"/>
      <c r="T242" s="390"/>
      <c r="U242" s="191"/>
      <c r="V242" s="191"/>
      <c r="W242" s="113"/>
      <c r="X242" s="113"/>
    </row>
    <row r="243" spans="1:24" ht="18" customHeight="1" x14ac:dyDescent="0.25">
      <c r="A243" s="1061" t="s">
        <v>444</v>
      </c>
      <c r="B243" s="308"/>
      <c r="C243" s="308"/>
      <c r="D243" s="146"/>
      <c r="E243" s="146">
        <v>402</v>
      </c>
      <c r="F243" s="361"/>
      <c r="G243" s="361"/>
      <c r="H243" s="362"/>
      <c r="I243" s="362"/>
      <c r="J243" s="306"/>
      <c r="K243" s="81">
        <v>0</v>
      </c>
      <c r="L243" s="81">
        <v>2</v>
      </c>
      <c r="M243" s="81">
        <v>6</v>
      </c>
      <c r="N243" s="358">
        <f>SQRT((0+L243*0.866-M243*0.866)*(0+L243*0.866-M243*0.866)+(K243-L243*0.5-M243*0.5)*(K243-L243*0.5-M243*0.5))</f>
        <v>5.2914360999637893</v>
      </c>
      <c r="O243" s="396"/>
      <c r="P243" s="301"/>
      <c r="Q243" s="301"/>
      <c r="R243" s="301"/>
      <c r="S243" s="227"/>
      <c r="T243" s="390"/>
      <c r="U243" s="191"/>
      <c r="V243" s="191"/>
      <c r="W243" s="113"/>
      <c r="X243" s="113"/>
    </row>
    <row r="244" spans="1:24" ht="18" customHeight="1" x14ac:dyDescent="0.25">
      <c r="A244" s="1061" t="s">
        <v>40</v>
      </c>
      <c r="B244" s="308"/>
      <c r="C244" s="308"/>
      <c r="D244" s="146"/>
      <c r="E244" s="146">
        <v>404</v>
      </c>
      <c r="F244" s="361"/>
      <c r="G244" s="361"/>
      <c r="H244" s="362"/>
      <c r="I244" s="362"/>
      <c r="J244" s="306"/>
      <c r="K244" s="81">
        <v>19</v>
      </c>
      <c r="L244" s="81">
        <v>29</v>
      </c>
      <c r="M244" s="81">
        <v>63</v>
      </c>
      <c r="N244" s="358">
        <f>SQRT((0+L244*0.866-M244*0.866)*(0+L244*0.866-M244*0.866)+(K244-L244*0.5-M244*0.5)*(K244-L244*0.5-M244*0.5))</f>
        <v>39.949332109560977</v>
      </c>
      <c r="O244" s="397"/>
      <c r="P244" s="301"/>
      <c r="Q244" s="301"/>
      <c r="R244" s="301"/>
      <c r="S244" s="227"/>
      <c r="T244" s="390"/>
      <c r="U244" s="191"/>
      <c r="V244" s="191"/>
      <c r="W244" s="113"/>
      <c r="X244" s="113"/>
    </row>
    <row r="245" spans="1:24" ht="18" customHeight="1" x14ac:dyDescent="0.3">
      <c r="A245" s="100" t="s">
        <v>11</v>
      </c>
      <c r="B245" s="314"/>
      <c r="C245" s="314"/>
      <c r="D245" s="153"/>
      <c r="E245" s="153"/>
      <c r="F245" s="334"/>
      <c r="G245" s="334"/>
      <c r="H245" s="365"/>
      <c r="I245" s="365"/>
      <c r="J245" s="317"/>
      <c r="K245" s="318">
        <f>SUM(K248:K250)</f>
        <v>25</v>
      </c>
      <c r="L245" s="318">
        <f>SUM(L242:L244)</f>
        <v>38</v>
      </c>
      <c r="M245" s="319">
        <f>SUM(M242:M244)</f>
        <v>69</v>
      </c>
      <c r="N245" s="318">
        <f>SQRT((0+L245*0.866-M245*0.866)*(0+L245*0.866-M245*0.866)+(K245-L245*0.5-M245*0.5)*(K245-L245*0.5-M245*0.5))</f>
        <v>39.153003920516745</v>
      </c>
      <c r="O245" s="384"/>
      <c r="P245" s="320"/>
      <c r="Q245" s="320"/>
      <c r="R245" s="320"/>
      <c r="S245" s="233"/>
      <c r="T245" s="317"/>
      <c r="U245" s="191"/>
      <c r="V245" s="191"/>
      <c r="W245" s="113"/>
      <c r="X245" s="113"/>
    </row>
    <row r="246" spans="1:24" ht="18" customHeight="1" x14ac:dyDescent="0.3">
      <c r="A246" s="114"/>
      <c r="B246" s="323"/>
      <c r="C246" s="323"/>
      <c r="D246" s="161"/>
      <c r="E246" s="161"/>
      <c r="F246" s="368"/>
      <c r="G246" s="368"/>
      <c r="H246" s="369"/>
      <c r="I246" s="369"/>
      <c r="J246" s="326"/>
      <c r="K246" s="327">
        <f>220*K245*0.85/1000</f>
        <v>4.6749999999999998</v>
      </c>
      <c r="L246" s="327">
        <f>220*L245*0.85/1000</f>
        <v>7.1059999999999999</v>
      </c>
      <c r="M246" s="328">
        <f>220*M245*0.85/1000</f>
        <v>12.903</v>
      </c>
      <c r="N246" s="327"/>
      <c r="O246" s="386">
        <f>SUM(K246:M246)</f>
        <v>24.683999999999997</v>
      </c>
      <c r="P246" s="329">
        <f>220*P245*0.85/1000</f>
        <v>0</v>
      </c>
      <c r="Q246" s="329">
        <f>220*Q245*0.85/1000</f>
        <v>0</v>
      </c>
      <c r="R246" s="329">
        <f>220*R245*0.85/1000</f>
        <v>0</v>
      </c>
      <c r="S246" s="239"/>
      <c r="T246" s="391">
        <f>SUM(P246:R246)</f>
        <v>0</v>
      </c>
      <c r="U246" s="392">
        <f>SUM(O246,T246)</f>
        <v>24.683999999999997</v>
      </c>
      <c r="V246" s="373"/>
      <c r="W246" s="113"/>
      <c r="X246" s="113"/>
    </row>
    <row r="247" spans="1:24" ht="18" customHeight="1" x14ac:dyDescent="0.3">
      <c r="A247" s="395" t="s">
        <v>380</v>
      </c>
      <c r="B247" s="295">
        <v>250</v>
      </c>
      <c r="C247" s="295">
        <v>361</v>
      </c>
      <c r="D247" s="134">
        <f>MAX(K251:M251)*100/C247</f>
        <v>23.545706371191137</v>
      </c>
      <c r="E247" s="134"/>
      <c r="F247" s="377"/>
      <c r="G247" s="387"/>
      <c r="H247" s="342"/>
      <c r="I247" s="342"/>
      <c r="J247" s="61">
        <f>(K247+L247+M247)/3</f>
        <v>231</v>
      </c>
      <c r="K247" s="174">
        <v>229</v>
      </c>
      <c r="L247" s="174">
        <v>226</v>
      </c>
      <c r="M247" s="63">
        <v>238</v>
      </c>
      <c r="N247" s="174"/>
      <c r="O247" s="379"/>
      <c r="P247" s="301"/>
      <c r="Q247" s="301"/>
      <c r="R247" s="301"/>
      <c r="S247" s="227"/>
      <c r="T247" s="390"/>
      <c r="U247" s="191"/>
      <c r="V247" s="191"/>
      <c r="W247" s="2"/>
      <c r="X247" s="2"/>
    </row>
    <row r="248" spans="1:24" ht="18" customHeight="1" x14ac:dyDescent="0.25">
      <c r="A248" s="1061" t="s">
        <v>360</v>
      </c>
      <c r="B248" s="302"/>
      <c r="C248" s="302"/>
      <c r="D248" s="168"/>
      <c r="E248" s="168">
        <v>400</v>
      </c>
      <c r="F248" s="356"/>
      <c r="G248" s="356"/>
      <c r="H248" s="357"/>
      <c r="I248" s="357"/>
      <c r="J248" s="306"/>
      <c r="K248" s="81">
        <v>8</v>
      </c>
      <c r="L248" s="81">
        <v>11</v>
      </c>
      <c r="M248" s="81">
        <v>5</v>
      </c>
      <c r="N248" s="358">
        <f>SQRT((0+L248*0.866-M248*0.866)*(0+L248*0.866-M248*0.866)+(K248-L248*0.5-M248*0.5)*(K248-L248*0.5-M248*0.5))</f>
        <v>5.1959999999999997</v>
      </c>
      <c r="O248" s="396"/>
      <c r="P248" s="301"/>
      <c r="Q248" s="301"/>
      <c r="R248" s="301"/>
      <c r="S248" s="227"/>
      <c r="T248" s="390"/>
      <c r="U248" s="191"/>
      <c r="V248" s="191"/>
      <c r="W248" s="2"/>
      <c r="X248" s="2"/>
    </row>
    <row r="249" spans="1:24" ht="18" customHeight="1" x14ac:dyDescent="0.25">
      <c r="A249" s="1061" t="s">
        <v>444</v>
      </c>
      <c r="B249" s="308"/>
      <c r="C249" s="308"/>
      <c r="D249" s="146"/>
      <c r="E249" s="146">
        <v>398</v>
      </c>
      <c r="F249" s="361"/>
      <c r="G249" s="361"/>
      <c r="H249" s="362"/>
      <c r="I249" s="362"/>
      <c r="J249" s="306"/>
      <c r="K249" s="81">
        <v>0</v>
      </c>
      <c r="L249" s="81">
        <v>16</v>
      </c>
      <c r="M249" s="81">
        <v>17</v>
      </c>
      <c r="N249" s="358">
        <f>SQRT((0+L249*0.866-M249*0.866)*(0+L249*0.866-M249*0.866)+(K249-L249*0.5-M249*0.5)*(K249-L249*0.5-M249*0.5))</f>
        <v>16.522710310357681</v>
      </c>
      <c r="O249" s="396"/>
      <c r="P249" s="301"/>
      <c r="Q249" s="301"/>
      <c r="R249" s="301"/>
      <c r="S249" s="227"/>
      <c r="T249" s="390"/>
      <c r="U249" s="191"/>
      <c r="V249" s="191"/>
      <c r="W249" s="2"/>
      <c r="X249" s="2"/>
    </row>
    <row r="250" spans="1:24" ht="18" customHeight="1" x14ac:dyDescent="0.25">
      <c r="A250" s="1061" t="s">
        <v>445</v>
      </c>
      <c r="B250" s="308"/>
      <c r="C250" s="308"/>
      <c r="D250" s="146"/>
      <c r="E250" s="146">
        <v>406</v>
      </c>
      <c r="F250" s="361"/>
      <c r="G250" s="361"/>
      <c r="H250" s="362"/>
      <c r="I250" s="362"/>
      <c r="J250" s="306"/>
      <c r="K250" s="81">
        <v>17</v>
      </c>
      <c r="L250" s="81">
        <v>13</v>
      </c>
      <c r="M250" s="81">
        <v>63</v>
      </c>
      <c r="N250" s="358">
        <f>SQRT((0+L250*0.866-M250*0.866)*(0+L250*0.866-M250*0.866)+(K250-L250*0.5-M250*0.5)*(K250-L250*0.5-M250*0.5))</f>
        <v>48.123694787495268</v>
      </c>
      <c r="O250" s="397"/>
      <c r="P250" s="301"/>
      <c r="Q250" s="301"/>
      <c r="R250" s="301"/>
      <c r="S250" s="227"/>
      <c r="T250" s="390"/>
      <c r="U250" s="191"/>
      <c r="V250" s="191"/>
      <c r="W250" s="2"/>
      <c r="X250" s="2"/>
    </row>
    <row r="251" spans="1:24" ht="18" customHeight="1" x14ac:dyDescent="0.3">
      <c r="A251" s="100" t="s">
        <v>11</v>
      </c>
      <c r="B251" s="314"/>
      <c r="C251" s="314"/>
      <c r="D251" s="153"/>
      <c r="E251" s="153"/>
      <c r="F251" s="334"/>
      <c r="G251" s="334"/>
      <c r="H251" s="365"/>
      <c r="I251" s="365"/>
      <c r="J251" s="317"/>
      <c r="K251" s="318">
        <f>SUM(K248:K250)</f>
        <v>25</v>
      </c>
      <c r="L251" s="318">
        <f>SUM(L248:L250)</f>
        <v>40</v>
      </c>
      <c r="M251" s="318">
        <f>SUM(M248:M250)</f>
        <v>85</v>
      </c>
      <c r="N251" s="318">
        <f>SQRT((0+L251*0.866-M251*0.866)*(0+L251*0.866-M251*0.866)+(K251-L251*0.5-M251*0.5)*(K251-L251*0.5-M251*0.5))</f>
        <v>54.082445395895327</v>
      </c>
      <c r="O251" s="384"/>
      <c r="P251" s="320"/>
      <c r="Q251" s="320"/>
      <c r="R251" s="320"/>
      <c r="S251" s="233"/>
      <c r="T251" s="317"/>
      <c r="U251" s="191"/>
      <c r="V251" s="191"/>
      <c r="W251" s="113"/>
      <c r="X251" s="113"/>
    </row>
    <row r="252" spans="1:24" ht="18" customHeight="1" x14ac:dyDescent="0.3">
      <c r="A252" s="114"/>
      <c r="B252" s="323"/>
      <c r="C252" s="323"/>
      <c r="D252" s="161"/>
      <c r="E252" s="161"/>
      <c r="F252" s="368"/>
      <c r="G252" s="368"/>
      <c r="H252" s="369"/>
      <c r="I252" s="369"/>
      <c r="J252" s="326"/>
      <c r="K252" s="327">
        <f>220*K251*0.85/1000</f>
        <v>4.6749999999999998</v>
      </c>
      <c r="L252" s="327">
        <f>220*L251*0.85/1000</f>
        <v>7.48</v>
      </c>
      <c r="M252" s="328">
        <f>220*M251*0.85/1000</f>
        <v>15.895</v>
      </c>
      <c r="N252" s="327"/>
      <c r="O252" s="386">
        <f>SUM(K252:M252)</f>
        <v>28.05</v>
      </c>
      <c r="P252" s="329">
        <f>220*P251*0.85/1000</f>
        <v>0</v>
      </c>
      <c r="Q252" s="329">
        <f>220*Q251*0.85/1000</f>
        <v>0</v>
      </c>
      <c r="R252" s="329">
        <f>220*R251*0.85/1000</f>
        <v>0</v>
      </c>
      <c r="S252" s="239"/>
      <c r="T252" s="391">
        <f>SUM(P252:R252)</f>
        <v>0</v>
      </c>
      <c r="U252" s="394"/>
      <c r="V252" s="376">
        <f>SUM(O252,T252)</f>
        <v>28.05</v>
      </c>
      <c r="W252" s="113"/>
      <c r="X252" s="113"/>
    </row>
    <row r="253" spans="1:24" ht="18" customHeight="1" x14ac:dyDescent="0.3">
      <c r="A253" s="188" t="s">
        <v>113</v>
      </c>
      <c r="B253" s="295">
        <v>1000</v>
      </c>
      <c r="C253" s="295">
        <v>1445</v>
      </c>
      <c r="D253" s="134">
        <f>MAX(K258:L258:M258)/1445*100</f>
        <v>25.467128027681664</v>
      </c>
      <c r="E253" s="134"/>
      <c r="F253" s="387">
        <v>1000</v>
      </c>
      <c r="G253" s="387">
        <v>1445</v>
      </c>
      <c r="H253" s="398">
        <f>MAX(P258:R258)/1445*100</f>
        <v>25.467128027681664</v>
      </c>
      <c r="I253" s="60"/>
      <c r="J253" s="61">
        <f>(K253+L253+M253)/3</f>
        <v>228.33333333333334</v>
      </c>
      <c r="K253" s="174">
        <v>228</v>
      </c>
      <c r="L253" s="174">
        <v>228</v>
      </c>
      <c r="M253" s="63">
        <v>229</v>
      </c>
      <c r="N253" s="174"/>
      <c r="O253" s="64"/>
      <c r="P253" s="65">
        <v>232</v>
      </c>
      <c r="Q253" s="65">
        <v>232</v>
      </c>
      <c r="R253" s="65">
        <v>232</v>
      </c>
      <c r="S253" s="227"/>
      <c r="T253" s="390"/>
      <c r="U253" s="191"/>
      <c r="V253" s="191"/>
      <c r="W253" s="113"/>
      <c r="X253" s="399"/>
    </row>
    <row r="254" spans="1:24" ht="18" customHeight="1" x14ac:dyDescent="0.3">
      <c r="A254" s="188"/>
      <c r="B254" s="400"/>
      <c r="C254" s="400"/>
      <c r="D254" s="401"/>
      <c r="E254" s="402">
        <v>400</v>
      </c>
      <c r="F254" s="403"/>
      <c r="G254" s="403"/>
      <c r="H254" s="404"/>
      <c r="I254" s="405">
        <v>400</v>
      </c>
      <c r="J254" s="61"/>
      <c r="K254" s="174"/>
      <c r="L254" s="174"/>
      <c r="M254" s="63"/>
      <c r="N254" s="174">
        <f>SQRT((0+L254*0.866-M254*0.866)*(0+L254*0.866-M254*0.866)+(K254-L254*0.5-M254*0.5)*(K254-L254*0.5-M254*0.5))</f>
        <v>0</v>
      </c>
      <c r="O254" s="406"/>
      <c r="P254" s="65"/>
      <c r="Q254" s="65"/>
      <c r="R254" s="65"/>
      <c r="S254" s="227"/>
      <c r="T254" s="390"/>
      <c r="U254" s="191"/>
      <c r="V254" s="191"/>
      <c r="W254" s="113"/>
      <c r="X254" s="399"/>
    </row>
    <row r="255" spans="1:24" ht="18" customHeight="1" x14ac:dyDescent="0.3">
      <c r="A255" s="188"/>
      <c r="B255" s="407"/>
      <c r="C255" s="407"/>
      <c r="D255" s="408"/>
      <c r="E255" s="93">
        <v>400</v>
      </c>
      <c r="F255" s="409"/>
      <c r="G255" s="409"/>
      <c r="H255" s="410"/>
      <c r="I255" s="411">
        <v>400</v>
      </c>
      <c r="J255" s="61"/>
      <c r="K255" s="174"/>
      <c r="L255" s="174"/>
      <c r="M255" s="63"/>
      <c r="N255" s="174">
        <f>SQRT((0+L255*0.866-M255*0.866)*(0+L255*0.866-M255*0.866)+(K255-L255*0.5-M255*0.5)*(K255-L255*0.5-M255*0.5))</f>
        <v>0</v>
      </c>
      <c r="O255" s="406"/>
      <c r="P255" s="65"/>
      <c r="Q255" s="65"/>
      <c r="R255" s="65"/>
      <c r="S255" s="227"/>
      <c r="T255" s="390"/>
      <c r="U255" s="191"/>
      <c r="V255" s="191"/>
      <c r="W255" s="113"/>
      <c r="X255" s="399"/>
    </row>
    <row r="256" spans="1:24" ht="18" customHeight="1" x14ac:dyDescent="0.3">
      <c r="A256" s="188"/>
      <c r="B256" s="407"/>
      <c r="C256" s="407"/>
      <c r="D256" s="408"/>
      <c r="E256" s="93">
        <v>400</v>
      </c>
      <c r="F256" s="409"/>
      <c r="G256" s="409"/>
      <c r="H256" s="410"/>
      <c r="I256" s="411">
        <v>400</v>
      </c>
      <c r="J256" s="61"/>
      <c r="K256" s="174"/>
      <c r="L256" s="174"/>
      <c r="M256" s="63"/>
      <c r="N256" s="174">
        <f>SQRT((0+L256*0.866-M256*0.866)*(0+L256*0.866-M256*0.866)+(K256-L256*0.5-M256*0.5)*(K256-L256*0.5-M256*0.5))</f>
        <v>0</v>
      </c>
      <c r="O256" s="406"/>
      <c r="P256" s="65"/>
      <c r="Q256" s="65"/>
      <c r="R256" s="65"/>
      <c r="S256" s="227"/>
      <c r="T256" s="390"/>
      <c r="U256" s="191"/>
      <c r="V256" s="191"/>
      <c r="W256" s="113"/>
      <c r="X256" s="399"/>
    </row>
    <row r="257" spans="1:24" ht="18" customHeight="1" x14ac:dyDescent="0.3">
      <c r="A257" s="72" t="s">
        <v>202</v>
      </c>
      <c r="B257" s="412"/>
      <c r="C257" s="412"/>
      <c r="D257" s="413"/>
      <c r="E257" s="414"/>
      <c r="F257" s="415"/>
      <c r="G257" s="415"/>
      <c r="H257" s="416"/>
      <c r="I257" s="416"/>
      <c r="J257" s="306"/>
      <c r="K257" s="81">
        <v>368</v>
      </c>
      <c r="L257" s="81">
        <v>322</v>
      </c>
      <c r="M257" s="81">
        <v>276</v>
      </c>
      <c r="N257" s="358">
        <f>SQRT((0+L257*0.866-M257*0.866)*(0+L257*0.866-M257*0.866)+(K257-L257*0.5-M257*0.5)*(K257-L257*0.5-M257*0.5))</f>
        <v>79.67375286755356</v>
      </c>
      <c r="O257" s="313"/>
      <c r="P257" s="267">
        <v>276</v>
      </c>
      <c r="Q257" s="267">
        <v>276</v>
      </c>
      <c r="R257" s="267">
        <v>368</v>
      </c>
      <c r="S257" s="227">
        <f>SQRT((0+Q257*0.866-R257*0.866)*(0+Q257*0.866-R257*0.866)+(P257-Q257*0.5-R257*0.5)*(P257-Q257*0.5-R257*0.5))</f>
        <v>91.997975977735507</v>
      </c>
      <c r="T257" s="390"/>
      <c r="U257" s="191"/>
      <c r="V257" s="191"/>
      <c r="W257" s="113"/>
      <c r="X257" s="399"/>
    </row>
    <row r="258" spans="1:24" ht="18" customHeight="1" x14ac:dyDescent="0.3">
      <c r="A258" s="100" t="s">
        <v>11</v>
      </c>
      <c r="B258" s="314"/>
      <c r="C258" s="314"/>
      <c r="D258" s="231"/>
      <c r="E258" s="231"/>
      <c r="F258" s="320"/>
      <c r="G258" s="320"/>
      <c r="H258" s="365"/>
      <c r="I258" s="365"/>
      <c r="J258" s="317"/>
      <c r="K258" s="318">
        <f t="shared" ref="K258:R258" si="17">SUM(K257)</f>
        <v>368</v>
      </c>
      <c r="L258" s="318">
        <f t="shared" si="17"/>
        <v>322</v>
      </c>
      <c r="M258" s="319">
        <f t="shared" si="17"/>
        <v>276</v>
      </c>
      <c r="N258" s="318">
        <f>SQRT((0+L258*0.866-M258*0.866)*(0+L258*0.866-M258*0.866)+(K258-L258*0.5-M258*0.5)*(K258-L258*0.5-M258*0.5))</f>
        <v>79.67375286755356</v>
      </c>
      <c r="O258" s="384"/>
      <c r="P258" s="318">
        <f t="shared" si="17"/>
        <v>276</v>
      </c>
      <c r="Q258" s="318">
        <f t="shared" si="17"/>
        <v>276</v>
      </c>
      <c r="R258" s="318">
        <f t="shared" si="17"/>
        <v>368</v>
      </c>
      <c r="S258" s="233">
        <f>SQRT((0+Q258*0.866-R258*0.866)*(0+Q258*0.866-R258*0.866)+(P258-Q258*0.5-R258*0.5)*(P258-Q258*0.5-R258*0.5))</f>
        <v>91.997975977735507</v>
      </c>
      <c r="T258" s="317"/>
      <c r="U258" s="191"/>
      <c r="V258" s="191"/>
      <c r="W258" s="113"/>
      <c r="X258" s="399"/>
    </row>
    <row r="259" spans="1:24" ht="18" customHeight="1" x14ac:dyDescent="0.3">
      <c r="A259" s="114"/>
      <c r="B259" s="323"/>
      <c r="C259" s="323"/>
      <c r="D259" s="236"/>
      <c r="E259" s="236"/>
      <c r="F259" s="329"/>
      <c r="G259" s="329"/>
      <c r="H259" s="369"/>
      <c r="I259" s="369"/>
      <c r="J259" s="326"/>
      <c r="K259" s="327">
        <f>220*K258*0.85/1000</f>
        <v>68.816000000000003</v>
      </c>
      <c r="L259" s="327">
        <f>220*L258*0.85/1000</f>
        <v>60.213999999999999</v>
      </c>
      <c r="M259" s="328">
        <f>220*M258*0.85/1000</f>
        <v>51.612000000000002</v>
      </c>
      <c r="N259" s="327"/>
      <c r="O259" s="386">
        <f>SUM(K259:M259)</f>
        <v>180.642</v>
      </c>
      <c r="P259" s="327">
        <f>220*P258*0.85/1000</f>
        <v>51.612000000000002</v>
      </c>
      <c r="Q259" s="327">
        <f>220*Q258*0.85/1000</f>
        <v>51.612000000000002</v>
      </c>
      <c r="R259" s="327">
        <f>220*R258*0.85/1000</f>
        <v>68.816000000000003</v>
      </c>
      <c r="S259" s="239"/>
      <c r="T259" s="391">
        <f>SUM(P259:R259)</f>
        <v>172.04000000000002</v>
      </c>
      <c r="U259" s="392">
        <f>SUM(O259,T259)</f>
        <v>352.68200000000002</v>
      </c>
      <c r="V259" s="373"/>
      <c r="W259" s="113"/>
      <c r="X259" s="399"/>
    </row>
    <row r="260" spans="1:24" ht="18" customHeight="1" x14ac:dyDescent="0.3">
      <c r="A260" s="188" t="s">
        <v>112</v>
      </c>
      <c r="B260" s="295">
        <v>400</v>
      </c>
      <c r="C260" s="295">
        <v>578</v>
      </c>
      <c r="D260" s="134">
        <f>MAX(K265:L265:M265)/578*100</f>
        <v>1.2294117647058824</v>
      </c>
      <c r="E260" s="134"/>
      <c r="F260" s="387">
        <v>400</v>
      </c>
      <c r="G260" s="387">
        <v>578</v>
      </c>
      <c r="H260" s="60"/>
      <c r="I260" s="60"/>
      <c r="J260" s="61">
        <f>(K260+L260+M260)/3</f>
        <v>225.66666666666666</v>
      </c>
      <c r="K260" s="298">
        <v>229</v>
      </c>
      <c r="L260" s="298">
        <v>222</v>
      </c>
      <c r="M260" s="299">
        <v>226</v>
      </c>
      <c r="N260" s="298"/>
      <c r="O260" s="379"/>
      <c r="P260" s="301"/>
      <c r="Q260" s="301"/>
      <c r="R260" s="301"/>
      <c r="S260" s="227"/>
      <c r="T260" s="390"/>
      <c r="U260" s="191"/>
      <c r="V260" s="191"/>
      <c r="W260" s="2"/>
      <c r="X260" s="2"/>
    </row>
    <row r="261" spans="1:24" ht="18" customHeight="1" x14ac:dyDescent="0.3">
      <c r="A261" s="1089" t="s">
        <v>41</v>
      </c>
      <c r="B261" s="400"/>
      <c r="C261" s="400"/>
      <c r="D261" s="417"/>
      <c r="E261" s="417">
        <v>400</v>
      </c>
      <c r="F261" s="418"/>
      <c r="G261" s="403"/>
      <c r="H261" s="357"/>
      <c r="I261" s="357"/>
      <c r="J261" s="306"/>
      <c r="K261" s="358">
        <v>28</v>
      </c>
      <c r="L261" s="358">
        <v>38</v>
      </c>
      <c r="M261" s="312">
        <v>38</v>
      </c>
      <c r="N261" s="358">
        <f t="shared" ref="N261:N273" si="18">SQRT((0+L261*0.866-M261*0.866)*(0+L261*0.866-M261*0.866)+(K261-L261*0.5-M261*0.5)*(K261-L261*0.5-M261*0.5))</f>
        <v>10</v>
      </c>
      <c r="O261" s="359"/>
      <c r="P261" s="206"/>
      <c r="Q261" s="301"/>
      <c r="R261" s="301"/>
      <c r="S261" s="227"/>
      <c r="T261" s="390"/>
      <c r="U261" s="191"/>
      <c r="V261" s="191"/>
      <c r="W261" s="2"/>
      <c r="X261" s="2"/>
    </row>
    <row r="262" spans="1:24" ht="18" customHeight="1" x14ac:dyDescent="0.3">
      <c r="A262" s="1089" t="s">
        <v>143</v>
      </c>
      <c r="B262" s="407"/>
      <c r="C262" s="407"/>
      <c r="D262" s="419"/>
      <c r="E262" s="419">
        <v>400</v>
      </c>
      <c r="F262" s="409"/>
      <c r="G262" s="409"/>
      <c r="H262" s="362"/>
      <c r="I262" s="362"/>
      <c r="J262" s="306"/>
      <c r="K262" s="358">
        <v>2</v>
      </c>
      <c r="L262" s="358">
        <v>0</v>
      </c>
      <c r="M262" s="312">
        <v>0</v>
      </c>
      <c r="N262" s="358">
        <f t="shared" si="18"/>
        <v>2</v>
      </c>
      <c r="O262" s="359"/>
      <c r="P262" s="301"/>
      <c r="Q262" s="301"/>
      <c r="R262" s="301"/>
      <c r="S262" s="227"/>
      <c r="T262" s="390"/>
      <c r="U262" s="191"/>
      <c r="V262" s="191"/>
      <c r="W262" s="2"/>
      <c r="X262" s="2"/>
    </row>
    <row r="263" spans="1:24" ht="18" customHeight="1" x14ac:dyDescent="0.3">
      <c r="A263" s="1089" t="s">
        <v>42</v>
      </c>
      <c r="B263" s="412"/>
      <c r="C263" s="412"/>
      <c r="D263" s="413"/>
      <c r="E263" s="413">
        <v>400</v>
      </c>
      <c r="F263" s="415"/>
      <c r="G263" s="415"/>
      <c r="H263" s="416"/>
      <c r="I263" s="416"/>
      <c r="J263" s="306"/>
      <c r="K263" s="358">
        <v>0</v>
      </c>
      <c r="L263" s="358">
        <v>0</v>
      </c>
      <c r="M263" s="312">
        <v>0</v>
      </c>
      <c r="N263" s="358">
        <f t="shared" si="18"/>
        <v>0</v>
      </c>
      <c r="O263" s="313"/>
      <c r="P263" s="301"/>
      <c r="Q263" s="301"/>
      <c r="R263" s="301"/>
      <c r="S263" s="227"/>
      <c r="T263" s="390"/>
      <c r="U263" s="191"/>
      <c r="V263" s="191"/>
      <c r="W263" s="2"/>
      <c r="X263" s="2"/>
    </row>
    <row r="264" spans="1:24" ht="18" customHeight="1" x14ac:dyDescent="0.3">
      <c r="A264" s="100" t="s">
        <v>11</v>
      </c>
      <c r="B264" s="314"/>
      <c r="C264" s="314"/>
      <c r="D264" s="317"/>
      <c r="E264" s="317"/>
      <c r="F264" s="320"/>
      <c r="G264" s="320"/>
      <c r="H264" s="365"/>
      <c r="I264" s="365"/>
      <c r="J264" s="317"/>
      <c r="K264" s="318">
        <f>SUM(K261:K263)</f>
        <v>30</v>
      </c>
      <c r="L264" s="318">
        <f>SUM(L261:L263)</f>
        <v>38</v>
      </c>
      <c r="M264" s="319">
        <f>SUM(M261:M263)</f>
        <v>38</v>
      </c>
      <c r="N264" s="318">
        <f>SQRT((0+L264*0.866-M264*0.866)*(0+L264*0.866-M264*0.866)+(K264-L264*0.5-M264*0.5)*(K264-L264*0.5-M264*0.5))</f>
        <v>8</v>
      </c>
      <c r="O264" s="366"/>
      <c r="P264" s="320"/>
      <c r="Q264" s="320"/>
      <c r="R264" s="320"/>
      <c r="S264" s="233"/>
      <c r="T264" s="317"/>
      <c r="U264" s="191"/>
      <c r="V264" s="191"/>
      <c r="W264" s="113"/>
      <c r="X264" s="113"/>
    </row>
    <row r="265" spans="1:24" ht="18" customHeight="1" x14ac:dyDescent="0.3">
      <c r="A265" s="114"/>
      <c r="B265" s="323"/>
      <c r="C265" s="323"/>
      <c r="D265" s="326"/>
      <c r="E265" s="326"/>
      <c r="F265" s="329"/>
      <c r="G265" s="329"/>
      <c r="H265" s="369"/>
      <c r="I265" s="369"/>
      <c r="J265" s="326"/>
      <c r="K265" s="327">
        <f>220*K264*0.85/1000</f>
        <v>5.61</v>
      </c>
      <c r="L265" s="327">
        <f>220*L264*0.85/1000</f>
        <v>7.1059999999999999</v>
      </c>
      <c r="M265" s="328">
        <f>220*M264*0.85/1000</f>
        <v>7.1059999999999999</v>
      </c>
      <c r="N265" s="327"/>
      <c r="O265" s="370">
        <f>SUM(K265:M265)</f>
        <v>19.822000000000003</v>
      </c>
      <c r="P265" s="329">
        <f>220*P264*0.85/1000</f>
        <v>0</v>
      </c>
      <c r="Q265" s="329">
        <f>220*Q264*0.85/1000</f>
        <v>0</v>
      </c>
      <c r="R265" s="329">
        <f>220*R264*0.85/1000</f>
        <v>0</v>
      </c>
      <c r="S265" s="239"/>
      <c r="T265" s="391">
        <f>SUM(P265:R265)</f>
        <v>0</v>
      </c>
      <c r="U265" s="392">
        <f>SUM(O265,T265)</f>
        <v>19.822000000000003</v>
      </c>
      <c r="V265" s="373"/>
      <c r="W265" s="113"/>
      <c r="X265" s="113"/>
    </row>
    <row r="266" spans="1:24" ht="18" customHeight="1" x14ac:dyDescent="0.3">
      <c r="A266" s="188" t="s">
        <v>230</v>
      </c>
      <c r="B266" s="295"/>
      <c r="C266" s="295"/>
      <c r="D266" s="134">
        <f>MAX(K274:M274)/361*100</f>
        <v>0</v>
      </c>
      <c r="E266" s="134"/>
      <c r="F266" s="420">
        <v>250</v>
      </c>
      <c r="G266" s="420">
        <v>361</v>
      </c>
      <c r="H266" s="421">
        <f>MAX(P274:R274)/361*100</f>
        <v>50.393351800554008</v>
      </c>
      <c r="I266" s="421"/>
      <c r="J266" s="61">
        <f>(P266+Q266+R266)/3</f>
        <v>227</v>
      </c>
      <c r="K266" s="298"/>
      <c r="L266" s="298"/>
      <c r="M266" s="299"/>
      <c r="N266" s="298"/>
      <c r="O266" s="379"/>
      <c r="P266" s="346">
        <v>230</v>
      </c>
      <c r="Q266" s="346">
        <v>224</v>
      </c>
      <c r="R266" s="346">
        <v>227</v>
      </c>
      <c r="S266" s="227"/>
      <c r="T266" s="390"/>
      <c r="U266" s="191"/>
      <c r="V266" s="191"/>
      <c r="W266" s="2"/>
      <c r="X266" s="2"/>
    </row>
    <row r="267" spans="1:24" ht="18" customHeight="1" x14ac:dyDescent="0.25">
      <c r="A267" s="1061" t="s">
        <v>43</v>
      </c>
      <c r="B267" s="302"/>
      <c r="C267" s="302"/>
      <c r="D267" s="303"/>
      <c r="E267" s="303"/>
      <c r="F267" s="356"/>
      <c r="G267" s="356"/>
      <c r="H267" s="357"/>
      <c r="I267" s="422">
        <v>407</v>
      </c>
      <c r="J267" s="306"/>
      <c r="K267" s="358"/>
      <c r="L267" s="358"/>
      <c r="M267" s="312"/>
      <c r="N267" s="358">
        <f t="shared" si="18"/>
        <v>0</v>
      </c>
      <c r="O267" s="359"/>
      <c r="P267" s="267">
        <v>48</v>
      </c>
      <c r="Q267" s="267">
        <v>48</v>
      </c>
      <c r="R267" s="267">
        <v>40</v>
      </c>
      <c r="S267" s="423">
        <f t="shared" ref="S267:S273" si="19">SQRT((0+Q267*0.866-R267*0.866)*(0+Q267*0.866-R267*0.866)+(P267-Q267*0.5-R267*0.5)*(P267-Q267*0.5-R267*0.5))</f>
        <v>7.9998239980639552</v>
      </c>
      <c r="T267" s="390"/>
      <c r="U267" s="191"/>
      <c r="V267" s="191"/>
      <c r="W267" s="2"/>
      <c r="X267" s="2"/>
    </row>
    <row r="268" spans="1:24" ht="18" customHeight="1" x14ac:dyDescent="0.25">
      <c r="A268" s="1061" t="s">
        <v>446</v>
      </c>
      <c r="B268" s="308"/>
      <c r="C268" s="308"/>
      <c r="D268" s="309"/>
      <c r="E268" s="309"/>
      <c r="F268" s="361"/>
      <c r="G268" s="361"/>
      <c r="H268" s="362"/>
      <c r="I268" s="424">
        <v>399</v>
      </c>
      <c r="J268" s="306"/>
      <c r="K268" s="358"/>
      <c r="L268" s="358"/>
      <c r="M268" s="312"/>
      <c r="N268" s="358">
        <f t="shared" si="18"/>
        <v>0</v>
      </c>
      <c r="O268" s="359"/>
      <c r="P268" s="267">
        <v>0</v>
      </c>
      <c r="Q268" s="267">
        <v>0</v>
      </c>
      <c r="R268" s="267">
        <v>17</v>
      </c>
      <c r="S268" s="423">
        <f t="shared" si="19"/>
        <v>16.999625995885911</v>
      </c>
      <c r="T268" s="390"/>
      <c r="U268" s="191"/>
      <c r="V268" s="191"/>
      <c r="W268" s="2"/>
      <c r="X268" s="2"/>
    </row>
    <row r="269" spans="1:24" ht="18" customHeight="1" x14ac:dyDescent="0.25">
      <c r="A269" s="1061" t="s">
        <v>565</v>
      </c>
      <c r="B269" s="308"/>
      <c r="C269" s="308"/>
      <c r="D269" s="309"/>
      <c r="E269" s="309"/>
      <c r="F269" s="361"/>
      <c r="G269" s="361"/>
      <c r="H269" s="362"/>
      <c r="I269" s="424">
        <v>398</v>
      </c>
      <c r="J269" s="306"/>
      <c r="K269" s="358"/>
      <c r="L269" s="358"/>
      <c r="M269" s="312"/>
      <c r="N269" s="358">
        <f t="shared" si="18"/>
        <v>0</v>
      </c>
      <c r="O269" s="359"/>
      <c r="P269" s="267">
        <v>56</v>
      </c>
      <c r="Q269" s="267">
        <v>34</v>
      </c>
      <c r="R269" s="267">
        <v>54</v>
      </c>
      <c r="S269" s="423">
        <f t="shared" si="19"/>
        <v>21.070889872048596</v>
      </c>
      <c r="T269" s="390"/>
      <c r="U269" s="191"/>
      <c r="V269" s="191"/>
      <c r="W269" s="2"/>
      <c r="X269" s="2"/>
    </row>
    <row r="270" spans="1:24" ht="18" customHeight="1" x14ac:dyDescent="0.25">
      <c r="A270" s="1061" t="s">
        <v>361</v>
      </c>
      <c r="B270" s="308"/>
      <c r="C270" s="308"/>
      <c r="D270" s="309"/>
      <c r="E270" s="309"/>
      <c r="F270" s="361"/>
      <c r="G270" s="361"/>
      <c r="H270" s="362"/>
      <c r="I270" s="362"/>
      <c r="J270" s="306"/>
      <c r="K270" s="358"/>
      <c r="L270" s="358"/>
      <c r="M270" s="312"/>
      <c r="N270" s="358">
        <f t="shared" si="18"/>
        <v>0</v>
      </c>
      <c r="O270" s="359"/>
      <c r="P270" s="267">
        <v>0</v>
      </c>
      <c r="Q270" s="267">
        <v>0</v>
      </c>
      <c r="R270" s="267">
        <v>0</v>
      </c>
      <c r="S270" s="423">
        <f t="shared" si="19"/>
        <v>0</v>
      </c>
      <c r="T270" s="390"/>
      <c r="U270" s="191"/>
      <c r="V270" s="191"/>
      <c r="W270" s="2"/>
      <c r="X270" s="2"/>
    </row>
    <row r="271" spans="1:24" ht="18" customHeight="1" x14ac:dyDescent="0.25">
      <c r="A271" s="1061" t="s">
        <v>447</v>
      </c>
      <c r="B271" s="308"/>
      <c r="C271" s="308"/>
      <c r="D271" s="309"/>
      <c r="E271" s="309"/>
      <c r="F271" s="361"/>
      <c r="G271" s="361"/>
      <c r="H271" s="362"/>
      <c r="I271" s="362"/>
      <c r="J271" s="306"/>
      <c r="K271" s="358"/>
      <c r="L271" s="358"/>
      <c r="M271" s="312"/>
      <c r="N271" s="358">
        <f t="shared" si="18"/>
        <v>0</v>
      </c>
      <c r="O271" s="359"/>
      <c r="P271" s="267">
        <v>21</v>
      </c>
      <c r="Q271" s="267">
        <v>27</v>
      </c>
      <c r="R271" s="267">
        <v>46</v>
      </c>
      <c r="S271" s="423">
        <f t="shared" si="19"/>
        <v>22.604957774789138</v>
      </c>
      <c r="T271" s="390"/>
      <c r="U271" s="191"/>
      <c r="V271" s="191"/>
      <c r="W271" s="2"/>
      <c r="X271" s="2"/>
    </row>
    <row r="272" spans="1:24" ht="18" customHeight="1" x14ac:dyDescent="0.25">
      <c r="A272" s="1061" t="s">
        <v>448</v>
      </c>
      <c r="B272" s="308"/>
      <c r="C272" s="308"/>
      <c r="D272" s="309"/>
      <c r="E272" s="309"/>
      <c r="F272" s="361"/>
      <c r="G272" s="361"/>
      <c r="H272" s="362"/>
      <c r="I272" s="362"/>
      <c r="J272" s="306"/>
      <c r="K272" s="358"/>
      <c r="L272" s="358"/>
      <c r="M272" s="312"/>
      <c r="N272" s="358">
        <f t="shared" si="18"/>
        <v>0</v>
      </c>
      <c r="O272" s="359"/>
      <c r="P272" s="267">
        <v>36</v>
      </c>
      <c r="Q272" s="267">
        <v>27</v>
      </c>
      <c r="R272" s="267">
        <v>24</v>
      </c>
      <c r="S272" s="423">
        <f t="shared" si="19"/>
        <v>10.816635521270005</v>
      </c>
      <c r="T272" s="390"/>
      <c r="U272" s="191"/>
      <c r="V272" s="191"/>
      <c r="W272" s="2"/>
      <c r="X272" s="2"/>
    </row>
    <row r="273" spans="1:24" ht="18" customHeight="1" x14ac:dyDescent="0.25">
      <c r="A273" s="1061" t="s">
        <v>44</v>
      </c>
      <c r="B273" s="308"/>
      <c r="C273" s="308"/>
      <c r="D273" s="309"/>
      <c r="E273" s="309"/>
      <c r="F273" s="361"/>
      <c r="G273" s="361"/>
      <c r="H273" s="362"/>
      <c r="I273" s="362"/>
      <c r="J273" s="306"/>
      <c r="K273" s="358"/>
      <c r="L273" s="358"/>
      <c r="M273" s="312"/>
      <c r="N273" s="358">
        <f t="shared" si="18"/>
        <v>0</v>
      </c>
      <c r="O273" s="313"/>
      <c r="P273" s="267">
        <v>5</v>
      </c>
      <c r="Q273" s="267">
        <v>14</v>
      </c>
      <c r="R273" s="267">
        <v>0.92</v>
      </c>
      <c r="S273" s="423">
        <f t="shared" si="19"/>
        <v>11.591327456266603</v>
      </c>
      <c r="T273" s="390"/>
      <c r="U273" s="191"/>
      <c r="V273" s="191"/>
      <c r="W273" s="2"/>
      <c r="X273" s="2"/>
    </row>
    <row r="274" spans="1:24" ht="18" customHeight="1" x14ac:dyDescent="0.3">
      <c r="A274" s="100" t="s">
        <v>11</v>
      </c>
      <c r="B274" s="314"/>
      <c r="C274" s="314"/>
      <c r="D274" s="315"/>
      <c r="E274" s="315"/>
      <c r="F274" s="334"/>
      <c r="G274" s="334"/>
      <c r="H274" s="365"/>
      <c r="I274" s="365"/>
      <c r="J274" s="317"/>
      <c r="K274" s="318">
        <f>SUM(K267:K273)</f>
        <v>0</v>
      </c>
      <c r="L274" s="318">
        <f>SUM(L267:L273)</f>
        <v>0</v>
      </c>
      <c r="M274" s="319">
        <f>SUM(M267:M273)</f>
        <v>0</v>
      </c>
      <c r="N274" s="318"/>
      <c r="O274" s="384"/>
      <c r="P274" s="320">
        <f>SUM(P267:P273)</f>
        <v>166</v>
      </c>
      <c r="Q274" s="320">
        <f>SUM(Q267:Q273)</f>
        <v>150</v>
      </c>
      <c r="R274" s="320">
        <f>SUM(R267:R273)</f>
        <v>181.92</v>
      </c>
      <c r="S274" s="233"/>
      <c r="T274" s="317"/>
      <c r="U274" s="191"/>
      <c r="V274" s="191"/>
      <c r="W274" s="113"/>
      <c r="X274" s="113"/>
    </row>
    <row r="275" spans="1:24" ht="18" customHeight="1" x14ac:dyDescent="0.3">
      <c r="A275" s="114"/>
      <c r="B275" s="323"/>
      <c r="C275" s="323"/>
      <c r="D275" s="324"/>
      <c r="E275" s="324"/>
      <c r="F275" s="368"/>
      <c r="G275" s="368"/>
      <c r="H275" s="369"/>
      <c r="I275" s="369"/>
      <c r="J275" s="326"/>
      <c r="K275" s="327">
        <f>220*K274*0.85/1000</f>
        <v>0</v>
      </c>
      <c r="L275" s="327">
        <f>220*L274*0.85/1000</f>
        <v>0</v>
      </c>
      <c r="M275" s="328">
        <f>220*M274*0.85/1000</f>
        <v>0</v>
      </c>
      <c r="N275" s="327"/>
      <c r="O275" s="386">
        <f>SUM(K275:M275)</f>
        <v>0</v>
      </c>
      <c r="P275" s="326">
        <f>220*P274*0.85/1000</f>
        <v>31.042000000000002</v>
      </c>
      <c r="Q275" s="326">
        <f>220*Q274*0.85/1000</f>
        <v>28.05</v>
      </c>
      <c r="R275" s="326">
        <f>220*R274*0.85/1000</f>
        <v>34.019039999999997</v>
      </c>
      <c r="S275" s="239"/>
      <c r="T275" s="391">
        <f>SUM(P275:R275)</f>
        <v>93.111040000000003</v>
      </c>
      <c r="U275" s="392">
        <f>SUM(O275,T275)</f>
        <v>93.111040000000003</v>
      </c>
      <c r="V275" s="373"/>
      <c r="W275" s="113"/>
      <c r="X275" s="113"/>
    </row>
    <row r="276" spans="1:24" ht="18" customHeight="1" x14ac:dyDescent="0.3">
      <c r="A276" s="188" t="s">
        <v>231</v>
      </c>
      <c r="B276" s="295"/>
      <c r="C276" s="295"/>
      <c r="D276" s="134">
        <f>MAX(K284:M284)/361*100</f>
        <v>0</v>
      </c>
      <c r="E276" s="134"/>
      <c r="F276" s="387">
        <v>250</v>
      </c>
      <c r="G276" s="387">
        <v>361</v>
      </c>
      <c r="H276" s="421">
        <f>MAX(P284:R284)/361*100</f>
        <v>55.955678670360108</v>
      </c>
      <c r="I276" s="421"/>
      <c r="J276" s="61">
        <f>(P276+Q276+R276)/3</f>
        <v>229.33333333333334</v>
      </c>
      <c r="K276" s="298"/>
      <c r="L276" s="298"/>
      <c r="M276" s="299"/>
      <c r="N276" s="298"/>
      <c r="O276" s="379"/>
      <c r="P276" s="346">
        <v>230</v>
      </c>
      <c r="Q276" s="346">
        <v>232</v>
      </c>
      <c r="R276" s="346">
        <v>226</v>
      </c>
      <c r="S276" s="227"/>
      <c r="T276" s="390"/>
      <c r="U276" s="191"/>
      <c r="V276" s="191"/>
      <c r="W276" s="113"/>
      <c r="X276" s="113"/>
    </row>
    <row r="277" spans="1:24" ht="18" customHeight="1" x14ac:dyDescent="0.25">
      <c r="A277" s="1061" t="s">
        <v>43</v>
      </c>
      <c r="B277" s="302"/>
      <c r="C277" s="302"/>
      <c r="D277" s="303"/>
      <c r="E277" s="303"/>
      <c r="F277" s="356"/>
      <c r="G277" s="356"/>
      <c r="H277" s="357"/>
      <c r="I277" s="422">
        <v>404</v>
      </c>
      <c r="J277" s="306"/>
      <c r="K277" s="358"/>
      <c r="L277" s="425"/>
      <c r="M277" s="312"/>
      <c r="N277" s="358">
        <f t="shared" ref="N277:N283" si="20">SQRT((0+L277*0.866-M277*0.866)*(0+L277*0.866-M277*0.866)+(K277-L277*0.5-M277*0.5)*(K277-L277*0.5-M277*0.5))</f>
        <v>0</v>
      </c>
      <c r="O277" s="359"/>
      <c r="P277" s="267">
        <v>26</v>
      </c>
      <c r="Q277" s="267">
        <v>49</v>
      </c>
      <c r="R277" s="267">
        <v>19</v>
      </c>
      <c r="S277" s="423">
        <f t="shared" ref="S277:S283" si="21">SQRT((0+Q277*0.866-R277*0.866)*(0+Q277*0.866-R277*0.866)+(P277-Q277*0.5-R277*0.5)*(P277-Q277*0.5-R277*0.5))</f>
        <v>27.183826073604866</v>
      </c>
      <c r="T277" s="390"/>
      <c r="U277" s="191"/>
      <c r="V277" s="191"/>
      <c r="W277" s="113"/>
      <c r="X277" s="113"/>
    </row>
    <row r="278" spans="1:24" ht="18" customHeight="1" x14ac:dyDescent="0.25">
      <c r="A278" s="1061" t="s">
        <v>446</v>
      </c>
      <c r="B278" s="308"/>
      <c r="C278" s="308"/>
      <c r="D278" s="309"/>
      <c r="E278" s="309"/>
      <c r="F278" s="361"/>
      <c r="G278" s="361"/>
      <c r="H278" s="362"/>
      <c r="I278" s="424">
        <v>403</v>
      </c>
      <c r="J278" s="306"/>
      <c r="K278" s="358"/>
      <c r="L278" s="358"/>
      <c r="M278" s="312"/>
      <c r="N278" s="358">
        <f t="shared" si="20"/>
        <v>0</v>
      </c>
      <c r="O278" s="359"/>
      <c r="P278" s="267">
        <v>2</v>
      </c>
      <c r="Q278" s="267">
        <v>0</v>
      </c>
      <c r="R278" s="267">
        <v>27</v>
      </c>
      <c r="S278" s="423">
        <f t="shared" si="21"/>
        <v>26.057012952370425</v>
      </c>
      <c r="T278" s="390"/>
      <c r="U278" s="191"/>
      <c r="V278" s="191"/>
      <c r="W278" s="113"/>
      <c r="X278" s="113"/>
    </row>
    <row r="279" spans="1:24" ht="18" customHeight="1" x14ac:dyDescent="0.25">
      <c r="A279" s="1061" t="s">
        <v>565</v>
      </c>
      <c r="B279" s="308"/>
      <c r="C279" s="308"/>
      <c r="D279" s="309"/>
      <c r="E279" s="309"/>
      <c r="F279" s="361"/>
      <c r="G279" s="361"/>
      <c r="H279" s="362"/>
      <c r="I279" s="424">
        <v>394</v>
      </c>
      <c r="J279" s="306"/>
      <c r="K279" s="358"/>
      <c r="L279" s="358"/>
      <c r="M279" s="312"/>
      <c r="N279" s="358">
        <f t="shared" si="20"/>
        <v>0</v>
      </c>
      <c r="O279" s="359"/>
      <c r="P279" s="267">
        <v>56</v>
      </c>
      <c r="Q279" s="267">
        <v>50</v>
      </c>
      <c r="R279" s="267">
        <v>39</v>
      </c>
      <c r="S279" s="423">
        <f t="shared" si="21"/>
        <v>14.933006261299161</v>
      </c>
      <c r="T279" s="390"/>
      <c r="U279" s="191"/>
      <c r="V279" s="191"/>
      <c r="W279" s="113"/>
      <c r="X279" s="113"/>
    </row>
    <row r="280" spans="1:24" ht="18" customHeight="1" x14ac:dyDescent="0.25">
      <c r="A280" s="1061" t="s">
        <v>361</v>
      </c>
      <c r="B280" s="308"/>
      <c r="C280" s="308"/>
      <c r="D280" s="309"/>
      <c r="E280" s="309"/>
      <c r="F280" s="361"/>
      <c r="G280" s="361"/>
      <c r="H280" s="362"/>
      <c r="I280" s="362"/>
      <c r="J280" s="306"/>
      <c r="K280" s="358"/>
      <c r="L280" s="358"/>
      <c r="M280" s="312"/>
      <c r="N280" s="358">
        <f t="shared" si="20"/>
        <v>0</v>
      </c>
      <c r="O280" s="359"/>
      <c r="P280" s="267">
        <v>0</v>
      </c>
      <c r="Q280" s="267">
        <v>0</v>
      </c>
      <c r="R280" s="267">
        <v>7</v>
      </c>
      <c r="S280" s="423">
        <f t="shared" si="21"/>
        <v>6.9998459983059629</v>
      </c>
      <c r="T280" s="390"/>
      <c r="U280" s="191"/>
      <c r="V280" s="191"/>
      <c r="W280" s="113"/>
      <c r="X280" s="113"/>
    </row>
    <row r="281" spans="1:24" ht="18" customHeight="1" x14ac:dyDescent="0.25">
      <c r="A281" s="1061" t="s">
        <v>447</v>
      </c>
      <c r="B281" s="308"/>
      <c r="C281" s="308"/>
      <c r="D281" s="309"/>
      <c r="E281" s="309"/>
      <c r="F281" s="361"/>
      <c r="G281" s="361"/>
      <c r="H281" s="362"/>
      <c r="I281" s="362"/>
      <c r="J281" s="306"/>
      <c r="K281" s="358"/>
      <c r="L281" s="358"/>
      <c r="M281" s="312"/>
      <c r="N281" s="358">
        <f t="shared" si="20"/>
        <v>0</v>
      </c>
      <c r="O281" s="359"/>
      <c r="P281" s="267">
        <v>37</v>
      </c>
      <c r="Q281" s="267">
        <v>89</v>
      </c>
      <c r="R281" s="267">
        <v>87</v>
      </c>
      <c r="S281" s="423">
        <f t="shared" si="21"/>
        <v>51.029401564196299</v>
      </c>
      <c r="T281" s="390"/>
      <c r="U281" s="191"/>
      <c r="V281" s="191"/>
      <c r="W281" s="113"/>
      <c r="X281" s="113"/>
    </row>
    <row r="282" spans="1:24" ht="18" customHeight="1" x14ac:dyDescent="0.25">
      <c r="A282" s="1061" t="s">
        <v>448</v>
      </c>
      <c r="B282" s="308"/>
      <c r="C282" s="308"/>
      <c r="D282" s="309"/>
      <c r="E282" s="309"/>
      <c r="F282" s="361"/>
      <c r="G282" s="361"/>
      <c r="H282" s="362"/>
      <c r="I282" s="362"/>
      <c r="J282" s="306"/>
      <c r="K282" s="358"/>
      <c r="L282" s="358"/>
      <c r="M282" s="312"/>
      <c r="N282" s="358">
        <f t="shared" si="20"/>
        <v>0</v>
      </c>
      <c r="O282" s="359"/>
      <c r="P282" s="267">
        <v>26</v>
      </c>
      <c r="Q282" s="267">
        <v>6</v>
      </c>
      <c r="R282" s="267">
        <v>3</v>
      </c>
      <c r="S282" s="423">
        <f t="shared" si="21"/>
        <v>21.656398684915274</v>
      </c>
      <c r="T282" s="390"/>
      <c r="U282" s="191"/>
      <c r="V282" s="191"/>
      <c r="W282" s="113"/>
      <c r="X282" s="113"/>
    </row>
    <row r="283" spans="1:24" ht="18" customHeight="1" x14ac:dyDescent="0.25">
      <c r="A283" s="1061" t="s">
        <v>44</v>
      </c>
      <c r="B283" s="308"/>
      <c r="C283" s="308"/>
      <c r="D283" s="309"/>
      <c r="E283" s="309"/>
      <c r="F283" s="361"/>
      <c r="G283" s="361"/>
      <c r="H283" s="362"/>
      <c r="I283" s="362"/>
      <c r="J283" s="306"/>
      <c r="K283" s="358"/>
      <c r="L283" s="358"/>
      <c r="M283" s="312"/>
      <c r="N283" s="358">
        <f t="shared" si="20"/>
        <v>0</v>
      </c>
      <c r="O283" s="313"/>
      <c r="P283" s="267">
        <v>4</v>
      </c>
      <c r="Q283" s="267">
        <v>8</v>
      </c>
      <c r="R283" s="267">
        <v>0</v>
      </c>
      <c r="S283" s="423">
        <f t="shared" si="21"/>
        <v>6.9279999999999999</v>
      </c>
      <c r="T283" s="390"/>
      <c r="U283" s="191"/>
      <c r="V283" s="191"/>
      <c r="W283" s="113"/>
      <c r="X283" s="113"/>
    </row>
    <row r="284" spans="1:24" ht="18" customHeight="1" x14ac:dyDescent="0.3">
      <c r="A284" s="100" t="s">
        <v>11</v>
      </c>
      <c r="B284" s="314"/>
      <c r="C284" s="314"/>
      <c r="D284" s="315"/>
      <c r="E284" s="315"/>
      <c r="F284" s="334"/>
      <c r="G284" s="334"/>
      <c r="H284" s="365"/>
      <c r="I284" s="365"/>
      <c r="J284" s="317"/>
      <c r="K284" s="318">
        <f>SUM(K277:K283)</f>
        <v>0</v>
      </c>
      <c r="L284" s="318">
        <f>SUM(L277:L283)</f>
        <v>0</v>
      </c>
      <c r="M284" s="319">
        <f>SUM(M277:M283)</f>
        <v>0</v>
      </c>
      <c r="N284" s="318"/>
      <c r="O284" s="384">
        <f>AVERAGE(K284:M284)</f>
        <v>0</v>
      </c>
      <c r="P284" s="320">
        <f>SUM(P277:P283)</f>
        <v>151</v>
      </c>
      <c r="Q284" s="320">
        <f>SUM(Q277:Q283)</f>
        <v>202</v>
      </c>
      <c r="R284" s="320">
        <f>SUM(R277:R283)</f>
        <v>182</v>
      </c>
      <c r="S284" s="233"/>
      <c r="T284" s="317"/>
      <c r="U284" s="191"/>
      <c r="V284" s="97"/>
      <c r="W284" s="113"/>
      <c r="X284" s="113"/>
    </row>
    <row r="285" spans="1:24" ht="18" customHeight="1" x14ac:dyDescent="0.3">
      <c r="A285" s="114"/>
      <c r="B285" s="323"/>
      <c r="C285" s="323"/>
      <c r="D285" s="324"/>
      <c r="E285" s="324"/>
      <c r="F285" s="368"/>
      <c r="G285" s="368"/>
      <c r="H285" s="369"/>
      <c r="I285" s="369"/>
      <c r="J285" s="326"/>
      <c r="K285" s="327">
        <f>220*K284*0.85/1000</f>
        <v>0</v>
      </c>
      <c r="L285" s="327">
        <f>220*L284*0.85/1000</f>
        <v>0</v>
      </c>
      <c r="M285" s="328">
        <f>220*M284*0.85/1000</f>
        <v>0</v>
      </c>
      <c r="N285" s="327"/>
      <c r="O285" s="386">
        <f>SUM(K285:M285)</f>
        <v>0</v>
      </c>
      <c r="P285" s="326">
        <f>220*P284*0.85/1000</f>
        <v>28.236999999999998</v>
      </c>
      <c r="Q285" s="326">
        <f>220*Q284*0.85/1000</f>
        <v>37.774000000000001</v>
      </c>
      <c r="R285" s="326">
        <f>220*R284*0.85/1000</f>
        <v>34.033999999999999</v>
      </c>
      <c r="S285" s="239"/>
      <c r="T285" s="391">
        <f>SUM(P285:R285)</f>
        <v>100.04499999999999</v>
      </c>
      <c r="U285" s="394"/>
      <c r="V285" s="376">
        <f>SUM(O285,T285)</f>
        <v>100.04499999999999</v>
      </c>
      <c r="W285" s="113"/>
      <c r="X285" s="113"/>
    </row>
    <row r="286" spans="1:24" ht="18" customHeight="1" x14ac:dyDescent="0.3">
      <c r="A286" s="426" t="s">
        <v>611</v>
      </c>
      <c r="B286" s="295">
        <v>100</v>
      </c>
      <c r="C286" s="295">
        <v>144</v>
      </c>
      <c r="D286" s="134">
        <f>MAX(K290:L290:M290)/144*100</f>
        <v>15.277777777777779</v>
      </c>
      <c r="E286" s="134"/>
      <c r="F286" s="377"/>
      <c r="G286" s="377"/>
      <c r="H286" s="342"/>
      <c r="I286" s="342"/>
      <c r="J286" s="61">
        <f>(K286+L286+M286)/3</f>
        <v>232.33333333333334</v>
      </c>
      <c r="K286" s="298">
        <v>232</v>
      </c>
      <c r="L286" s="298">
        <v>229</v>
      </c>
      <c r="M286" s="299">
        <v>236</v>
      </c>
      <c r="N286" s="298"/>
      <c r="O286" s="379"/>
      <c r="P286" s="301"/>
      <c r="Q286" s="301"/>
      <c r="R286" s="301"/>
      <c r="S286" s="227"/>
      <c r="T286" s="390"/>
      <c r="U286" s="191"/>
      <c r="V286" s="191"/>
      <c r="W286" s="2"/>
      <c r="X286" s="2"/>
    </row>
    <row r="287" spans="1:24" ht="18" customHeight="1" x14ac:dyDescent="0.25">
      <c r="A287" s="1061" t="s">
        <v>612</v>
      </c>
      <c r="B287" s="302"/>
      <c r="C287" s="302"/>
      <c r="D287" s="303"/>
      <c r="E287" s="303">
        <v>401</v>
      </c>
      <c r="F287" s="356"/>
      <c r="G287" s="356"/>
      <c r="H287" s="357"/>
      <c r="I287" s="357"/>
      <c r="J287" s="306"/>
      <c r="K287" s="81">
        <v>6</v>
      </c>
      <c r="L287" s="81">
        <v>15</v>
      </c>
      <c r="M287" s="81">
        <v>11</v>
      </c>
      <c r="N287" s="358">
        <f>SQRT((0+L287*0.866-M287*0.866)*(0+L287*0.866-M287*0.866)+(K287-L287*0.5-M287*0.5)*(K287-L287*0.5-M287*0.5))</f>
        <v>7.8102046067948825</v>
      </c>
      <c r="O287" s="359"/>
      <c r="P287" s="301"/>
      <c r="Q287" s="301"/>
      <c r="R287" s="301"/>
      <c r="S287" s="227"/>
      <c r="T287" s="390"/>
      <c r="U287" s="191"/>
      <c r="V287" s="191"/>
      <c r="W287" s="2"/>
      <c r="X287" s="2"/>
    </row>
    <row r="288" spans="1:24" ht="18" customHeight="1" x14ac:dyDescent="0.25">
      <c r="A288" s="1061" t="s">
        <v>188</v>
      </c>
      <c r="B288" s="427"/>
      <c r="C288" s="308"/>
      <c r="D288" s="309"/>
      <c r="E288" s="309">
        <v>407</v>
      </c>
      <c r="F288" s="356"/>
      <c r="G288" s="356"/>
      <c r="H288" s="357"/>
      <c r="I288" s="357"/>
      <c r="J288" s="306"/>
      <c r="K288" s="81">
        <v>7</v>
      </c>
      <c r="L288" s="81">
        <v>7</v>
      </c>
      <c r="M288" s="81">
        <v>11</v>
      </c>
      <c r="N288" s="358">
        <f>SQRT((0+L288*0.866-M288*0.866)*(0+L288*0.866-M288*0.866)+(K288-L288*0.5-M288*0.5)*(K288-L288*0.5-M288*0.5))</f>
        <v>3.9999119990319785</v>
      </c>
      <c r="O288" s="359"/>
      <c r="P288" s="301"/>
      <c r="Q288" s="301"/>
      <c r="R288" s="301"/>
      <c r="S288" s="227"/>
      <c r="T288" s="390"/>
      <c r="U288" s="191"/>
      <c r="V288" s="191"/>
      <c r="W288" s="2"/>
      <c r="X288" s="2"/>
    </row>
    <row r="289" spans="1:24" ht="18" customHeight="1" x14ac:dyDescent="0.25">
      <c r="A289" s="1061"/>
      <c r="B289" s="380"/>
      <c r="C289" s="380"/>
      <c r="D289" s="381"/>
      <c r="E289" s="381">
        <v>408</v>
      </c>
      <c r="F289" s="356"/>
      <c r="G289" s="356"/>
      <c r="H289" s="357"/>
      <c r="I289" s="357"/>
      <c r="J289" s="306"/>
      <c r="K289" s="358"/>
      <c r="L289" s="358"/>
      <c r="M289" s="312"/>
      <c r="N289" s="358"/>
      <c r="O289" s="313"/>
      <c r="P289" s="301"/>
      <c r="Q289" s="301"/>
      <c r="R289" s="301"/>
      <c r="S289" s="227"/>
      <c r="T289" s="390"/>
      <c r="U289" s="191"/>
      <c r="V289" s="191"/>
      <c r="W289" s="2"/>
      <c r="X289" s="2"/>
    </row>
    <row r="290" spans="1:24" ht="18" customHeight="1" x14ac:dyDescent="0.3">
      <c r="A290" s="100" t="s">
        <v>11</v>
      </c>
      <c r="B290" s="314"/>
      <c r="C290" s="314"/>
      <c r="D290" s="315"/>
      <c r="E290" s="315"/>
      <c r="F290" s="334"/>
      <c r="G290" s="334"/>
      <c r="H290" s="365"/>
      <c r="I290" s="365"/>
      <c r="J290" s="317"/>
      <c r="K290" s="318">
        <f>SUM(K287:K289)</f>
        <v>13</v>
      </c>
      <c r="L290" s="318">
        <f>SUM(L287:L289)</f>
        <v>22</v>
      </c>
      <c r="M290" s="318">
        <f>SUM(M287:M289)</f>
        <v>22</v>
      </c>
      <c r="N290" s="318"/>
      <c r="O290" s="366"/>
      <c r="P290" s="320"/>
      <c r="Q290" s="320"/>
      <c r="R290" s="320"/>
      <c r="S290" s="233"/>
      <c r="T290" s="317"/>
      <c r="U290" s="191"/>
      <c r="V290" s="97"/>
      <c r="W290" s="113"/>
      <c r="X290" s="113"/>
    </row>
    <row r="291" spans="1:24" ht="18" customHeight="1" x14ac:dyDescent="0.3">
      <c r="A291" s="114"/>
      <c r="B291" s="323"/>
      <c r="C291" s="323"/>
      <c r="D291" s="324"/>
      <c r="E291" s="324"/>
      <c r="F291" s="368"/>
      <c r="G291" s="368"/>
      <c r="H291" s="369"/>
      <c r="I291" s="369"/>
      <c r="J291" s="326"/>
      <c r="K291" s="327">
        <f>220*K290*0.85/1000</f>
        <v>2.431</v>
      </c>
      <c r="L291" s="327">
        <f>220*L290*0.85/1000</f>
        <v>4.1139999999999999</v>
      </c>
      <c r="M291" s="328">
        <f>220*M290*0.85/1000</f>
        <v>4.1139999999999999</v>
      </c>
      <c r="N291" s="327"/>
      <c r="O291" s="370">
        <f>SUM(K291:M291)</f>
        <v>10.658999999999999</v>
      </c>
      <c r="P291" s="329">
        <f>220*P290*0.85/1000</f>
        <v>0</v>
      </c>
      <c r="Q291" s="329">
        <f>220*Q290*0.85/1000</f>
        <v>0</v>
      </c>
      <c r="R291" s="329">
        <f>220*R290*0.85/1000</f>
        <v>0</v>
      </c>
      <c r="S291" s="239"/>
      <c r="T291" s="391">
        <f>SUM(P291:R291)</f>
        <v>0</v>
      </c>
      <c r="U291" s="392">
        <f>SUM(O291,T291)</f>
        <v>10.658999999999999</v>
      </c>
      <c r="V291" s="373"/>
      <c r="W291" s="113"/>
      <c r="X291" s="113"/>
    </row>
    <row r="292" spans="1:24" ht="18" customHeight="1" x14ac:dyDescent="0.3">
      <c r="A292" s="428" t="s">
        <v>232</v>
      </c>
      <c r="B292" s="429">
        <v>160</v>
      </c>
      <c r="C292" s="429">
        <v>231</v>
      </c>
      <c r="D292" s="134">
        <f>MAX(K296:L296:M296)/231*100</f>
        <v>45.021645021645021</v>
      </c>
      <c r="E292" s="134"/>
      <c r="F292" s="430"/>
      <c r="G292" s="430"/>
      <c r="H292" s="60"/>
      <c r="I292" s="60"/>
      <c r="J292" s="179">
        <f>(K292+L292+M292)/3</f>
        <v>228</v>
      </c>
      <c r="K292" s="298">
        <v>228</v>
      </c>
      <c r="L292" s="298">
        <v>226</v>
      </c>
      <c r="M292" s="299">
        <v>230</v>
      </c>
      <c r="N292" s="298">
        <f>1.73*400*N291*0.75</f>
        <v>0</v>
      </c>
      <c r="O292" s="379"/>
      <c r="P292" s="301"/>
      <c r="Q292" s="301"/>
      <c r="R292" s="301"/>
      <c r="S292" s="227"/>
      <c r="T292" s="390"/>
      <c r="U292" s="191"/>
      <c r="V292" s="89"/>
      <c r="W292" s="113"/>
      <c r="X292" s="113"/>
    </row>
    <row r="293" spans="1:24" ht="18" customHeight="1" x14ac:dyDescent="0.25">
      <c r="A293" s="1061" t="s">
        <v>449</v>
      </c>
      <c r="B293" s="302"/>
      <c r="C293" s="302"/>
      <c r="D293" s="303"/>
      <c r="E293" s="303">
        <v>397</v>
      </c>
      <c r="F293" s="431"/>
      <c r="G293" s="431"/>
      <c r="H293" s="432"/>
      <c r="I293" s="432"/>
      <c r="J293" s="306"/>
      <c r="K293" s="81">
        <v>66</v>
      </c>
      <c r="L293" s="81">
        <v>30</v>
      </c>
      <c r="M293" s="81">
        <v>24</v>
      </c>
      <c r="N293" s="358">
        <f>SQRT((0+L293*0.866-M293*0.866)*(0+L293*0.866-M293*0.866)+(K293-L293*0.5-M293*0.5)*(K293-L293*0.5-M293*0.5))</f>
        <v>39.344611015995568</v>
      </c>
      <c r="O293" s="359"/>
      <c r="P293" s="301"/>
      <c r="Q293" s="301"/>
      <c r="R293" s="301"/>
      <c r="S293" s="227"/>
      <c r="T293" s="390"/>
      <c r="U293" s="191"/>
      <c r="V293" s="89"/>
      <c r="W293" s="113"/>
      <c r="X293" s="113"/>
    </row>
    <row r="294" spans="1:24" ht="18" customHeight="1" x14ac:dyDescent="0.25">
      <c r="A294" s="1061" t="s">
        <v>450</v>
      </c>
      <c r="B294" s="308"/>
      <c r="C294" s="308"/>
      <c r="D294" s="309"/>
      <c r="E294" s="309">
        <v>397</v>
      </c>
      <c r="F294" s="433"/>
      <c r="G294" s="361"/>
      <c r="H294" s="362"/>
      <c r="I294" s="362"/>
      <c r="J294" s="306"/>
      <c r="K294" s="81">
        <v>28</v>
      </c>
      <c r="L294" s="81">
        <v>74</v>
      </c>
      <c r="M294" s="81">
        <v>74</v>
      </c>
      <c r="N294" s="358">
        <f>SQRT((0+L294*0.866-M294*0.866)*(0+L294*0.866-M294*0.866)+(K294-L294*0.5-M294*0.5)*(K294-L294*0.5-M294*0.5))</f>
        <v>46</v>
      </c>
      <c r="O294" s="359"/>
      <c r="P294" s="301"/>
      <c r="Q294" s="301"/>
      <c r="R294" s="301"/>
      <c r="S294" s="227"/>
      <c r="T294" s="390"/>
      <c r="U294" s="191"/>
      <c r="V294" s="191"/>
      <c r="W294" s="113"/>
      <c r="X294" s="113"/>
    </row>
    <row r="295" spans="1:24" ht="18" customHeight="1" x14ac:dyDescent="0.25">
      <c r="A295" s="1061"/>
      <c r="B295" s="308"/>
      <c r="C295" s="308"/>
      <c r="D295" s="309"/>
      <c r="E295" s="309">
        <v>407</v>
      </c>
      <c r="F295" s="361"/>
      <c r="G295" s="361"/>
      <c r="H295" s="362"/>
      <c r="I295" s="362"/>
      <c r="J295" s="306"/>
      <c r="K295" s="358"/>
      <c r="L295" s="358"/>
      <c r="M295" s="312"/>
      <c r="N295" s="358"/>
      <c r="O295" s="313"/>
      <c r="P295" s="301"/>
      <c r="Q295" s="301"/>
      <c r="R295" s="301"/>
      <c r="S295" s="227"/>
      <c r="T295" s="434"/>
      <c r="U295" s="191"/>
      <c r="V295" s="191"/>
      <c r="W295" s="113"/>
      <c r="X295" s="113"/>
    </row>
    <row r="296" spans="1:24" ht="18" customHeight="1" x14ac:dyDescent="0.3">
      <c r="A296" s="100" t="s">
        <v>11</v>
      </c>
      <c r="B296" s="314"/>
      <c r="C296" s="314"/>
      <c r="D296" s="315"/>
      <c r="E296" s="315"/>
      <c r="F296" s="334"/>
      <c r="G296" s="334"/>
      <c r="H296" s="365"/>
      <c r="I296" s="365"/>
      <c r="J296" s="317"/>
      <c r="K296" s="318">
        <f>SUM(K293:K295)</f>
        <v>94</v>
      </c>
      <c r="L296" s="318">
        <f>SUM(L293:L295)</f>
        <v>104</v>
      </c>
      <c r="M296" s="318">
        <f>SUM(M293:M295)</f>
        <v>98</v>
      </c>
      <c r="N296" s="318"/>
      <c r="O296" s="366"/>
      <c r="P296" s="320"/>
      <c r="Q296" s="320"/>
      <c r="R296" s="320"/>
      <c r="S296" s="233"/>
      <c r="T296" s="317"/>
      <c r="U296" s="191"/>
      <c r="V296" s="97"/>
      <c r="W296" s="113"/>
      <c r="X296" s="113"/>
    </row>
    <row r="297" spans="1:24" ht="18" customHeight="1" x14ac:dyDescent="0.3">
      <c r="A297" s="114"/>
      <c r="B297" s="323"/>
      <c r="C297" s="323"/>
      <c r="D297" s="324"/>
      <c r="E297" s="324"/>
      <c r="F297" s="368"/>
      <c r="G297" s="368"/>
      <c r="H297" s="369"/>
      <c r="I297" s="369"/>
      <c r="J297" s="326"/>
      <c r="K297" s="327">
        <f>220*K296*0.85/1000</f>
        <v>17.577999999999999</v>
      </c>
      <c r="L297" s="327">
        <f>220*L296*0.85/1000</f>
        <v>19.448</v>
      </c>
      <c r="M297" s="328">
        <f>220*M296*0.85/1000</f>
        <v>18.326000000000001</v>
      </c>
      <c r="N297" s="327"/>
      <c r="O297" s="370">
        <f>SUM(K297:M297)</f>
        <v>55.351999999999997</v>
      </c>
      <c r="P297" s="329">
        <f>220*P296*0.85/1000</f>
        <v>0</v>
      </c>
      <c r="Q297" s="329">
        <f>220*Q296*0.85/1000</f>
        <v>0</v>
      </c>
      <c r="R297" s="329">
        <f>220*R296*0.85/1000</f>
        <v>0</v>
      </c>
      <c r="S297" s="239"/>
      <c r="T297" s="371">
        <f>SUM(P297:R297)</f>
        <v>0</v>
      </c>
      <c r="U297" s="372">
        <f>SUM(O297,T297)</f>
        <v>55.351999999999997</v>
      </c>
      <c r="V297" s="373"/>
      <c r="W297" s="113"/>
      <c r="X297" s="113"/>
    </row>
    <row r="298" spans="1:24" ht="18" customHeight="1" x14ac:dyDescent="0.3">
      <c r="A298" s="188" t="s">
        <v>233</v>
      </c>
      <c r="B298" s="295">
        <v>160</v>
      </c>
      <c r="C298" s="295">
        <v>231</v>
      </c>
      <c r="D298" s="134">
        <f>MAX(K302:L302:M302)/231*100</f>
        <v>35.930735930735928</v>
      </c>
      <c r="E298" s="374"/>
      <c r="F298" s="377"/>
      <c r="G298" s="377"/>
      <c r="H298" s="60"/>
      <c r="I298" s="60"/>
      <c r="J298" s="61">
        <f>(K298+L298+M298)/3</f>
        <v>233</v>
      </c>
      <c r="K298" s="298">
        <v>236</v>
      </c>
      <c r="L298" s="298">
        <v>229</v>
      </c>
      <c r="M298" s="299">
        <v>234</v>
      </c>
      <c r="N298" s="298"/>
      <c r="O298" s="435"/>
      <c r="P298" s="301"/>
      <c r="Q298" s="301"/>
      <c r="R298" s="301"/>
      <c r="S298" s="227"/>
      <c r="T298" s="228"/>
      <c r="U298" s="140"/>
      <c r="V298" s="191"/>
      <c r="W298" s="2"/>
      <c r="X298" s="2"/>
    </row>
    <row r="299" spans="1:24" ht="18" customHeight="1" x14ac:dyDescent="0.25">
      <c r="A299" s="1061" t="s">
        <v>449</v>
      </c>
      <c r="B299" s="302"/>
      <c r="C299" s="302"/>
      <c r="D299" s="303"/>
      <c r="E299" s="303">
        <v>405</v>
      </c>
      <c r="F299" s="356"/>
      <c r="G299" s="356"/>
      <c r="H299" s="357"/>
      <c r="I299" s="357"/>
      <c r="J299" s="306"/>
      <c r="K299" s="81">
        <v>12</v>
      </c>
      <c r="L299" s="81">
        <v>26</v>
      </c>
      <c r="M299" s="81">
        <v>34</v>
      </c>
      <c r="N299" s="358">
        <f>SQRT((0+L299*0.866-M299*0.866)*(0+L299*0.866-M299*0.866)+(K299-L299*0.5-M299*0.5)*(K299-L299*0.5-M299*0.5))</f>
        <v>19.287228520448448</v>
      </c>
      <c r="O299" s="436"/>
      <c r="P299" s="301"/>
      <c r="Q299" s="301"/>
      <c r="R299" s="301"/>
      <c r="S299" s="227"/>
      <c r="T299" s="228"/>
      <c r="U299" s="97"/>
      <c r="V299" s="191"/>
      <c r="W299" s="2"/>
      <c r="X299" s="2"/>
    </row>
    <row r="300" spans="1:24" ht="18" customHeight="1" x14ac:dyDescent="0.25">
      <c r="A300" s="1061" t="s">
        <v>450</v>
      </c>
      <c r="B300" s="308"/>
      <c r="C300" s="308"/>
      <c r="D300" s="309"/>
      <c r="E300" s="309">
        <v>409</v>
      </c>
      <c r="F300" s="361"/>
      <c r="G300" s="361"/>
      <c r="H300" s="362"/>
      <c r="I300" s="362"/>
      <c r="J300" s="306"/>
      <c r="K300" s="81">
        <v>30</v>
      </c>
      <c r="L300" s="81">
        <v>42</v>
      </c>
      <c r="M300" s="81">
        <v>49</v>
      </c>
      <c r="N300" s="358">
        <f>SQRT((0+L300*0.866-M300*0.866)*(0+L300*0.866-M300*0.866)+(K300-L300*0.5-M300*0.5)*(K300-L300*0.5-M300*0.5))</f>
        <v>16.643252206224599</v>
      </c>
      <c r="O300" s="436"/>
      <c r="P300" s="301"/>
      <c r="Q300" s="301"/>
      <c r="R300" s="301"/>
      <c r="S300" s="227"/>
      <c r="T300" s="228"/>
      <c r="U300" s="97"/>
      <c r="V300" s="191"/>
      <c r="W300" s="2"/>
      <c r="X300" s="2"/>
    </row>
    <row r="301" spans="1:24" ht="18" customHeight="1" x14ac:dyDescent="0.25">
      <c r="A301" s="1061"/>
      <c r="B301" s="308"/>
      <c r="C301" s="308"/>
      <c r="D301" s="309"/>
      <c r="E301" s="309">
        <v>409</v>
      </c>
      <c r="F301" s="361"/>
      <c r="G301" s="361"/>
      <c r="H301" s="362"/>
      <c r="I301" s="362"/>
      <c r="J301" s="306"/>
      <c r="K301" s="358"/>
      <c r="L301" s="358"/>
      <c r="M301" s="312"/>
      <c r="N301" s="358"/>
      <c r="O301" s="437"/>
      <c r="P301" s="301"/>
      <c r="Q301" s="301"/>
      <c r="R301" s="301"/>
      <c r="S301" s="227"/>
      <c r="T301" s="228"/>
      <c r="U301" s="97"/>
      <c r="V301" s="191"/>
      <c r="W301" s="2"/>
      <c r="X301" s="2"/>
    </row>
    <row r="302" spans="1:24" ht="18" customHeight="1" x14ac:dyDescent="0.3">
      <c r="A302" s="100" t="s">
        <v>11</v>
      </c>
      <c r="B302" s="314"/>
      <c r="C302" s="314"/>
      <c r="D302" s="315"/>
      <c r="E302" s="315"/>
      <c r="F302" s="334"/>
      <c r="G302" s="334"/>
      <c r="H302" s="365"/>
      <c r="I302" s="365"/>
      <c r="J302" s="317"/>
      <c r="K302" s="318">
        <f>SUM(K299:K301)</f>
        <v>42</v>
      </c>
      <c r="L302" s="318">
        <f>SUM(L299:L301)</f>
        <v>68</v>
      </c>
      <c r="M302" s="318">
        <f>SUM(M299:M301)</f>
        <v>83</v>
      </c>
      <c r="N302" s="318"/>
      <c r="O302" s="366"/>
      <c r="P302" s="320"/>
      <c r="Q302" s="320"/>
      <c r="R302" s="320"/>
      <c r="S302" s="233"/>
      <c r="T302" s="335"/>
      <c r="U302" s="97"/>
      <c r="V302" s="97"/>
      <c r="W302" s="113"/>
      <c r="X302" s="113"/>
    </row>
    <row r="303" spans="1:24" ht="18" customHeight="1" x14ac:dyDescent="0.3">
      <c r="A303" s="114"/>
      <c r="B303" s="323"/>
      <c r="C303" s="323"/>
      <c r="D303" s="324"/>
      <c r="E303" s="324"/>
      <c r="F303" s="368"/>
      <c r="G303" s="368"/>
      <c r="H303" s="369"/>
      <c r="I303" s="369"/>
      <c r="J303" s="326"/>
      <c r="K303" s="327">
        <f>220*K302*0.85/1000</f>
        <v>7.8540000000000001</v>
      </c>
      <c r="L303" s="327">
        <f>220*L302*0.85/1000</f>
        <v>12.715999999999999</v>
      </c>
      <c r="M303" s="328">
        <f>220*M302*0.85/1000</f>
        <v>15.521000000000001</v>
      </c>
      <c r="N303" s="327"/>
      <c r="O303" s="370">
        <f>SUM(K303:M303)</f>
        <v>36.091000000000001</v>
      </c>
      <c r="P303" s="329">
        <f>220*P302*0.85/1000</f>
        <v>0</v>
      </c>
      <c r="Q303" s="329">
        <f>220*Q302*0.85/1000</f>
        <v>0</v>
      </c>
      <c r="R303" s="329">
        <f>220*R302*0.85/1000</f>
        <v>0</v>
      </c>
      <c r="S303" s="239"/>
      <c r="T303" s="371">
        <f>SUM(P303:R303)</f>
        <v>0</v>
      </c>
      <c r="U303" s="375"/>
      <c r="V303" s="376">
        <f>SUM(O303,T303)</f>
        <v>36.091000000000001</v>
      </c>
      <c r="W303" s="113"/>
      <c r="X303" s="113"/>
    </row>
    <row r="304" spans="1:24" ht="18" customHeight="1" x14ac:dyDescent="0.3">
      <c r="A304" s="181" t="s">
        <v>234</v>
      </c>
      <c r="B304" s="295">
        <v>250</v>
      </c>
      <c r="C304" s="295">
        <v>362</v>
      </c>
      <c r="D304" s="134">
        <f>MAX(K308:L308:M308)/362*100</f>
        <v>23.756906077348066</v>
      </c>
      <c r="E304" s="134"/>
      <c r="F304" s="438">
        <v>250</v>
      </c>
      <c r="G304" s="438">
        <v>362</v>
      </c>
      <c r="H304" s="60">
        <f>MAX(P308:R308)*100/G304</f>
        <v>0</v>
      </c>
      <c r="I304" s="60"/>
      <c r="J304" s="61">
        <f>(K304+L304+M304)/3</f>
        <v>237.66666666666666</v>
      </c>
      <c r="K304" s="174">
        <v>226</v>
      </c>
      <c r="L304" s="174">
        <v>270</v>
      </c>
      <c r="M304" s="63">
        <v>217</v>
      </c>
      <c r="N304" s="174"/>
      <c r="O304" s="435"/>
      <c r="P304" s="301"/>
      <c r="Q304" s="301"/>
      <c r="R304" s="301"/>
      <c r="S304" s="227"/>
      <c r="T304" s="147"/>
      <c r="U304" s="97"/>
      <c r="V304" s="191"/>
      <c r="W304" s="113"/>
      <c r="X304" s="113"/>
    </row>
    <row r="305" spans="1:24" ht="18" customHeight="1" x14ac:dyDescent="0.25">
      <c r="A305" s="1061" t="s">
        <v>451</v>
      </c>
      <c r="B305" s="302"/>
      <c r="C305" s="302"/>
      <c r="D305" s="303"/>
      <c r="E305" s="303">
        <v>387</v>
      </c>
      <c r="F305" s="304"/>
      <c r="G305" s="304"/>
      <c r="H305" s="305"/>
      <c r="I305" s="305"/>
      <c r="J305" s="306"/>
      <c r="K305" s="81">
        <v>0</v>
      </c>
      <c r="L305" s="81">
        <v>0</v>
      </c>
      <c r="M305" s="81">
        <v>0</v>
      </c>
      <c r="N305" s="358">
        <f>SQRT((0+L305*0.866-M305*0.866)*(0+L305*0.866-M305*0.866)+(K305-L305*0.5-M305*0.5)*(K305-L305*0.5-M305*0.5))</f>
        <v>0</v>
      </c>
      <c r="O305" s="436"/>
      <c r="P305" s="301"/>
      <c r="Q305" s="301"/>
      <c r="R305" s="301"/>
      <c r="S305" s="227"/>
      <c r="T305" s="147"/>
      <c r="U305" s="97"/>
      <c r="V305" s="191"/>
      <c r="W305" s="113"/>
      <c r="X305" s="113"/>
    </row>
    <row r="306" spans="1:24" ht="18" customHeight="1" x14ac:dyDescent="0.25">
      <c r="A306" s="1061" t="s">
        <v>452</v>
      </c>
      <c r="B306" s="308"/>
      <c r="C306" s="308"/>
      <c r="D306" s="309"/>
      <c r="E306" s="309">
        <v>386</v>
      </c>
      <c r="F306" s="310"/>
      <c r="G306" s="310"/>
      <c r="H306" s="311"/>
      <c r="I306" s="311"/>
      <c r="J306" s="306"/>
      <c r="K306" s="81">
        <v>50</v>
      </c>
      <c r="L306" s="81">
        <v>31</v>
      </c>
      <c r="M306" s="81">
        <v>86</v>
      </c>
      <c r="N306" s="358">
        <f>SQRT((0+L306*0.866-M306*0.866)*(0+L306*0.866-M306*0.866)+(K306-L306*0.5-M306*0.5)*(K306-L306*0.5-M306*0.5))</f>
        <v>48.382506135999193</v>
      </c>
      <c r="O306" s="436"/>
      <c r="P306" s="301"/>
      <c r="Q306" s="301"/>
      <c r="R306" s="301"/>
      <c r="S306" s="227"/>
      <c r="T306" s="228"/>
      <c r="U306" s="97"/>
      <c r="V306" s="191"/>
      <c r="W306" s="113"/>
      <c r="X306" s="113"/>
    </row>
    <row r="307" spans="1:24" ht="18" customHeight="1" x14ac:dyDescent="0.25">
      <c r="A307" s="1061" t="s">
        <v>453</v>
      </c>
      <c r="B307" s="308"/>
      <c r="C307" s="308"/>
      <c r="D307" s="309"/>
      <c r="E307" s="309">
        <v>386</v>
      </c>
      <c r="F307" s="310"/>
      <c r="G307" s="310"/>
      <c r="H307" s="311"/>
      <c r="I307" s="311"/>
      <c r="J307" s="306"/>
      <c r="K307" s="358">
        <v>0</v>
      </c>
      <c r="L307" s="358">
        <v>0</v>
      </c>
      <c r="M307" s="312">
        <v>0</v>
      </c>
      <c r="N307" s="358"/>
      <c r="O307" s="437"/>
      <c r="P307" s="301"/>
      <c r="Q307" s="301"/>
      <c r="R307" s="301"/>
      <c r="S307" s="227"/>
      <c r="T307" s="228"/>
      <c r="U307" s="97"/>
      <c r="V307" s="191"/>
      <c r="W307" s="113"/>
      <c r="X307" s="113"/>
    </row>
    <row r="308" spans="1:24" ht="18" customHeight="1" x14ac:dyDescent="0.25">
      <c r="A308" s="100" t="s">
        <v>11</v>
      </c>
      <c r="B308" s="314"/>
      <c r="C308" s="314"/>
      <c r="D308" s="315"/>
      <c r="E308" s="315"/>
      <c r="F308" s="315"/>
      <c r="G308" s="315"/>
      <c r="H308" s="316"/>
      <c r="I308" s="316"/>
      <c r="J308" s="317"/>
      <c r="K308" s="317">
        <f>SUM(K305:K307)</f>
        <v>50</v>
      </c>
      <c r="L308" s="317">
        <f>SUM(L305:L307)</f>
        <v>31</v>
      </c>
      <c r="M308" s="317">
        <f>SUM(M305:M307)</f>
        <v>86</v>
      </c>
      <c r="N308" s="317"/>
      <c r="O308" s="366"/>
      <c r="P308" s="320">
        <f>SUM(P305:P307)</f>
        <v>0</v>
      </c>
      <c r="Q308" s="320">
        <f>SUM(Q305:Q307)</f>
        <v>0</v>
      </c>
      <c r="R308" s="320">
        <f>SUM(R305:R307)</f>
        <v>0</v>
      </c>
      <c r="S308" s="321"/>
      <c r="T308" s="322"/>
      <c r="U308" s="97"/>
      <c r="V308" s="97"/>
      <c r="W308" s="113"/>
      <c r="X308" s="113"/>
    </row>
    <row r="309" spans="1:24" ht="18" customHeight="1" x14ac:dyDescent="0.25">
      <c r="A309" s="114"/>
      <c r="B309" s="323"/>
      <c r="C309" s="323"/>
      <c r="D309" s="324"/>
      <c r="E309" s="324"/>
      <c r="F309" s="324"/>
      <c r="G309" s="324"/>
      <c r="H309" s="325"/>
      <c r="I309" s="325"/>
      <c r="J309" s="326"/>
      <c r="K309" s="326">
        <f>220*K308*0.85/1000</f>
        <v>9.35</v>
      </c>
      <c r="L309" s="326">
        <f>220*L308*0.85/1000</f>
        <v>5.7969999999999997</v>
      </c>
      <c r="M309" s="238">
        <f>220*M308*0.85/1000</f>
        <v>16.082000000000001</v>
      </c>
      <c r="N309" s="326"/>
      <c r="O309" s="370">
        <f>SUM(K309:M309)</f>
        <v>31.228999999999999</v>
      </c>
      <c r="P309" s="329">
        <f>220*P308*0.85/1000</f>
        <v>0</v>
      </c>
      <c r="Q309" s="329">
        <f>220*Q308*0.85/1000</f>
        <v>0</v>
      </c>
      <c r="R309" s="329">
        <f>220*R308*0.85/1000</f>
        <v>0</v>
      </c>
      <c r="S309" s="330"/>
      <c r="T309" s="331">
        <f>SUM(P309:R309)</f>
        <v>0</v>
      </c>
      <c r="U309" s="372">
        <f>SUM(O309,T309)</f>
        <v>31.228999999999999</v>
      </c>
      <c r="V309" s="373"/>
      <c r="W309" s="113"/>
      <c r="X309" s="113"/>
    </row>
    <row r="310" spans="1:24" ht="18" customHeight="1" x14ac:dyDescent="0.3">
      <c r="A310" s="181" t="s">
        <v>235</v>
      </c>
      <c r="B310" s="295">
        <v>250</v>
      </c>
      <c r="C310" s="295">
        <v>362</v>
      </c>
      <c r="D310" s="134">
        <f>MAX(K314:L314:M314)/362*100</f>
        <v>19.88950276243094</v>
      </c>
      <c r="E310" s="374"/>
      <c r="F310" s="438">
        <v>250</v>
      </c>
      <c r="G310" s="438">
        <v>362</v>
      </c>
      <c r="H310" s="60">
        <f>MAX(P314:R314)*100/G310</f>
        <v>0</v>
      </c>
      <c r="I310" s="60"/>
      <c r="J310" s="61">
        <f>(K310+L310+M310)/3</f>
        <v>218.66666666666666</v>
      </c>
      <c r="K310" s="174">
        <v>220</v>
      </c>
      <c r="L310" s="174">
        <v>216</v>
      </c>
      <c r="M310" s="63">
        <v>220</v>
      </c>
      <c r="N310" s="174"/>
      <c r="O310" s="435"/>
      <c r="P310" s="301"/>
      <c r="Q310" s="301"/>
      <c r="R310" s="301"/>
      <c r="S310" s="227"/>
      <c r="T310" s="147"/>
      <c r="U310" s="97"/>
      <c r="V310" s="191"/>
      <c r="W310" s="2"/>
      <c r="X310" s="2"/>
    </row>
    <row r="311" spans="1:24" ht="18" customHeight="1" x14ac:dyDescent="0.25">
      <c r="A311" s="1061" t="s">
        <v>451</v>
      </c>
      <c r="B311" s="302"/>
      <c r="C311" s="302"/>
      <c r="D311" s="303"/>
      <c r="E311" s="303">
        <v>375</v>
      </c>
      <c r="F311" s="304"/>
      <c r="G311" s="304"/>
      <c r="H311" s="305"/>
      <c r="I311" s="305"/>
      <c r="J311" s="306"/>
      <c r="K311" s="81">
        <v>0</v>
      </c>
      <c r="L311" s="81">
        <v>0</v>
      </c>
      <c r="M311" s="81">
        <v>0</v>
      </c>
      <c r="N311" s="358">
        <f>SQRT((0+L311*0.866-M311*0.866)*(0+L311*0.866-M311*0.866)+(K311-L311*0.5-M311*0.5)*(K311-L311*0.5-M311*0.5))</f>
        <v>0</v>
      </c>
      <c r="O311" s="436"/>
      <c r="P311" s="301"/>
      <c r="Q311" s="301"/>
      <c r="R311" s="301"/>
      <c r="S311" s="227"/>
      <c r="T311" s="147"/>
      <c r="U311" s="97"/>
      <c r="V311" s="191"/>
      <c r="W311" s="2"/>
      <c r="X311" s="2"/>
    </row>
    <row r="312" spans="1:24" ht="18" customHeight="1" x14ac:dyDescent="0.25">
      <c r="A312" s="1061" t="s">
        <v>452</v>
      </c>
      <c r="B312" s="308"/>
      <c r="C312" s="308"/>
      <c r="D312" s="309"/>
      <c r="E312" s="309">
        <v>381</v>
      </c>
      <c r="F312" s="310"/>
      <c r="G312" s="310"/>
      <c r="H312" s="311"/>
      <c r="I312" s="311"/>
      <c r="J312" s="306"/>
      <c r="K312" s="81">
        <v>50</v>
      </c>
      <c r="L312" s="81">
        <v>45.080000000000005</v>
      </c>
      <c r="M312" s="81">
        <v>72</v>
      </c>
      <c r="N312" s="358">
        <f>SQRT((0+L312*0.866-M312*0.866)*(0+L312*0.866-M312*0.866)+(K312-L312*0.5-M312*0.5)*(K312-L312*0.5-M312*0.5))</f>
        <v>24.827696506087705</v>
      </c>
      <c r="O312" s="436"/>
      <c r="P312" s="301"/>
      <c r="Q312" s="301"/>
      <c r="R312" s="301"/>
      <c r="S312" s="227"/>
      <c r="T312" s="228"/>
      <c r="U312" s="97"/>
      <c r="V312" s="191"/>
      <c r="W312" s="2"/>
      <c r="X312" s="2"/>
    </row>
    <row r="313" spans="1:24" ht="18" customHeight="1" x14ac:dyDescent="0.25">
      <c r="A313" s="1061" t="s">
        <v>453</v>
      </c>
      <c r="B313" s="308"/>
      <c r="C313" s="308"/>
      <c r="D313" s="309"/>
      <c r="E313" s="309">
        <v>386</v>
      </c>
      <c r="F313" s="310"/>
      <c r="G313" s="310"/>
      <c r="H313" s="311"/>
      <c r="I313" s="311"/>
      <c r="J313" s="306"/>
      <c r="K313" s="358">
        <v>0</v>
      </c>
      <c r="L313" s="358">
        <v>0</v>
      </c>
      <c r="M313" s="312">
        <v>0</v>
      </c>
      <c r="N313" s="358"/>
      <c r="O313" s="437"/>
      <c r="P313" s="301"/>
      <c r="Q313" s="301"/>
      <c r="R313" s="301"/>
      <c r="S313" s="227"/>
      <c r="T313" s="228"/>
      <c r="U313" s="97"/>
      <c r="V313" s="191"/>
      <c r="W313" s="2"/>
      <c r="X313" s="2"/>
    </row>
    <row r="314" spans="1:24" ht="18" customHeight="1" x14ac:dyDescent="0.25">
      <c r="A314" s="100" t="s">
        <v>11</v>
      </c>
      <c r="B314" s="314"/>
      <c r="C314" s="314"/>
      <c r="D314" s="315"/>
      <c r="E314" s="315"/>
      <c r="F314" s="315"/>
      <c r="G314" s="315"/>
      <c r="H314" s="316"/>
      <c r="I314" s="316"/>
      <c r="J314" s="317"/>
      <c r="K314" s="317">
        <f>SUM(K311:K313)</f>
        <v>50</v>
      </c>
      <c r="L314" s="317">
        <f>SUM(L311:L313)</f>
        <v>45.080000000000005</v>
      </c>
      <c r="M314" s="317">
        <f>SUM(M311:M313)</f>
        <v>72</v>
      </c>
      <c r="N314" s="317"/>
      <c r="O314" s="366"/>
      <c r="P314" s="320">
        <f>SUM(P311:P313)</f>
        <v>0</v>
      </c>
      <c r="Q314" s="320">
        <f>SUM(Q310:Q313)</f>
        <v>0</v>
      </c>
      <c r="R314" s="320">
        <f>SUM(R310:R313)</f>
        <v>0</v>
      </c>
      <c r="S314" s="321"/>
      <c r="T314" s="322"/>
      <c r="U314" s="97"/>
      <c r="V314" s="97"/>
      <c r="W314" s="113"/>
      <c r="X314" s="113"/>
    </row>
    <row r="315" spans="1:24" ht="18" customHeight="1" x14ac:dyDescent="0.25">
      <c r="A315" s="114"/>
      <c r="B315" s="323"/>
      <c r="C315" s="323"/>
      <c r="D315" s="324"/>
      <c r="E315" s="324"/>
      <c r="F315" s="324"/>
      <c r="G315" s="324"/>
      <c r="H315" s="325"/>
      <c r="I315" s="325"/>
      <c r="J315" s="326"/>
      <c r="K315" s="326">
        <f>220*K314*0.85/1000</f>
        <v>9.35</v>
      </c>
      <c r="L315" s="326">
        <f>220*L314*0.85/1000</f>
        <v>8.4299600000000012</v>
      </c>
      <c r="M315" s="238">
        <f>220*M314*0.85/1000</f>
        <v>13.464</v>
      </c>
      <c r="N315" s="326"/>
      <c r="O315" s="370">
        <f>SUM(K315:M315)</f>
        <v>31.243960000000001</v>
      </c>
      <c r="P315" s="329">
        <f>220*P314*0.85/1000</f>
        <v>0</v>
      </c>
      <c r="Q315" s="329">
        <f>220*Q314*0.85/1000</f>
        <v>0</v>
      </c>
      <c r="R315" s="329">
        <f>220*R314*0.85/1000</f>
        <v>0</v>
      </c>
      <c r="S315" s="330"/>
      <c r="T315" s="331">
        <f>SUM(P315:R315)</f>
        <v>0</v>
      </c>
      <c r="U315" s="375"/>
      <c r="V315" s="376">
        <f>SUM(O315,T315)</f>
        <v>31.243960000000001</v>
      </c>
      <c r="W315" s="113"/>
      <c r="X315" s="113"/>
    </row>
    <row r="316" spans="1:24" ht="18" customHeight="1" x14ac:dyDescent="0.3">
      <c r="A316" s="181" t="s">
        <v>236</v>
      </c>
      <c r="B316" s="295">
        <v>100</v>
      </c>
      <c r="C316" s="295">
        <v>144</v>
      </c>
      <c r="D316" s="134">
        <f>MAX(K320:L320:M320)/144*100</f>
        <v>34.027777777777779</v>
      </c>
      <c r="E316" s="134"/>
      <c r="F316" s="387"/>
      <c r="G316" s="387"/>
      <c r="H316" s="342"/>
      <c r="I316" s="342"/>
      <c r="J316" s="61">
        <f>(K316+L316+M316)/3</f>
        <v>225</v>
      </c>
      <c r="K316" s="298">
        <v>230</v>
      </c>
      <c r="L316" s="298">
        <v>236</v>
      </c>
      <c r="M316" s="299">
        <v>209</v>
      </c>
      <c r="N316" s="298"/>
      <c r="O316" s="435"/>
      <c r="P316" s="301"/>
      <c r="Q316" s="301"/>
      <c r="R316" s="301"/>
      <c r="S316" s="227"/>
      <c r="T316" s="228"/>
      <c r="U316" s="97"/>
      <c r="V316" s="191"/>
      <c r="W316" s="113"/>
      <c r="X316" s="113"/>
    </row>
    <row r="317" spans="1:24" ht="18" customHeight="1" x14ac:dyDescent="0.25">
      <c r="A317" s="1061" t="s">
        <v>362</v>
      </c>
      <c r="B317" s="302"/>
      <c r="C317" s="302"/>
      <c r="D317" s="303"/>
      <c r="E317" s="303">
        <v>386</v>
      </c>
      <c r="F317" s="356"/>
      <c r="G317" s="356"/>
      <c r="H317" s="357"/>
      <c r="I317" s="357"/>
      <c r="J317" s="306"/>
      <c r="K317" s="81">
        <v>9</v>
      </c>
      <c r="L317" s="81">
        <v>11</v>
      </c>
      <c r="M317" s="81">
        <v>21</v>
      </c>
      <c r="N317" s="358">
        <f>SQRT((0+L317*0.866-M317*0.866)*(0+L317*0.866-M317*0.866)+(K317-L317*0.5-M317*0.5)*(K317-L317*0.5-M317*0.5))</f>
        <v>11.135331158075182</v>
      </c>
      <c r="O317" s="436"/>
      <c r="P317" s="301"/>
      <c r="Q317" s="301"/>
      <c r="R317" s="301"/>
      <c r="S317" s="227"/>
      <c r="T317" s="228"/>
      <c r="U317" s="97"/>
      <c r="V317" s="191"/>
      <c r="W317" s="113"/>
      <c r="X317" s="113"/>
    </row>
    <row r="318" spans="1:24" ht="18" customHeight="1" x14ac:dyDescent="0.25">
      <c r="A318" s="1061" t="s">
        <v>454</v>
      </c>
      <c r="B318" s="308"/>
      <c r="C318" s="308"/>
      <c r="D318" s="309"/>
      <c r="E318" s="309">
        <v>400</v>
      </c>
      <c r="F318" s="361"/>
      <c r="G318" s="361"/>
      <c r="H318" s="362"/>
      <c r="I318" s="362"/>
      <c r="J318" s="306"/>
      <c r="K318" s="81">
        <v>34</v>
      </c>
      <c r="L318" s="81">
        <v>2</v>
      </c>
      <c r="M318" s="81">
        <v>28</v>
      </c>
      <c r="N318" s="358">
        <f>SQRT((0+L318*0.866-M318*0.866)*(0+L318*0.866-M318*0.866)+(K318-L318*0.5-M318*0.5)*(K318-L318*0.5-M318*0.5))</f>
        <v>29.461334932416083</v>
      </c>
      <c r="O318" s="436"/>
      <c r="P318" s="301"/>
      <c r="Q318" s="301"/>
      <c r="R318" s="301"/>
      <c r="S318" s="227"/>
      <c r="T318" s="228"/>
      <c r="U318" s="97"/>
      <c r="V318" s="191"/>
      <c r="W318" s="113"/>
      <c r="X318" s="113"/>
    </row>
    <row r="319" spans="1:24" ht="18" customHeight="1" x14ac:dyDescent="0.25">
      <c r="A319" s="1061"/>
      <c r="B319" s="308"/>
      <c r="C319" s="308"/>
      <c r="D319" s="309"/>
      <c r="E319" s="309">
        <v>384</v>
      </c>
      <c r="F319" s="361"/>
      <c r="G319" s="361"/>
      <c r="H319" s="362"/>
      <c r="I319" s="362"/>
      <c r="J319" s="306"/>
      <c r="K319" s="358"/>
      <c r="L319" s="358"/>
      <c r="M319" s="312"/>
      <c r="N319" s="358"/>
      <c r="O319" s="437"/>
      <c r="P319" s="301"/>
      <c r="Q319" s="301"/>
      <c r="R319" s="301"/>
      <c r="S319" s="227"/>
      <c r="T319" s="228"/>
      <c r="U319" s="97"/>
      <c r="V319" s="191"/>
      <c r="W319" s="113"/>
      <c r="X319" s="113"/>
    </row>
    <row r="320" spans="1:24" ht="18" customHeight="1" x14ac:dyDescent="0.3">
      <c r="A320" s="100" t="s">
        <v>11</v>
      </c>
      <c r="B320" s="314"/>
      <c r="C320" s="314"/>
      <c r="D320" s="315"/>
      <c r="E320" s="315"/>
      <c r="F320" s="334"/>
      <c r="G320" s="334"/>
      <c r="H320" s="365"/>
      <c r="I320" s="365"/>
      <c r="J320" s="317"/>
      <c r="K320" s="318">
        <f>SUM(K317:K319)</f>
        <v>43</v>
      </c>
      <c r="L320" s="318">
        <f>SUM(L317:L319)</f>
        <v>13</v>
      </c>
      <c r="M320" s="318">
        <f>SUM(M317:M319)</f>
        <v>49</v>
      </c>
      <c r="N320" s="318"/>
      <c r="O320" s="366"/>
      <c r="P320" s="320"/>
      <c r="Q320" s="320"/>
      <c r="R320" s="320"/>
      <c r="S320" s="233"/>
      <c r="T320" s="335"/>
      <c r="U320" s="97"/>
      <c r="V320" s="97"/>
      <c r="W320" s="113"/>
      <c r="X320" s="113"/>
    </row>
    <row r="321" spans="1:24" ht="18" customHeight="1" x14ac:dyDescent="0.3">
      <c r="A321" s="114"/>
      <c r="B321" s="323"/>
      <c r="C321" s="323"/>
      <c r="D321" s="324"/>
      <c r="E321" s="324"/>
      <c r="F321" s="368"/>
      <c r="G321" s="368"/>
      <c r="H321" s="369"/>
      <c r="I321" s="369"/>
      <c r="J321" s="326"/>
      <c r="K321" s="327">
        <f>220*K320*0.85/1000</f>
        <v>8.0410000000000004</v>
      </c>
      <c r="L321" s="327">
        <f>220*L320*0.85/1000</f>
        <v>2.431</v>
      </c>
      <c r="M321" s="328">
        <f>220*M320*0.85/1000</f>
        <v>9.1630000000000003</v>
      </c>
      <c r="N321" s="327"/>
      <c r="O321" s="370">
        <f>SUM(K321:M321)</f>
        <v>19.635000000000002</v>
      </c>
      <c r="P321" s="329">
        <f>220*P320*0.85/1000</f>
        <v>0</v>
      </c>
      <c r="Q321" s="329">
        <f>220*Q320*0.85/1000</f>
        <v>0</v>
      </c>
      <c r="R321" s="329">
        <f>220*R320*0.85/1000</f>
        <v>0</v>
      </c>
      <c r="S321" s="239"/>
      <c r="T321" s="439">
        <f>SUM(P321:R321)</f>
        <v>0</v>
      </c>
      <c r="U321" s="372">
        <f>SUM(O321,T321)</f>
        <v>19.635000000000002</v>
      </c>
      <c r="V321" s="373"/>
      <c r="W321" s="113"/>
      <c r="X321" s="113"/>
    </row>
    <row r="322" spans="1:24" ht="18" customHeight="1" x14ac:dyDescent="0.3">
      <c r="A322" s="181" t="s">
        <v>237</v>
      </c>
      <c r="B322" s="295">
        <v>100</v>
      </c>
      <c r="C322" s="295">
        <v>144</v>
      </c>
      <c r="D322" s="134">
        <f>MAX(K326:L326:M326)/144*100</f>
        <v>51.527777777777786</v>
      </c>
      <c r="E322" s="374"/>
      <c r="F322" s="387"/>
      <c r="G322" s="387"/>
      <c r="H322" s="342"/>
      <c r="I322" s="342"/>
      <c r="J322" s="61">
        <f>(K322+L322+M322)/3</f>
        <v>225</v>
      </c>
      <c r="K322" s="298">
        <v>238</v>
      </c>
      <c r="L322" s="298">
        <v>225</v>
      </c>
      <c r="M322" s="299">
        <v>212</v>
      </c>
      <c r="N322" s="298"/>
      <c r="O322" s="435"/>
      <c r="P322" s="301"/>
      <c r="Q322" s="301"/>
      <c r="R322" s="301"/>
      <c r="S322" s="227"/>
      <c r="T322" s="440"/>
      <c r="U322" s="97"/>
      <c r="V322" s="191"/>
      <c r="W322" s="2"/>
      <c r="X322" s="2"/>
    </row>
    <row r="323" spans="1:24" ht="18" customHeight="1" x14ac:dyDescent="0.25">
      <c r="A323" s="1061" t="s">
        <v>144</v>
      </c>
      <c r="B323" s="332"/>
      <c r="C323" s="332"/>
      <c r="D323" s="303"/>
      <c r="E323" s="303">
        <v>390</v>
      </c>
      <c r="F323" s="356"/>
      <c r="G323" s="356"/>
      <c r="H323" s="357"/>
      <c r="I323" s="357"/>
      <c r="J323" s="306"/>
      <c r="K323" s="81">
        <v>24</v>
      </c>
      <c r="L323" s="81">
        <v>4</v>
      </c>
      <c r="M323" s="81">
        <v>32.200000000000003</v>
      </c>
      <c r="N323" s="358">
        <f>SQRT((0+L323*0.866-M323*0.866)*(0+L323*0.866-M323*0.866)+(K323-L323*0.5-M323*0.5)*(K323-L323*0.5-M323*0.5))</f>
        <v>25.123793691240184</v>
      </c>
      <c r="O323" s="436"/>
      <c r="P323" s="301"/>
      <c r="Q323" s="301"/>
      <c r="R323" s="301"/>
      <c r="S323" s="227"/>
      <c r="T323" s="441"/>
      <c r="U323" s="97"/>
      <c r="V323" s="191"/>
      <c r="W323" s="2"/>
      <c r="X323" s="2"/>
    </row>
    <row r="324" spans="1:24" ht="18" customHeight="1" x14ac:dyDescent="0.25">
      <c r="A324" s="1061" t="s">
        <v>145</v>
      </c>
      <c r="B324" s="333"/>
      <c r="C324" s="333"/>
      <c r="D324" s="309"/>
      <c r="E324" s="309">
        <v>395</v>
      </c>
      <c r="F324" s="361"/>
      <c r="G324" s="361"/>
      <c r="H324" s="362"/>
      <c r="I324" s="362"/>
      <c r="J324" s="306"/>
      <c r="K324" s="81">
        <v>21</v>
      </c>
      <c r="L324" s="81">
        <v>12</v>
      </c>
      <c r="M324" s="81">
        <v>42</v>
      </c>
      <c r="N324" s="358">
        <f>SQRT((0+L324*0.866-M324*0.866)*(0+L324*0.866-M324*0.866)+(K324-L324*0.5-M324*0.5)*(K324-L324*0.5-M324*0.5))</f>
        <v>26.663840683592454</v>
      </c>
      <c r="O324" s="436"/>
      <c r="P324" s="301"/>
      <c r="Q324" s="301"/>
      <c r="R324" s="301"/>
      <c r="S324" s="227"/>
      <c r="T324" s="441"/>
      <c r="U324" s="97"/>
      <c r="V324" s="191"/>
      <c r="W324" s="2"/>
      <c r="X324" s="2"/>
    </row>
    <row r="325" spans="1:24" ht="18" customHeight="1" x14ac:dyDescent="0.25">
      <c r="A325" s="1061"/>
      <c r="B325" s="333"/>
      <c r="C325" s="333"/>
      <c r="D325" s="309"/>
      <c r="E325" s="309">
        <v>381</v>
      </c>
      <c r="F325" s="361"/>
      <c r="G325" s="361"/>
      <c r="H325" s="362"/>
      <c r="I325" s="362"/>
      <c r="J325" s="306"/>
      <c r="K325" s="358"/>
      <c r="L325" s="358"/>
      <c r="M325" s="312"/>
      <c r="N325" s="358"/>
      <c r="O325" s="437"/>
      <c r="P325" s="301"/>
      <c r="Q325" s="301"/>
      <c r="R325" s="301"/>
      <c r="S325" s="227"/>
      <c r="T325" s="442"/>
      <c r="U325" s="97"/>
      <c r="V325" s="191"/>
      <c r="W325" s="2"/>
      <c r="X325" s="2"/>
    </row>
    <row r="326" spans="1:24" ht="18" customHeight="1" x14ac:dyDescent="0.3">
      <c r="A326" s="100" t="s">
        <v>11</v>
      </c>
      <c r="B326" s="334"/>
      <c r="C326" s="334"/>
      <c r="D326" s="315"/>
      <c r="E326" s="315"/>
      <c r="F326" s="334"/>
      <c r="G326" s="334"/>
      <c r="H326" s="365"/>
      <c r="I326" s="365"/>
      <c r="J326" s="317"/>
      <c r="K326" s="318">
        <f>SUM(K323:K325)</f>
        <v>45</v>
      </c>
      <c r="L326" s="318">
        <f>SUM(L323:L325)</f>
        <v>16</v>
      </c>
      <c r="M326" s="318">
        <f>SUM(M323:M325)</f>
        <v>74.2</v>
      </c>
      <c r="N326" s="318"/>
      <c r="O326" s="366"/>
      <c r="P326" s="320"/>
      <c r="Q326" s="320"/>
      <c r="R326" s="320"/>
      <c r="S326" s="233"/>
      <c r="T326" s="335"/>
      <c r="U326" s="195"/>
      <c r="V326" s="97"/>
      <c r="W326" s="113"/>
      <c r="X326" s="113"/>
    </row>
    <row r="327" spans="1:24" ht="18" customHeight="1" x14ac:dyDescent="0.3">
      <c r="A327" s="114"/>
      <c r="B327" s="368"/>
      <c r="C327" s="368"/>
      <c r="D327" s="324"/>
      <c r="E327" s="324"/>
      <c r="F327" s="368"/>
      <c r="G327" s="368"/>
      <c r="H327" s="369"/>
      <c r="I327" s="369"/>
      <c r="J327" s="326"/>
      <c r="K327" s="327">
        <f>220*K326*0.85/1000</f>
        <v>8.4149999999999991</v>
      </c>
      <c r="L327" s="327">
        <f>220*L326*0.85/1000</f>
        <v>2.992</v>
      </c>
      <c r="M327" s="328">
        <f>220*M326*0.85/1000</f>
        <v>13.875399999999999</v>
      </c>
      <c r="N327" s="327"/>
      <c r="O327" s="443">
        <f>SUM(K327:M327)</f>
        <v>25.282399999999999</v>
      </c>
      <c r="P327" s="329">
        <f>220*P326*0.85/1000</f>
        <v>0</v>
      </c>
      <c r="Q327" s="329">
        <f>220*Q326*0.85/1000</f>
        <v>0</v>
      </c>
      <c r="R327" s="329">
        <f>220*R326*0.85/1000</f>
        <v>0</v>
      </c>
      <c r="S327" s="239"/>
      <c r="T327" s="326">
        <f>SUM(P327:R327)</f>
        <v>0</v>
      </c>
      <c r="U327" s="372"/>
      <c r="V327" s="376">
        <f>SUM(O327,T327)</f>
        <v>25.282399999999999</v>
      </c>
      <c r="W327" s="113"/>
      <c r="X327" s="113"/>
    </row>
    <row r="328" spans="1:24" ht="18" customHeight="1" x14ac:dyDescent="0.3">
      <c r="A328" s="444" t="s">
        <v>21</v>
      </c>
      <c r="B328" s="445">
        <f>SUM(B177,B201,B213,B225,B241,B253,B260,B266,B286,B292,B304,B316)</f>
        <v>3743</v>
      </c>
      <c r="C328" s="445"/>
      <c r="D328" s="446"/>
      <c r="E328" s="446"/>
      <c r="F328" s="447">
        <f>SUM(F177,F201,F213,F225,F241,F253,F260,F266,F286,F292,F304,F316)</f>
        <v>2530</v>
      </c>
      <c r="G328" s="447"/>
      <c r="H328" s="342"/>
      <c r="I328" s="342"/>
      <c r="J328" s="306"/>
      <c r="K328" s="448"/>
      <c r="L328" s="448"/>
      <c r="M328" s="449"/>
      <c r="N328" s="448"/>
      <c r="O328" s="450"/>
      <c r="P328" s="301"/>
      <c r="Q328" s="301"/>
      <c r="R328" s="301"/>
      <c r="S328" s="227"/>
      <c r="T328" s="451"/>
      <c r="U328" s="349">
        <f>SUM(U188,U200,U206,U212,U218,U224,U232:U233,U241,U240,U241,U246,U252,U259,U265,U275,U285,U291,U297,U303,U309,U315,U321,U327)</f>
        <v>875.2722</v>
      </c>
      <c r="V328" s="350">
        <f>SUM(V200,V212,V224,V240,V252,V285,V303,V315,V327)</f>
        <v>409.77684000000005</v>
      </c>
      <c r="W328" s="2"/>
      <c r="X328" s="2"/>
    </row>
    <row r="329" spans="1:24" ht="18" customHeight="1" x14ac:dyDescent="0.25">
      <c r="A329" s="1136" t="s">
        <v>45</v>
      </c>
      <c r="B329" s="1136"/>
      <c r="C329" s="1136"/>
      <c r="D329" s="1136"/>
      <c r="E329" s="1136"/>
      <c r="F329" s="1136"/>
      <c r="G329" s="1136"/>
      <c r="H329" s="1136"/>
      <c r="I329" s="1136"/>
      <c r="J329" s="1136"/>
      <c r="K329" s="1136"/>
      <c r="L329" s="1136"/>
      <c r="M329" s="1136"/>
      <c r="N329" s="1136"/>
      <c r="O329" s="1136"/>
      <c r="P329" s="1136"/>
      <c r="Q329" s="1136"/>
      <c r="R329" s="1136"/>
      <c r="S329" s="1141"/>
      <c r="T329" s="452"/>
      <c r="U329" s="453"/>
      <c r="V329" s="454"/>
      <c r="W329" s="2"/>
      <c r="X329" s="2"/>
    </row>
    <row r="330" spans="1:24" ht="18" customHeight="1" x14ac:dyDescent="0.3">
      <c r="A330" s="181" t="s">
        <v>238</v>
      </c>
      <c r="B330" s="202">
        <v>250</v>
      </c>
      <c r="C330" s="202">
        <v>361</v>
      </c>
      <c r="D330" s="134">
        <f>MAX(K337:L337:M337)/361*100</f>
        <v>56.84210526315789</v>
      </c>
      <c r="E330" s="134"/>
      <c r="F330" s="455"/>
      <c r="G330" s="455"/>
      <c r="H330" s="173"/>
      <c r="I330" s="173"/>
      <c r="J330" s="61">
        <f>(K330+L330+M330)/3</f>
        <v>223.66666666666666</v>
      </c>
      <c r="K330" s="174">
        <v>216</v>
      </c>
      <c r="L330" s="174">
        <v>231</v>
      </c>
      <c r="M330" s="174">
        <v>224</v>
      </c>
      <c r="N330" s="63"/>
      <c r="O330" s="456"/>
      <c r="P330" s="266"/>
      <c r="Q330" s="266"/>
      <c r="R330" s="266"/>
      <c r="S330" s="457"/>
      <c r="T330" s="458"/>
      <c r="U330" s="191"/>
      <c r="V330" s="191"/>
      <c r="W330" s="2"/>
      <c r="X330" s="2"/>
    </row>
    <row r="331" spans="1:24" ht="18" customHeight="1" x14ac:dyDescent="0.25">
      <c r="A331" s="1061" t="s">
        <v>455</v>
      </c>
      <c r="B331" s="459"/>
      <c r="C331" s="459"/>
      <c r="D331" s="168"/>
      <c r="E331" s="168">
        <v>388</v>
      </c>
      <c r="F331" s="460"/>
      <c r="G331" s="460"/>
      <c r="H331" s="79"/>
      <c r="I331" s="79"/>
      <c r="J331" s="226"/>
      <c r="K331" s="81">
        <v>53</v>
      </c>
      <c r="L331" s="81">
        <v>69</v>
      </c>
      <c r="M331" s="81">
        <v>46</v>
      </c>
      <c r="N331" s="82">
        <f t="shared" ref="N331:N349" si="22">SQRT((0+L331*0.866-M331*0.866)*(0+L331*0.866-M331*0.866)+(K331-L331*0.5-M331*0.5)*(K331-L331*0.5-M331*0.5))</f>
        <v>20.420007933397088</v>
      </c>
      <c r="O331" s="176"/>
      <c r="P331" s="266"/>
      <c r="Q331" s="266"/>
      <c r="R331" s="266"/>
      <c r="S331" s="457"/>
      <c r="T331" s="461"/>
      <c r="U331" s="191"/>
      <c r="V331" s="191"/>
      <c r="W331" s="2"/>
      <c r="X331" s="2"/>
    </row>
    <row r="332" spans="1:24" ht="18" customHeight="1" x14ac:dyDescent="0.25">
      <c r="A332" s="1061" t="s">
        <v>456</v>
      </c>
      <c r="B332" s="462"/>
      <c r="C332" s="462"/>
      <c r="D332" s="146"/>
      <c r="E332" s="146">
        <v>384</v>
      </c>
      <c r="F332" s="463"/>
      <c r="G332" s="463"/>
      <c r="H332" s="96"/>
      <c r="I332" s="96"/>
      <c r="J332" s="226"/>
      <c r="K332" s="81">
        <v>53</v>
      </c>
      <c r="L332" s="81">
        <v>70</v>
      </c>
      <c r="M332" s="81">
        <v>48</v>
      </c>
      <c r="N332" s="82">
        <f t="shared" si="22"/>
        <v>19.97445128157467</v>
      </c>
      <c r="O332" s="176"/>
      <c r="P332" s="266"/>
      <c r="Q332" s="266"/>
      <c r="R332" s="266"/>
      <c r="S332" s="457"/>
      <c r="T332" s="461"/>
      <c r="U332" s="191"/>
      <c r="V332" s="191"/>
      <c r="W332" s="2"/>
      <c r="X332" s="2"/>
    </row>
    <row r="333" spans="1:24" ht="18" customHeight="1" x14ac:dyDescent="0.25">
      <c r="A333" s="1061" t="s">
        <v>457</v>
      </c>
      <c r="B333" s="462"/>
      <c r="C333" s="462"/>
      <c r="D333" s="146"/>
      <c r="E333" s="146">
        <v>388</v>
      </c>
      <c r="F333" s="463"/>
      <c r="G333" s="463"/>
      <c r="H333" s="96"/>
      <c r="I333" s="96"/>
      <c r="J333" s="226"/>
      <c r="K333" s="81">
        <v>35</v>
      </c>
      <c r="L333" s="81">
        <v>48</v>
      </c>
      <c r="M333" s="81">
        <v>38</v>
      </c>
      <c r="N333" s="82">
        <f t="shared" si="22"/>
        <v>11.789639519510338</v>
      </c>
      <c r="O333" s="176"/>
      <c r="P333" s="266"/>
      <c r="Q333" s="266"/>
      <c r="R333" s="266"/>
      <c r="S333" s="457"/>
      <c r="T333" s="461"/>
      <c r="U333" s="191"/>
      <c r="V333" s="191"/>
      <c r="W333" s="2"/>
      <c r="X333" s="2"/>
    </row>
    <row r="334" spans="1:24" ht="18" customHeight="1" x14ac:dyDescent="0.25">
      <c r="A334" s="1061" t="s">
        <v>146</v>
      </c>
      <c r="B334" s="462"/>
      <c r="C334" s="462"/>
      <c r="D334" s="146"/>
      <c r="E334" s="146"/>
      <c r="F334" s="463"/>
      <c r="G334" s="463"/>
      <c r="H334" s="96"/>
      <c r="I334" s="96"/>
      <c r="J334" s="226"/>
      <c r="K334" s="81">
        <v>2</v>
      </c>
      <c r="L334" s="81">
        <v>3</v>
      </c>
      <c r="M334" s="81">
        <v>1</v>
      </c>
      <c r="N334" s="82">
        <f t="shared" si="22"/>
        <v>1.7319999999999998</v>
      </c>
      <c r="O334" s="176"/>
      <c r="P334" s="266"/>
      <c r="Q334" s="266"/>
      <c r="R334" s="266"/>
      <c r="S334" s="457"/>
      <c r="T334" s="461"/>
      <c r="U334" s="191"/>
      <c r="V334" s="191"/>
      <c r="W334" s="2"/>
      <c r="X334" s="2"/>
    </row>
    <row r="335" spans="1:24" ht="18" customHeight="1" x14ac:dyDescent="0.25">
      <c r="A335" s="1061" t="s">
        <v>458</v>
      </c>
      <c r="B335" s="462"/>
      <c r="C335" s="462"/>
      <c r="D335" s="146"/>
      <c r="E335" s="146"/>
      <c r="F335" s="463"/>
      <c r="G335" s="463"/>
      <c r="H335" s="96"/>
      <c r="I335" s="96"/>
      <c r="J335" s="226"/>
      <c r="K335" s="81">
        <v>22</v>
      </c>
      <c r="L335" s="81">
        <v>8</v>
      </c>
      <c r="M335" s="81">
        <v>72</v>
      </c>
      <c r="N335" s="82">
        <f t="shared" si="22"/>
        <v>58.273662798900844</v>
      </c>
      <c r="O335" s="176"/>
      <c r="P335" s="266"/>
      <c r="Q335" s="266"/>
      <c r="R335" s="266"/>
      <c r="S335" s="457"/>
      <c r="T335" s="461"/>
      <c r="U335" s="191"/>
      <c r="V335" s="191"/>
      <c r="W335" s="2"/>
      <c r="X335" s="2"/>
    </row>
    <row r="336" spans="1:24" ht="18" customHeight="1" x14ac:dyDescent="0.25">
      <c r="A336" s="1061" t="s">
        <v>147</v>
      </c>
      <c r="B336" s="462"/>
      <c r="C336" s="462"/>
      <c r="D336" s="146"/>
      <c r="E336" s="146"/>
      <c r="F336" s="463"/>
      <c r="G336" s="463"/>
      <c r="H336" s="96"/>
      <c r="I336" s="96"/>
      <c r="J336" s="226"/>
      <c r="K336" s="81">
        <v>0.3</v>
      </c>
      <c r="L336" s="81">
        <v>0.3</v>
      </c>
      <c r="M336" s="81">
        <v>0.2</v>
      </c>
      <c r="N336" s="82">
        <f t="shared" si="22"/>
        <v>9.9997799975799426E-2</v>
      </c>
      <c r="O336" s="177"/>
      <c r="P336" s="266"/>
      <c r="Q336" s="266"/>
      <c r="R336" s="266"/>
      <c r="S336" s="457"/>
      <c r="T336" s="464"/>
      <c r="U336" s="191"/>
      <c r="V336" s="191"/>
      <c r="W336" s="2"/>
      <c r="X336" s="2"/>
    </row>
    <row r="337" spans="1:24" ht="18" customHeight="1" x14ac:dyDescent="0.3">
      <c r="A337" s="268" t="s">
        <v>11</v>
      </c>
      <c r="B337" s="465"/>
      <c r="C337" s="465"/>
      <c r="D337" s="271"/>
      <c r="E337" s="271"/>
      <c r="F337" s="466"/>
      <c r="G337" s="466"/>
      <c r="H337" s="467"/>
      <c r="I337" s="467"/>
      <c r="J337" s="274"/>
      <c r="K337" s="468">
        <f>SUM(K331:K336)</f>
        <v>165.3</v>
      </c>
      <c r="L337" s="468">
        <f>SUM(L331:L336)</f>
        <v>198.3</v>
      </c>
      <c r="M337" s="468">
        <f>SUM(M331:M336)</f>
        <v>205.2</v>
      </c>
      <c r="N337" s="469">
        <f t="shared" si="22"/>
        <v>36.93653888983102</v>
      </c>
      <c r="O337" s="470"/>
      <c r="P337" s="471"/>
      <c r="Q337" s="471"/>
      <c r="R337" s="471"/>
      <c r="S337" s="472"/>
      <c r="T337" s="473"/>
      <c r="U337" s="191"/>
      <c r="V337" s="97"/>
      <c r="W337" s="113"/>
      <c r="X337" s="113"/>
    </row>
    <row r="338" spans="1:24" ht="18" customHeight="1" x14ac:dyDescent="0.3">
      <c r="A338" s="114"/>
      <c r="B338" s="474"/>
      <c r="C338" s="474"/>
      <c r="D338" s="161"/>
      <c r="E338" s="161"/>
      <c r="F338" s="475"/>
      <c r="G338" s="475"/>
      <c r="H338" s="121"/>
      <c r="I338" s="121"/>
      <c r="J338" s="236"/>
      <c r="K338" s="123">
        <f>220*K337*0.85/1000</f>
        <v>30.911099999999998</v>
      </c>
      <c r="L338" s="123">
        <f>220*L337*0.85/1000</f>
        <v>37.082099999999997</v>
      </c>
      <c r="M338" s="123">
        <f>220*M337*0.85/1000</f>
        <v>38.372399999999999</v>
      </c>
      <c r="N338" s="237"/>
      <c r="O338" s="162">
        <f>SUM(K338:M338)</f>
        <v>106.3656</v>
      </c>
      <c r="P338" s="476"/>
      <c r="Q338" s="206"/>
      <c r="R338" s="476"/>
      <c r="S338" s="239"/>
      <c r="T338" s="477">
        <f>SUM(P338:R338)</f>
        <v>0</v>
      </c>
      <c r="U338" s="478">
        <f>SUM(O338,T338)</f>
        <v>106.3656</v>
      </c>
      <c r="V338" s="479"/>
      <c r="W338" s="113"/>
      <c r="X338" s="113"/>
    </row>
    <row r="339" spans="1:24" ht="18" customHeight="1" x14ac:dyDescent="0.3">
      <c r="A339" s="181" t="s">
        <v>239</v>
      </c>
      <c r="B339" s="202">
        <v>250</v>
      </c>
      <c r="C339" s="202">
        <v>361</v>
      </c>
      <c r="D339" s="134">
        <f>MAX(K346:L346:M346)/361*100</f>
        <v>52.418282548476448</v>
      </c>
      <c r="E339" s="134"/>
      <c r="F339" s="455"/>
      <c r="G339" s="455"/>
      <c r="H339" s="173"/>
      <c r="I339" s="173"/>
      <c r="J339" s="61">
        <f>(K339+L339+M339)/3</f>
        <v>221.66666666666666</v>
      </c>
      <c r="K339" s="174">
        <v>221</v>
      </c>
      <c r="L339" s="174">
        <v>224</v>
      </c>
      <c r="M339" s="174">
        <v>220</v>
      </c>
      <c r="N339" s="63"/>
      <c r="O339" s="480"/>
      <c r="P339" s="266"/>
      <c r="Q339" s="266"/>
      <c r="R339" s="266"/>
      <c r="S339" s="457"/>
      <c r="T339" s="481"/>
      <c r="U339" s="191"/>
      <c r="V339" s="191"/>
      <c r="W339" s="113"/>
      <c r="X339" s="113"/>
    </row>
    <row r="340" spans="1:24" ht="18" customHeight="1" x14ac:dyDescent="0.25">
      <c r="A340" s="1061" t="s">
        <v>455</v>
      </c>
      <c r="B340" s="459"/>
      <c r="C340" s="459"/>
      <c r="D340" s="168"/>
      <c r="E340" s="168">
        <v>384</v>
      </c>
      <c r="F340" s="460"/>
      <c r="G340" s="460"/>
      <c r="H340" s="79"/>
      <c r="I340" s="79"/>
      <c r="J340" s="226"/>
      <c r="K340" s="81">
        <v>41</v>
      </c>
      <c r="L340" s="81">
        <v>88</v>
      </c>
      <c r="M340" s="81">
        <v>49</v>
      </c>
      <c r="N340" s="82">
        <f t="shared" si="22"/>
        <v>43.553795196285705</v>
      </c>
      <c r="O340" s="482"/>
      <c r="P340" s="266"/>
      <c r="Q340" s="266"/>
      <c r="R340" s="266"/>
      <c r="S340" s="457"/>
      <c r="T340" s="483"/>
      <c r="U340" s="191"/>
      <c r="V340" s="191"/>
      <c r="W340" s="113"/>
      <c r="X340" s="113"/>
    </row>
    <row r="341" spans="1:24" ht="18" customHeight="1" x14ac:dyDescent="0.25">
      <c r="A341" s="1061" t="s">
        <v>456</v>
      </c>
      <c r="B341" s="462"/>
      <c r="C341" s="462"/>
      <c r="D341" s="146"/>
      <c r="E341" s="146">
        <v>383</v>
      </c>
      <c r="F341" s="463"/>
      <c r="G341" s="463"/>
      <c r="H341" s="96"/>
      <c r="I341" s="96"/>
      <c r="J341" s="226"/>
      <c r="K341" s="81">
        <v>54</v>
      </c>
      <c r="L341" s="81">
        <v>24</v>
      </c>
      <c r="M341" s="81">
        <v>74</v>
      </c>
      <c r="N341" s="82">
        <f t="shared" si="22"/>
        <v>43.587727630607226</v>
      </c>
      <c r="O341" s="482"/>
      <c r="P341" s="266"/>
      <c r="Q341" s="266"/>
      <c r="R341" s="266"/>
      <c r="S341" s="457"/>
      <c r="T341" s="483"/>
      <c r="U341" s="191"/>
      <c r="V341" s="191"/>
      <c r="W341" s="113"/>
      <c r="X341" s="113"/>
    </row>
    <row r="342" spans="1:24" ht="18" customHeight="1" x14ac:dyDescent="0.25">
      <c r="A342" s="1061" t="s">
        <v>457</v>
      </c>
      <c r="B342" s="462"/>
      <c r="C342" s="462"/>
      <c r="D342" s="146"/>
      <c r="E342" s="146">
        <v>388</v>
      </c>
      <c r="F342" s="463"/>
      <c r="G342" s="463"/>
      <c r="H342" s="96"/>
      <c r="I342" s="96"/>
      <c r="J342" s="226"/>
      <c r="K342" s="81">
        <v>34</v>
      </c>
      <c r="L342" s="81">
        <v>20</v>
      </c>
      <c r="M342" s="81">
        <v>23</v>
      </c>
      <c r="N342" s="82">
        <f t="shared" si="22"/>
        <v>12.767129826237376</v>
      </c>
      <c r="O342" s="482"/>
      <c r="P342" s="266"/>
      <c r="Q342" s="266"/>
      <c r="R342" s="266"/>
      <c r="S342" s="457"/>
      <c r="T342" s="483"/>
      <c r="U342" s="191"/>
      <c r="V342" s="191"/>
      <c r="W342" s="113"/>
      <c r="X342" s="113"/>
    </row>
    <row r="343" spans="1:24" ht="18" customHeight="1" x14ac:dyDescent="0.25">
      <c r="A343" s="1061" t="s">
        <v>146</v>
      </c>
      <c r="B343" s="462"/>
      <c r="C343" s="462"/>
      <c r="D343" s="146"/>
      <c r="E343" s="146"/>
      <c r="F343" s="463"/>
      <c r="G343" s="463"/>
      <c r="H343" s="96"/>
      <c r="I343" s="96"/>
      <c r="J343" s="226"/>
      <c r="K343" s="81">
        <v>2</v>
      </c>
      <c r="L343" s="81">
        <v>3</v>
      </c>
      <c r="M343" s="81">
        <v>1</v>
      </c>
      <c r="N343" s="82">
        <f t="shared" si="22"/>
        <v>1.7319999999999998</v>
      </c>
      <c r="O343" s="482"/>
      <c r="P343" s="266"/>
      <c r="Q343" s="266"/>
      <c r="R343" s="266"/>
      <c r="S343" s="457"/>
      <c r="T343" s="483"/>
      <c r="U343" s="191"/>
      <c r="V343" s="191"/>
      <c r="W343" s="113"/>
      <c r="X343" s="113"/>
    </row>
    <row r="344" spans="1:24" ht="18" customHeight="1" x14ac:dyDescent="0.25">
      <c r="A344" s="1061" t="s">
        <v>458</v>
      </c>
      <c r="B344" s="462"/>
      <c r="C344" s="462"/>
      <c r="D344" s="146"/>
      <c r="E344" s="146"/>
      <c r="F344" s="463"/>
      <c r="G344" s="463"/>
      <c r="H344" s="96"/>
      <c r="I344" s="96"/>
      <c r="J344" s="226"/>
      <c r="K344" s="81">
        <v>21</v>
      </c>
      <c r="L344" s="81">
        <v>10</v>
      </c>
      <c r="M344" s="81">
        <v>42</v>
      </c>
      <c r="N344" s="82">
        <f t="shared" si="22"/>
        <v>28.159455676557386</v>
      </c>
      <c r="O344" s="482"/>
      <c r="P344" s="266"/>
      <c r="Q344" s="266"/>
      <c r="R344" s="266"/>
      <c r="S344" s="457"/>
      <c r="T344" s="483"/>
      <c r="U344" s="191"/>
      <c r="V344" s="191"/>
      <c r="W344" s="113"/>
      <c r="X344" s="113"/>
    </row>
    <row r="345" spans="1:24" ht="18" customHeight="1" x14ac:dyDescent="0.25">
      <c r="A345" s="1061" t="s">
        <v>147</v>
      </c>
      <c r="B345" s="462"/>
      <c r="C345" s="462"/>
      <c r="D345" s="146"/>
      <c r="E345" s="146"/>
      <c r="F345" s="463"/>
      <c r="G345" s="463"/>
      <c r="H345" s="96"/>
      <c r="I345" s="96"/>
      <c r="J345" s="226"/>
      <c r="K345" s="81">
        <v>0.34</v>
      </c>
      <c r="L345" s="81">
        <v>0.32</v>
      </c>
      <c r="M345" s="81">
        <v>0.23</v>
      </c>
      <c r="N345" s="82">
        <f t="shared" si="22"/>
        <v>0.10148715977895922</v>
      </c>
      <c r="O345" s="484"/>
      <c r="P345" s="266"/>
      <c r="Q345" s="266"/>
      <c r="R345" s="266"/>
      <c r="S345" s="457"/>
      <c r="T345" s="485"/>
      <c r="U345" s="191"/>
      <c r="V345" s="191"/>
      <c r="W345" s="113"/>
      <c r="X345" s="113"/>
    </row>
    <row r="346" spans="1:24" ht="18" customHeight="1" x14ac:dyDescent="0.3">
      <c r="A346" s="268" t="s">
        <v>11</v>
      </c>
      <c r="B346" s="465"/>
      <c r="C346" s="465"/>
      <c r="D346" s="271"/>
      <c r="E346" s="271"/>
      <c r="F346" s="466"/>
      <c r="G346" s="466"/>
      <c r="H346" s="467"/>
      <c r="I346" s="467"/>
      <c r="J346" s="274"/>
      <c r="K346" s="468">
        <f>SUM(K340:K345)</f>
        <v>152.34</v>
      </c>
      <c r="L346" s="468">
        <f>SUM(L340:L345)</f>
        <v>145.32</v>
      </c>
      <c r="M346" s="468">
        <f>SUM(M340:M345)</f>
        <v>189.23</v>
      </c>
      <c r="N346" s="469">
        <f t="shared" si="22"/>
        <v>40.853830470637632</v>
      </c>
      <c r="O346" s="470"/>
      <c r="P346" s="471"/>
      <c r="Q346" s="471"/>
      <c r="R346" s="471"/>
      <c r="S346" s="472"/>
      <c r="T346" s="473"/>
      <c r="U346" s="191"/>
      <c r="V346" s="97"/>
      <c r="W346" s="113"/>
      <c r="X346" s="113"/>
    </row>
    <row r="347" spans="1:24" ht="18" customHeight="1" x14ac:dyDescent="0.3">
      <c r="A347" s="114"/>
      <c r="B347" s="486"/>
      <c r="C347" s="474"/>
      <c r="D347" s="161"/>
      <c r="E347" s="161"/>
      <c r="F347" s="475"/>
      <c r="G347" s="475"/>
      <c r="H347" s="121"/>
      <c r="I347" s="121"/>
      <c r="J347" s="236"/>
      <c r="K347" s="123">
        <f>220*K346*0.85/1000</f>
        <v>28.487580000000001</v>
      </c>
      <c r="L347" s="123">
        <f>220*L346*0.85/1000</f>
        <v>27.174839999999996</v>
      </c>
      <c r="M347" s="123">
        <f>220*M346*0.85/1000</f>
        <v>35.386009999999992</v>
      </c>
      <c r="N347" s="237"/>
      <c r="O347" s="162">
        <f>SUM(K347:M347)</f>
        <v>91.048429999999996</v>
      </c>
      <c r="P347" s="476"/>
      <c r="Q347" s="476"/>
      <c r="R347" s="476"/>
      <c r="S347" s="239"/>
      <c r="T347" s="477">
        <f>SUM(P347:R347)</f>
        <v>0</v>
      </c>
      <c r="U347" s="478"/>
      <c r="V347" s="479">
        <f>SUM(O347,T347)</f>
        <v>91.048429999999996</v>
      </c>
      <c r="W347" s="113"/>
      <c r="X347" s="113"/>
    </row>
    <row r="348" spans="1:24" ht="18" customHeight="1" x14ac:dyDescent="0.3">
      <c r="A348" s="181" t="s">
        <v>240</v>
      </c>
      <c r="B348" s="400">
        <v>250</v>
      </c>
      <c r="C348" s="295">
        <v>361</v>
      </c>
      <c r="D348" s="134">
        <f>MAX(K359:L359:M359)/361*100</f>
        <v>33.518005540166207</v>
      </c>
      <c r="E348" s="134"/>
      <c r="F348" s="487">
        <v>250</v>
      </c>
      <c r="G348" s="487">
        <v>361</v>
      </c>
      <c r="H348" s="398">
        <f>MAX(P359:Q359:R359)/361*100</f>
        <v>50.13850415512465</v>
      </c>
      <c r="I348" s="398"/>
      <c r="J348" s="61">
        <f>(K348+L348+M348)/3</f>
        <v>228.66666666666666</v>
      </c>
      <c r="K348" s="298">
        <v>234</v>
      </c>
      <c r="L348" s="298">
        <v>227</v>
      </c>
      <c r="M348" s="298">
        <v>225</v>
      </c>
      <c r="N348" s="298"/>
      <c r="O348" s="488"/>
      <c r="P348" s="489">
        <v>223</v>
      </c>
      <c r="Q348" s="489">
        <v>239</v>
      </c>
      <c r="R348" s="489">
        <v>231</v>
      </c>
      <c r="S348" s="423"/>
      <c r="T348" s="481"/>
      <c r="U348" s="191"/>
      <c r="V348" s="191"/>
      <c r="W348" s="71"/>
      <c r="X348" s="71"/>
    </row>
    <row r="349" spans="1:24" ht="18" customHeight="1" x14ac:dyDescent="0.25">
      <c r="A349" s="1087" t="s">
        <v>459</v>
      </c>
      <c r="B349" s="490"/>
      <c r="C349" s="491"/>
      <c r="D349" s="492"/>
      <c r="E349" s="493">
        <v>397</v>
      </c>
      <c r="F349" s="494"/>
      <c r="G349" s="494"/>
      <c r="H349" s="357"/>
      <c r="I349" s="356">
        <v>400</v>
      </c>
      <c r="J349" s="495"/>
      <c r="K349" s="81">
        <v>28</v>
      </c>
      <c r="L349" s="81">
        <v>77</v>
      </c>
      <c r="M349" s="81">
        <v>48</v>
      </c>
      <c r="N349" s="312">
        <f t="shared" si="22"/>
        <v>42.672743010029251</v>
      </c>
      <c r="O349" s="496"/>
      <c r="P349" s="451"/>
      <c r="Q349" s="451"/>
      <c r="R349" s="451"/>
      <c r="S349" s="423"/>
      <c r="T349" s="483"/>
      <c r="U349" s="191"/>
      <c r="V349" s="191"/>
      <c r="W349" s="71"/>
      <c r="X349" s="71"/>
    </row>
    <row r="350" spans="1:24" ht="18" customHeight="1" x14ac:dyDescent="0.25">
      <c r="A350" s="1087" t="s">
        <v>460</v>
      </c>
      <c r="B350" s="491"/>
      <c r="C350" s="491"/>
      <c r="D350" s="492"/>
      <c r="E350" s="493">
        <v>399</v>
      </c>
      <c r="F350" s="494"/>
      <c r="G350" s="494"/>
      <c r="H350" s="362"/>
      <c r="I350" s="361">
        <v>401</v>
      </c>
      <c r="J350" s="495"/>
      <c r="K350" s="81">
        <v>56</v>
      </c>
      <c r="L350" s="81">
        <v>44</v>
      </c>
      <c r="M350" s="81">
        <v>55</v>
      </c>
      <c r="N350" s="312">
        <f>SQRT((0+L350*0.866-M350*0.866)*(0+L350*0.866-M350*0.866)+(K350-L350*0.5-M350*0.5)*(K350-L350*0.5-M350*0.5))</f>
        <v>11.532331767686884</v>
      </c>
      <c r="O350" s="496"/>
      <c r="P350" s="267"/>
      <c r="Q350" s="267"/>
      <c r="R350" s="267"/>
      <c r="S350" s="423">
        <f t="shared" ref="S350:S376" si="23">SQRT((0+Q350*0.866-R350*0.866)*(0+Q350*0.866-R350*0.866)+(P350-Q350*0.5-R350*0.5)*(P350-Q350*0.5-R350*0.5))</f>
        <v>0</v>
      </c>
      <c r="T350" s="483"/>
      <c r="U350" s="191"/>
      <c r="V350" s="191"/>
      <c r="W350" s="2"/>
      <c r="X350" s="2"/>
    </row>
    <row r="351" spans="1:24" ht="18" customHeight="1" x14ac:dyDescent="0.25">
      <c r="A351" s="1087" t="s">
        <v>461</v>
      </c>
      <c r="B351" s="491"/>
      <c r="C351" s="491"/>
      <c r="D351" s="497"/>
      <c r="E351" s="493">
        <v>393</v>
      </c>
      <c r="F351" s="494"/>
      <c r="G351" s="494"/>
      <c r="H351" s="362"/>
      <c r="I351" s="361">
        <v>392</v>
      </c>
      <c r="J351" s="495"/>
      <c r="K351" s="81"/>
      <c r="L351" s="81"/>
      <c r="M351" s="81"/>
      <c r="N351" s="312">
        <f>SQRT((0+L351*0.866-M351*0.866)*(0+L351*0.866-M351*0.866)+(K351-L351*0.5-M351*0.5)*(K351-L351*0.5-M351*0.5))</f>
        <v>0</v>
      </c>
      <c r="O351" s="496"/>
      <c r="P351" s="267">
        <v>36</v>
      </c>
      <c r="Q351" s="267">
        <v>47</v>
      </c>
      <c r="R351" s="267">
        <v>17</v>
      </c>
      <c r="S351" s="423"/>
      <c r="T351" s="483"/>
      <c r="U351" s="191"/>
      <c r="V351" s="191"/>
      <c r="W351" s="2"/>
      <c r="X351" s="2"/>
    </row>
    <row r="352" spans="1:24" ht="18" customHeight="1" x14ac:dyDescent="0.25">
      <c r="A352" s="1087" t="s">
        <v>462</v>
      </c>
      <c r="B352" s="491"/>
      <c r="C352" s="491"/>
      <c r="D352" s="497"/>
      <c r="E352" s="497"/>
      <c r="F352" s="494"/>
      <c r="G352" s="494"/>
      <c r="H352" s="362"/>
      <c r="I352" s="361"/>
      <c r="J352" s="495"/>
      <c r="K352" s="498"/>
      <c r="L352" s="499"/>
      <c r="M352" s="499"/>
      <c r="N352" s="312"/>
      <c r="O352" s="496"/>
      <c r="P352" s="267">
        <v>78</v>
      </c>
      <c r="Q352" s="267">
        <v>93</v>
      </c>
      <c r="R352" s="267">
        <v>94</v>
      </c>
      <c r="S352" s="423">
        <f t="shared" si="23"/>
        <v>15.524173279115381</v>
      </c>
      <c r="T352" s="483"/>
      <c r="U352" s="191"/>
      <c r="V352" s="191"/>
      <c r="W352" s="2"/>
      <c r="X352" s="2"/>
    </row>
    <row r="353" spans="1:25" ht="18" customHeight="1" x14ac:dyDescent="0.25">
      <c r="A353" s="1087" t="s">
        <v>463</v>
      </c>
      <c r="B353" s="491"/>
      <c r="C353" s="491"/>
      <c r="D353" s="497"/>
      <c r="E353" s="497"/>
      <c r="F353" s="494"/>
      <c r="G353" s="494"/>
      <c r="H353" s="362"/>
      <c r="I353" s="361"/>
      <c r="J353" s="495"/>
      <c r="K353" s="498"/>
      <c r="L353" s="499"/>
      <c r="M353" s="499"/>
      <c r="N353" s="312"/>
      <c r="O353" s="496"/>
      <c r="P353" s="267">
        <v>4</v>
      </c>
      <c r="Q353" s="267">
        <v>12</v>
      </c>
      <c r="R353" s="267">
        <v>0</v>
      </c>
      <c r="S353" s="423">
        <f t="shared" si="23"/>
        <v>10.582705892161986</v>
      </c>
      <c r="T353" s="483"/>
      <c r="U353" s="191"/>
      <c r="V353" s="191"/>
      <c r="W353" s="2"/>
      <c r="X353" s="2"/>
    </row>
    <row r="354" spans="1:25" ht="18" customHeight="1" x14ac:dyDescent="0.25">
      <c r="A354" s="1087" t="s">
        <v>127</v>
      </c>
      <c r="B354" s="491"/>
      <c r="C354" s="491"/>
      <c r="D354" s="497"/>
      <c r="E354" s="497"/>
      <c r="F354" s="494"/>
      <c r="G354" s="494"/>
      <c r="H354" s="362"/>
      <c r="I354" s="361"/>
      <c r="J354" s="495"/>
      <c r="K354" s="499"/>
      <c r="L354" s="499"/>
      <c r="M354" s="499"/>
      <c r="N354" s="312"/>
      <c r="O354" s="496"/>
      <c r="P354" s="267">
        <v>0</v>
      </c>
      <c r="Q354" s="267">
        <v>0</v>
      </c>
      <c r="R354" s="267">
        <v>0</v>
      </c>
      <c r="S354" s="423">
        <f t="shared" si="23"/>
        <v>0</v>
      </c>
      <c r="T354" s="483"/>
      <c r="U354" s="191"/>
      <c r="V354" s="191"/>
      <c r="W354" s="2"/>
      <c r="X354" s="2"/>
    </row>
    <row r="355" spans="1:25" ht="18" customHeight="1" x14ac:dyDescent="0.25">
      <c r="A355" s="1087" t="s">
        <v>189</v>
      </c>
      <c r="B355" s="491"/>
      <c r="C355" s="491"/>
      <c r="D355" s="497"/>
      <c r="E355" s="497"/>
      <c r="F355" s="494"/>
      <c r="G355" s="494"/>
      <c r="H355" s="362"/>
      <c r="I355" s="361"/>
      <c r="J355" s="495"/>
      <c r="K355" s="499"/>
      <c r="L355" s="499"/>
      <c r="M355" s="500"/>
      <c r="N355" s="312"/>
      <c r="O355" s="496"/>
      <c r="P355" s="267">
        <v>36</v>
      </c>
      <c r="Q355" s="267">
        <v>15</v>
      </c>
      <c r="R355" s="267">
        <v>34</v>
      </c>
      <c r="S355" s="423">
        <f t="shared" si="23"/>
        <v>20.074464276787065</v>
      </c>
      <c r="T355" s="483"/>
      <c r="U355" s="191"/>
      <c r="V355" s="191"/>
      <c r="W355" s="2"/>
      <c r="X355" s="2"/>
    </row>
    <row r="356" spans="1:25" ht="18" customHeight="1" x14ac:dyDescent="0.25">
      <c r="A356" s="1087" t="s">
        <v>128</v>
      </c>
      <c r="B356" s="491"/>
      <c r="C356" s="491"/>
      <c r="D356" s="497"/>
      <c r="E356" s="497"/>
      <c r="F356" s="494"/>
      <c r="G356" s="494"/>
      <c r="H356" s="362"/>
      <c r="I356" s="361"/>
      <c r="J356" s="495"/>
      <c r="K356" s="499"/>
      <c r="L356" s="499"/>
      <c r="M356" s="499"/>
      <c r="N356" s="312"/>
      <c r="O356" s="496"/>
      <c r="P356" s="267">
        <v>1</v>
      </c>
      <c r="Q356" s="267">
        <v>4</v>
      </c>
      <c r="R356" s="267">
        <v>2</v>
      </c>
      <c r="S356" s="423">
        <f t="shared" si="23"/>
        <v>2.6457180499818946</v>
      </c>
      <c r="T356" s="483"/>
      <c r="U356" s="191"/>
      <c r="V356" s="191"/>
      <c r="W356" s="2"/>
      <c r="X356" s="2"/>
    </row>
    <row r="357" spans="1:25" ht="18" customHeight="1" x14ac:dyDescent="0.25">
      <c r="A357" s="1087" t="s">
        <v>464</v>
      </c>
      <c r="B357" s="491"/>
      <c r="C357" s="491"/>
      <c r="D357" s="497"/>
      <c r="E357" s="497"/>
      <c r="F357" s="494"/>
      <c r="G357" s="494"/>
      <c r="H357" s="362"/>
      <c r="I357" s="361"/>
      <c r="J357" s="495"/>
      <c r="K357" s="499"/>
      <c r="L357" s="499"/>
      <c r="M357" s="499"/>
      <c r="N357" s="312"/>
      <c r="O357" s="496"/>
      <c r="P357" s="267">
        <v>15</v>
      </c>
      <c r="Q357" s="267">
        <v>10</v>
      </c>
      <c r="R357" s="267">
        <v>22</v>
      </c>
      <c r="S357" s="423">
        <f t="shared" ref="S357" si="24">SQRT((0+Q357*0.866-R357*0.866)*(0+Q357*0.866-R357*0.866)+(P357-Q357*0.5-R357*0.5)*(P357-Q357*0.5-R357*0.5))</f>
        <v>10.440003065133649</v>
      </c>
      <c r="T357" s="483"/>
      <c r="U357" s="191"/>
      <c r="V357" s="191"/>
      <c r="W357" s="2"/>
      <c r="X357" s="2"/>
    </row>
    <row r="358" spans="1:25" ht="18" customHeight="1" x14ac:dyDescent="0.25">
      <c r="A358" s="1087" t="s">
        <v>605</v>
      </c>
      <c r="B358" s="491"/>
      <c r="C358" s="491"/>
      <c r="D358" s="497"/>
      <c r="E358" s="497"/>
      <c r="F358" s="494"/>
      <c r="G358" s="494"/>
      <c r="H358" s="416"/>
      <c r="I358" s="383"/>
      <c r="J358" s="495"/>
      <c r="K358" s="499"/>
      <c r="L358" s="499"/>
      <c r="M358" s="499"/>
      <c r="N358" s="312"/>
      <c r="O358" s="501"/>
      <c r="P358" s="267">
        <v>5</v>
      </c>
      <c r="Q358" s="267">
        <v>0</v>
      </c>
      <c r="R358" s="267">
        <v>0</v>
      </c>
      <c r="S358" s="423">
        <f t="shared" si="23"/>
        <v>5</v>
      </c>
      <c r="T358" s="485"/>
      <c r="U358" s="191"/>
      <c r="V358" s="191"/>
      <c r="W358" s="2"/>
      <c r="X358" s="2"/>
    </row>
    <row r="359" spans="1:25" ht="18" customHeight="1" x14ac:dyDescent="0.3">
      <c r="A359" s="268" t="s">
        <v>11</v>
      </c>
      <c r="B359" s="502"/>
      <c r="C359" s="502"/>
      <c r="D359" s="503"/>
      <c r="E359" s="503"/>
      <c r="F359" s="504"/>
      <c r="G359" s="504"/>
      <c r="H359" s="505"/>
      <c r="I359" s="504"/>
      <c r="J359" s="506"/>
      <c r="K359" s="507">
        <f>SUM(K349:K358)</f>
        <v>84</v>
      </c>
      <c r="L359" s="507">
        <f>SUM(L349:L358)</f>
        <v>121</v>
      </c>
      <c r="M359" s="507">
        <f>SUM(M349:M358)</f>
        <v>103</v>
      </c>
      <c r="N359" s="508">
        <f>SQRT((0+L359*0.866-M359*0.866)*(0+L359*0.866-M359*0.866)+(K359-L359*0.5-M359*0.5)*(K359-L359*0.5-M359*0.5))</f>
        <v>32.04661829273099</v>
      </c>
      <c r="O359" s="470"/>
      <c r="P359" s="507">
        <f>SUM(P349:P358)</f>
        <v>175</v>
      </c>
      <c r="Q359" s="507">
        <f>SUM(Q349:Q358)</f>
        <v>181</v>
      </c>
      <c r="R359" s="507">
        <f>SUM(R349:R358)</f>
        <v>169</v>
      </c>
      <c r="S359" s="509">
        <f t="shared" si="23"/>
        <v>10.392000000000024</v>
      </c>
      <c r="T359" s="473"/>
      <c r="U359" s="191"/>
      <c r="V359" s="97"/>
      <c r="W359" s="113"/>
      <c r="X359" s="113"/>
      <c r="Y359" s="510"/>
    </row>
    <row r="360" spans="1:25" ht="18" customHeight="1" x14ac:dyDescent="0.3">
      <c r="A360" s="114"/>
      <c r="B360" s="511"/>
      <c r="C360" s="323"/>
      <c r="D360" s="324"/>
      <c r="E360" s="324"/>
      <c r="F360" s="368"/>
      <c r="G360" s="368"/>
      <c r="H360" s="369"/>
      <c r="I360" s="368"/>
      <c r="J360" s="512"/>
      <c r="K360" s="327">
        <f>220*K359*0.85/1000</f>
        <v>15.708</v>
      </c>
      <c r="L360" s="327">
        <f>220*L359*0.85/1000</f>
        <v>22.626999999999999</v>
      </c>
      <c r="M360" s="327">
        <f>220*M359*0.85/1000</f>
        <v>19.260999999999999</v>
      </c>
      <c r="N360" s="328"/>
      <c r="O360" s="162">
        <f>SUM(K360:M360)</f>
        <v>57.596000000000004</v>
      </c>
      <c r="P360" s="327">
        <f>220*P359*0.85/1000</f>
        <v>32.725000000000001</v>
      </c>
      <c r="Q360" s="327">
        <f>220*Q359*0.85/1000</f>
        <v>33.847000000000001</v>
      </c>
      <c r="R360" s="327">
        <f>220*R359*0.85/1000</f>
        <v>31.603000000000002</v>
      </c>
      <c r="S360" s="513"/>
      <c r="T360" s="477">
        <f>SUM(P360:R360)</f>
        <v>98.175000000000011</v>
      </c>
      <c r="U360" s="171">
        <f>SUM(O360,T360)</f>
        <v>155.77100000000002</v>
      </c>
      <c r="V360" s="373"/>
      <c r="W360" s="113"/>
      <c r="X360" s="113"/>
    </row>
    <row r="361" spans="1:25" ht="18" customHeight="1" x14ac:dyDescent="0.3">
      <c r="A361" s="181" t="s">
        <v>241</v>
      </c>
      <c r="B361" s="400">
        <v>250</v>
      </c>
      <c r="C361" s="295">
        <v>361</v>
      </c>
      <c r="D361" s="134">
        <f>MAX(K372:L372:M372)/361*100</f>
        <v>29.639889196675899</v>
      </c>
      <c r="E361" s="134"/>
      <c r="F361" s="487">
        <v>250</v>
      </c>
      <c r="G361" s="487">
        <v>361</v>
      </c>
      <c r="H361" s="398">
        <f>MAX(P372:Q372:R372)/361*100</f>
        <v>38.116343490304708</v>
      </c>
      <c r="I361" s="514"/>
      <c r="J361" s="61">
        <f>(K361+L361+M361)/3</f>
        <v>229.66666666666666</v>
      </c>
      <c r="K361" s="298">
        <v>231</v>
      </c>
      <c r="L361" s="298">
        <v>232</v>
      </c>
      <c r="M361" s="298">
        <v>226</v>
      </c>
      <c r="N361" s="298"/>
      <c r="O361" s="488"/>
      <c r="P361" s="489">
        <v>232</v>
      </c>
      <c r="Q361" s="489">
        <v>238</v>
      </c>
      <c r="R361" s="489">
        <v>228</v>
      </c>
      <c r="S361" s="423"/>
      <c r="T361" s="481"/>
      <c r="U361" s="191"/>
      <c r="V361" s="191"/>
      <c r="W361" s="113"/>
      <c r="X361" s="113"/>
    </row>
    <row r="362" spans="1:25" ht="18" customHeight="1" x14ac:dyDescent="0.25">
      <c r="A362" s="1087" t="s">
        <v>459</v>
      </c>
      <c r="B362" s="490"/>
      <c r="C362" s="491"/>
      <c r="D362" s="492"/>
      <c r="E362" s="497">
        <v>403</v>
      </c>
      <c r="F362" s="494"/>
      <c r="G362" s="494"/>
      <c r="H362" s="357"/>
      <c r="I362" s="515">
        <v>408</v>
      </c>
      <c r="J362" s="516"/>
      <c r="K362" s="81">
        <v>30</v>
      </c>
      <c r="L362" s="81">
        <v>93</v>
      </c>
      <c r="M362" s="81">
        <v>71</v>
      </c>
      <c r="N362" s="312">
        <f>SQRT((0+L362*0.866-M362*0.866)*(0+L362*0.866-M362*0.866)+(K362-L362*0.5-M362*0.5)*(K362-L362*0.5-M362*0.5))</f>
        <v>55.380309713832411</v>
      </c>
      <c r="O362" s="496"/>
      <c r="P362" s="451"/>
      <c r="Q362" s="451"/>
      <c r="R362" s="451"/>
      <c r="S362" s="423"/>
      <c r="T362" s="483"/>
      <c r="U362" s="191"/>
      <c r="V362" s="191"/>
      <c r="W362" s="113"/>
      <c r="X362" s="113"/>
    </row>
    <row r="363" spans="1:25" ht="18" customHeight="1" x14ac:dyDescent="0.25">
      <c r="A363" s="1087" t="s">
        <v>460</v>
      </c>
      <c r="B363" s="491"/>
      <c r="C363" s="491"/>
      <c r="D363" s="492"/>
      <c r="E363" s="497">
        <v>402</v>
      </c>
      <c r="F363" s="494"/>
      <c r="G363" s="494"/>
      <c r="H363" s="362"/>
      <c r="I363" s="515">
        <v>404</v>
      </c>
      <c r="J363" s="516"/>
      <c r="K363" s="81">
        <v>16</v>
      </c>
      <c r="L363" s="81">
        <v>14</v>
      </c>
      <c r="M363" s="81">
        <v>17</v>
      </c>
      <c r="N363" s="312">
        <f>SQRT((0+L363*0.866-M363*0.866)*(0+L363*0.866-M363*0.866)+(K363-L363*0.5-M363*0.5)*(K363-L363*0.5-M363*0.5))</f>
        <v>2.6456764730404951</v>
      </c>
      <c r="O363" s="496"/>
      <c r="P363" s="267"/>
      <c r="Q363" s="267"/>
      <c r="R363" s="267"/>
      <c r="S363" s="423">
        <f t="shared" si="23"/>
        <v>0</v>
      </c>
      <c r="T363" s="483"/>
      <c r="U363" s="191"/>
      <c r="V363" s="191"/>
      <c r="W363" s="113"/>
      <c r="X363" s="113"/>
    </row>
    <row r="364" spans="1:25" ht="18" customHeight="1" x14ac:dyDescent="0.25">
      <c r="A364" s="1087" t="s">
        <v>461</v>
      </c>
      <c r="B364" s="491"/>
      <c r="C364" s="491"/>
      <c r="D364" s="492"/>
      <c r="E364" s="497">
        <v>395</v>
      </c>
      <c r="F364" s="494"/>
      <c r="G364" s="494"/>
      <c r="H364" s="362"/>
      <c r="I364" s="515">
        <v>398</v>
      </c>
      <c r="J364" s="516"/>
      <c r="K364" s="81"/>
      <c r="L364" s="81"/>
      <c r="M364" s="81"/>
      <c r="N364" s="312">
        <f>SQRT((0+L364*0.866-M364*0.866)*(0+L364*0.866-M364*0.866)+(K364-L364*0.5-M364*0.5)*(K364-L364*0.5-M364*0.5))</f>
        <v>0</v>
      </c>
      <c r="O364" s="496"/>
      <c r="P364" s="267">
        <v>43</v>
      </c>
      <c r="Q364" s="267">
        <v>12</v>
      </c>
      <c r="R364" s="267">
        <v>9</v>
      </c>
      <c r="S364" s="423">
        <f t="shared" ref="S364" si="25">SQRT((0+Q364*0.866-R364*0.866)*(0+Q364*0.866-R364*0.866)+(P364-Q364*0.5-R364*0.5)*(P364-Q364*0.5-R364*0.5))</f>
        <v>32.603674700867693</v>
      </c>
      <c r="T364" s="483"/>
      <c r="U364" s="191"/>
      <c r="V364" s="191"/>
      <c r="W364" s="113"/>
      <c r="X364" s="113"/>
    </row>
    <row r="365" spans="1:25" ht="18" customHeight="1" x14ac:dyDescent="0.25">
      <c r="A365" s="1087" t="s">
        <v>462</v>
      </c>
      <c r="B365" s="491"/>
      <c r="C365" s="491"/>
      <c r="D365" s="497"/>
      <c r="E365" s="497"/>
      <c r="F365" s="494"/>
      <c r="G365" s="494"/>
      <c r="H365" s="362"/>
      <c r="I365" s="517"/>
      <c r="J365" s="516"/>
      <c r="K365" s="358"/>
      <c r="L365" s="358"/>
      <c r="M365" s="358"/>
      <c r="N365" s="312"/>
      <c r="O365" s="496"/>
      <c r="P365" s="267">
        <v>45</v>
      </c>
      <c r="Q365" s="267">
        <v>46</v>
      </c>
      <c r="R365" s="267">
        <v>49</v>
      </c>
      <c r="S365" s="423">
        <f t="shared" si="23"/>
        <v>3.6054963597263545</v>
      </c>
      <c r="T365" s="483"/>
      <c r="U365" s="191"/>
      <c r="V365" s="191"/>
      <c r="W365" s="113"/>
      <c r="X365" s="113"/>
    </row>
    <row r="366" spans="1:25" ht="18" customHeight="1" x14ac:dyDescent="0.25">
      <c r="A366" s="1087" t="s">
        <v>463</v>
      </c>
      <c r="B366" s="491"/>
      <c r="C366" s="491"/>
      <c r="D366" s="497"/>
      <c r="E366" s="497"/>
      <c r="F366" s="494"/>
      <c r="G366" s="494"/>
      <c r="H366" s="362"/>
      <c r="I366" s="517"/>
      <c r="J366" s="516"/>
      <c r="K366" s="498"/>
      <c r="L366" s="499"/>
      <c r="M366" s="499"/>
      <c r="N366" s="518"/>
      <c r="O366" s="496"/>
      <c r="P366" s="267">
        <v>6</v>
      </c>
      <c r="Q366" s="267">
        <v>14</v>
      </c>
      <c r="R366" s="267">
        <v>0</v>
      </c>
      <c r="S366" s="423">
        <f t="shared" si="23"/>
        <v>12.165170611216269</v>
      </c>
      <c r="T366" s="483"/>
      <c r="U366" s="191"/>
      <c r="V366" s="191"/>
      <c r="W366" s="113"/>
      <c r="X366" s="113"/>
    </row>
    <row r="367" spans="1:25" ht="18" customHeight="1" x14ac:dyDescent="0.25">
      <c r="A367" s="1087" t="s">
        <v>127</v>
      </c>
      <c r="B367" s="491"/>
      <c r="C367" s="491"/>
      <c r="D367" s="497"/>
      <c r="E367" s="497"/>
      <c r="F367" s="494"/>
      <c r="G367" s="494"/>
      <c r="H367" s="362"/>
      <c r="I367" s="517"/>
      <c r="J367" s="516"/>
      <c r="K367" s="499"/>
      <c r="L367" s="499"/>
      <c r="M367" s="499"/>
      <c r="N367" s="518"/>
      <c r="O367" s="496"/>
      <c r="P367" s="267">
        <v>15.6</v>
      </c>
      <c r="Q367" s="267">
        <v>3</v>
      </c>
      <c r="R367" s="267">
        <v>19.8</v>
      </c>
      <c r="S367" s="423">
        <f t="shared" si="23"/>
        <v>15.142905317012319</v>
      </c>
      <c r="T367" s="483"/>
      <c r="U367" s="191"/>
      <c r="V367" s="191"/>
      <c r="W367" s="113"/>
      <c r="X367" s="113"/>
      <c r="Y367" s="519"/>
    </row>
    <row r="368" spans="1:25" ht="18" customHeight="1" x14ac:dyDescent="0.25">
      <c r="A368" s="1087" t="s">
        <v>189</v>
      </c>
      <c r="B368" s="491"/>
      <c r="C368" s="491"/>
      <c r="D368" s="497"/>
      <c r="E368" s="497"/>
      <c r="F368" s="494"/>
      <c r="G368" s="494"/>
      <c r="H368" s="362"/>
      <c r="I368" s="517"/>
      <c r="J368" s="516"/>
      <c r="K368" s="499"/>
      <c r="L368" s="499"/>
      <c r="M368" s="500"/>
      <c r="N368" s="520"/>
      <c r="O368" s="496"/>
      <c r="P368" s="267">
        <v>13</v>
      </c>
      <c r="Q368" s="267">
        <v>20</v>
      </c>
      <c r="R368" s="267">
        <v>12</v>
      </c>
      <c r="S368" s="423">
        <f t="shared" si="23"/>
        <v>7.5496479388114528</v>
      </c>
      <c r="T368" s="483"/>
      <c r="U368" s="191"/>
      <c r="V368" s="191"/>
      <c r="W368" s="113"/>
      <c r="X368" s="113"/>
    </row>
    <row r="369" spans="1:24" ht="18" customHeight="1" x14ac:dyDescent="0.25">
      <c r="A369" s="1087" t="s">
        <v>128</v>
      </c>
      <c r="B369" s="491"/>
      <c r="C369" s="491"/>
      <c r="D369" s="497"/>
      <c r="E369" s="497"/>
      <c r="F369" s="494"/>
      <c r="G369" s="494"/>
      <c r="H369" s="362"/>
      <c r="I369" s="517"/>
      <c r="J369" s="516"/>
      <c r="K369" s="499"/>
      <c r="L369" s="499"/>
      <c r="M369" s="499"/>
      <c r="N369" s="518"/>
      <c r="O369" s="496"/>
      <c r="P369" s="267">
        <v>0</v>
      </c>
      <c r="Q369" s="267">
        <v>0</v>
      </c>
      <c r="R369" s="267">
        <v>2</v>
      </c>
      <c r="S369" s="423">
        <f t="shared" si="23"/>
        <v>1.9999559995159892</v>
      </c>
      <c r="T369" s="483"/>
      <c r="U369" s="191"/>
      <c r="V369" s="191"/>
      <c r="W369" s="113"/>
      <c r="X369" s="113"/>
    </row>
    <row r="370" spans="1:24" ht="18" customHeight="1" x14ac:dyDescent="0.25">
      <c r="A370" s="1087" t="s">
        <v>464</v>
      </c>
      <c r="B370" s="491"/>
      <c r="C370" s="491"/>
      <c r="D370" s="497"/>
      <c r="E370" s="497"/>
      <c r="F370" s="494"/>
      <c r="G370" s="494"/>
      <c r="H370" s="362"/>
      <c r="I370" s="517"/>
      <c r="J370" s="516"/>
      <c r="K370" s="499"/>
      <c r="L370" s="499"/>
      <c r="M370" s="499"/>
      <c r="N370" s="518"/>
      <c r="O370" s="496"/>
      <c r="P370" s="267">
        <v>14</v>
      </c>
      <c r="Q370" s="267">
        <v>10</v>
      </c>
      <c r="R370" s="267">
        <v>13</v>
      </c>
      <c r="S370" s="423">
        <f t="shared" ref="S370" si="26">SQRT((0+Q370*0.866-R370*0.866)*(0+Q370*0.866-R370*0.866)+(P370-Q370*0.5-R370*0.5)*(P370-Q370*0.5-R370*0.5))</f>
        <v>3.6054963597263545</v>
      </c>
      <c r="T370" s="483"/>
      <c r="U370" s="191"/>
      <c r="V370" s="191"/>
      <c r="W370" s="113"/>
      <c r="X370" s="113"/>
    </row>
    <row r="371" spans="1:24" ht="18" customHeight="1" x14ac:dyDescent="0.25">
      <c r="A371" s="1087" t="s">
        <v>605</v>
      </c>
      <c r="B371" s="491"/>
      <c r="C371" s="491"/>
      <c r="D371" s="497"/>
      <c r="E371" s="497"/>
      <c r="F371" s="494"/>
      <c r="G371" s="494"/>
      <c r="H371" s="416"/>
      <c r="I371" s="517"/>
      <c r="J371" s="516"/>
      <c r="K371" s="499"/>
      <c r="L371" s="499"/>
      <c r="M371" s="499"/>
      <c r="N371" s="518"/>
      <c r="O371" s="501"/>
      <c r="P371" s="267">
        <v>1</v>
      </c>
      <c r="Q371" s="267">
        <v>0</v>
      </c>
      <c r="R371" s="267">
        <v>0</v>
      </c>
      <c r="S371" s="423">
        <f t="shared" si="23"/>
        <v>1</v>
      </c>
      <c r="T371" s="485"/>
      <c r="U371" s="191"/>
      <c r="V371" s="191"/>
      <c r="W371" s="113"/>
      <c r="X371" s="113"/>
    </row>
    <row r="372" spans="1:24" ht="18" customHeight="1" x14ac:dyDescent="0.3">
      <c r="A372" s="268" t="s">
        <v>11</v>
      </c>
      <c r="B372" s="502"/>
      <c r="C372" s="502"/>
      <c r="D372" s="503"/>
      <c r="E372" s="503"/>
      <c r="F372" s="504"/>
      <c r="G372" s="504"/>
      <c r="H372" s="505"/>
      <c r="I372" s="505"/>
      <c r="J372" s="506"/>
      <c r="K372" s="507">
        <f>SUM(K362:K371)</f>
        <v>46</v>
      </c>
      <c r="L372" s="507">
        <f>SUM(L362:L371)</f>
        <v>107</v>
      </c>
      <c r="M372" s="507">
        <f>SUM(M362:M371)</f>
        <v>88</v>
      </c>
      <c r="N372" s="508">
        <f>SQRT((0+L372*0.866-M372*0.866)*(0+L372*0.866-M372*0.866)+(K372-L372*0.5-M372*0.5)*(K372-L372*0.5-M372*0.5))</f>
        <v>54.06462906559149</v>
      </c>
      <c r="O372" s="470"/>
      <c r="P372" s="507">
        <f>SUM(P362:P371)</f>
        <v>137.6</v>
      </c>
      <c r="Q372" s="507">
        <f>SUM(Q362:Q371)</f>
        <v>105</v>
      </c>
      <c r="R372" s="507">
        <f>SUM(R362:R371)</f>
        <v>104.8</v>
      </c>
      <c r="S372" s="509">
        <f t="shared" si="23"/>
        <v>32.700458685468</v>
      </c>
      <c r="T372" s="473"/>
      <c r="U372" s="191"/>
      <c r="V372" s="97"/>
      <c r="W372" s="113"/>
      <c r="X372" s="113"/>
    </row>
    <row r="373" spans="1:24" ht="18" customHeight="1" x14ac:dyDescent="0.3">
      <c r="A373" s="114"/>
      <c r="B373" s="323"/>
      <c r="C373" s="323"/>
      <c r="D373" s="324"/>
      <c r="E373" s="324"/>
      <c r="F373" s="368"/>
      <c r="G373" s="368"/>
      <c r="H373" s="369"/>
      <c r="I373" s="369"/>
      <c r="J373" s="512"/>
      <c r="K373" s="327">
        <f>220*K372*0.85/1000</f>
        <v>8.6020000000000003</v>
      </c>
      <c r="L373" s="327">
        <f>220*L372*0.85/1000</f>
        <v>20.009</v>
      </c>
      <c r="M373" s="327">
        <f>220*M372*0.85/1000</f>
        <v>16.456</v>
      </c>
      <c r="N373" s="328"/>
      <c r="O373" s="162">
        <f>SUM(K373:M373)</f>
        <v>45.067</v>
      </c>
      <c r="P373" s="327">
        <f>220*P372*0.85/1000</f>
        <v>25.731200000000001</v>
      </c>
      <c r="Q373" s="327">
        <f>220*Q372*0.85/1000</f>
        <v>19.635000000000002</v>
      </c>
      <c r="R373" s="327">
        <f>220*R372*0.85/1000</f>
        <v>19.5976</v>
      </c>
      <c r="S373" s="513"/>
      <c r="T373" s="477">
        <f>SUM(P373:R373)</f>
        <v>64.963800000000006</v>
      </c>
      <c r="U373" s="375"/>
      <c r="V373" s="283">
        <f>SUM(O373,T373)</f>
        <v>110.0308</v>
      </c>
      <c r="W373" s="113"/>
      <c r="X373" s="113"/>
    </row>
    <row r="374" spans="1:24" ht="18" customHeight="1" x14ac:dyDescent="0.3">
      <c r="A374" s="181" t="s">
        <v>242</v>
      </c>
      <c r="B374" s="295">
        <v>400</v>
      </c>
      <c r="C374" s="295">
        <v>578</v>
      </c>
      <c r="D374" s="374">
        <f>MAX(K384:L384:M384)/578*100</f>
        <v>39.792387543252595</v>
      </c>
      <c r="E374" s="374"/>
      <c r="F374" s="521">
        <v>400</v>
      </c>
      <c r="G374" s="521">
        <v>578</v>
      </c>
      <c r="H374" s="421">
        <f>MAX(P384:Q384:R384)/578*100</f>
        <v>22.664359861591695</v>
      </c>
      <c r="I374" s="421"/>
      <c r="J374" s="61">
        <f>(K374+L374+M374)/3</f>
        <v>221.66666666666666</v>
      </c>
      <c r="K374" s="298">
        <v>222</v>
      </c>
      <c r="L374" s="298">
        <v>221</v>
      </c>
      <c r="M374" s="298">
        <v>222</v>
      </c>
      <c r="N374" s="299"/>
      <c r="O374" s="488"/>
      <c r="P374" s="522">
        <v>231</v>
      </c>
      <c r="Q374" s="522">
        <v>228</v>
      </c>
      <c r="R374" s="522">
        <v>228</v>
      </c>
      <c r="S374" s="227"/>
      <c r="T374" s="481"/>
      <c r="U374" s="191"/>
      <c r="V374" s="191"/>
      <c r="W374" s="113"/>
      <c r="X374" s="113"/>
    </row>
    <row r="375" spans="1:24" ht="18" customHeight="1" x14ac:dyDescent="0.25">
      <c r="A375" s="1061" t="s">
        <v>148</v>
      </c>
      <c r="B375" s="302"/>
      <c r="C375" s="302"/>
      <c r="D375" s="523"/>
      <c r="E375" s="303">
        <v>389</v>
      </c>
      <c r="F375" s="356"/>
      <c r="G375" s="356"/>
      <c r="H375" s="357"/>
      <c r="I375" s="356">
        <v>397</v>
      </c>
      <c r="J375" s="241"/>
      <c r="K375" s="358"/>
      <c r="L375" s="358"/>
      <c r="M375" s="358"/>
      <c r="N375" s="312"/>
      <c r="O375" s="496"/>
      <c r="P375" s="267">
        <v>53</v>
      </c>
      <c r="Q375" s="267">
        <v>40</v>
      </c>
      <c r="R375" s="267">
        <v>27</v>
      </c>
      <c r="S375" s="423">
        <f t="shared" si="23"/>
        <v>22.516495375612962</v>
      </c>
      <c r="T375" s="483"/>
      <c r="U375" s="191"/>
      <c r="V375" s="191"/>
      <c r="W375" s="113"/>
      <c r="X375" s="113"/>
    </row>
    <row r="376" spans="1:24" ht="18" customHeight="1" x14ac:dyDescent="0.25">
      <c r="A376" s="1061" t="s">
        <v>46</v>
      </c>
      <c r="B376" s="308"/>
      <c r="C376" s="308"/>
      <c r="D376" s="524"/>
      <c r="E376" s="309">
        <v>386</v>
      </c>
      <c r="F376" s="361"/>
      <c r="G376" s="361"/>
      <c r="H376" s="362"/>
      <c r="I376" s="361">
        <v>398</v>
      </c>
      <c r="J376" s="241"/>
      <c r="K376" s="358"/>
      <c r="L376" s="358"/>
      <c r="M376" s="358"/>
      <c r="N376" s="312"/>
      <c r="O376" s="496"/>
      <c r="P376" s="267">
        <v>19</v>
      </c>
      <c r="Q376" s="267">
        <v>26</v>
      </c>
      <c r="R376" s="267">
        <v>43</v>
      </c>
      <c r="S376" s="423">
        <f t="shared" si="23"/>
        <v>21.377260909667545</v>
      </c>
      <c r="T376" s="483"/>
      <c r="U376" s="191"/>
      <c r="V376" s="191"/>
      <c r="W376" s="113"/>
      <c r="X376" s="113"/>
    </row>
    <row r="377" spans="1:24" ht="18" customHeight="1" x14ac:dyDescent="0.25">
      <c r="A377" s="1061" t="s">
        <v>465</v>
      </c>
      <c r="B377" s="308"/>
      <c r="C377" s="308"/>
      <c r="D377" s="524"/>
      <c r="E377" s="309">
        <v>384</v>
      </c>
      <c r="F377" s="361"/>
      <c r="G377" s="361"/>
      <c r="H377" s="362"/>
      <c r="I377" s="361">
        <v>393</v>
      </c>
      <c r="J377" s="241"/>
      <c r="K377" s="81">
        <v>30</v>
      </c>
      <c r="L377" s="81">
        <v>38</v>
      </c>
      <c r="M377" s="81">
        <v>42</v>
      </c>
      <c r="N377" s="81">
        <f>(SQRT((0+L376*0.866-M376*0.866)*(0+L376*0.866-M376*0.866)+(K376-L376*0.5-M376*0.5)*(K376-L376*0.5-M376*0.5)))*0.6</f>
        <v>0</v>
      </c>
      <c r="O377" s="496"/>
      <c r="P377" s="451"/>
      <c r="Q377" s="451"/>
      <c r="R377" s="451"/>
      <c r="S377" s="423"/>
      <c r="T377" s="483"/>
      <c r="U377" s="191"/>
      <c r="V377" s="191"/>
      <c r="W377" s="113"/>
      <c r="X377" s="113"/>
    </row>
    <row r="378" spans="1:24" ht="18" customHeight="1" x14ac:dyDescent="0.25">
      <c r="A378" s="1061" t="s">
        <v>47</v>
      </c>
      <c r="B378" s="308"/>
      <c r="C378" s="308"/>
      <c r="D378" s="309"/>
      <c r="E378" s="309"/>
      <c r="F378" s="361"/>
      <c r="G378" s="361"/>
      <c r="H378" s="362"/>
      <c r="I378" s="362"/>
      <c r="J378" s="241"/>
      <c r="K378" s="81">
        <v>16</v>
      </c>
      <c r="L378" s="81">
        <v>67</v>
      </c>
      <c r="M378" s="81">
        <v>69</v>
      </c>
      <c r="N378" s="81">
        <f>(SQRT((0+L377*0.866-M377*0.866)*(0+L377*0.866-M377*0.866)+(K377-L377*0.5-M377*0.5)*(K377-L377*0.5-M377*0.5)))*0.6</f>
        <v>6.3497831899994823</v>
      </c>
      <c r="O378" s="496"/>
      <c r="P378" s="451"/>
      <c r="Q378" s="451"/>
      <c r="R378" s="451"/>
      <c r="S378" s="423"/>
      <c r="T378" s="483"/>
      <c r="U378" s="191"/>
      <c r="V378" s="191"/>
      <c r="W378" s="113"/>
      <c r="X378" s="113"/>
    </row>
    <row r="379" spans="1:24" ht="18" customHeight="1" x14ac:dyDescent="0.25">
      <c r="A379" s="1061" t="s">
        <v>48</v>
      </c>
      <c r="B379" s="308"/>
      <c r="C379" s="308"/>
      <c r="D379" s="309"/>
      <c r="E379" s="309"/>
      <c r="F379" s="361"/>
      <c r="G379" s="361"/>
      <c r="H379" s="362"/>
      <c r="I379" s="362"/>
      <c r="J379" s="241"/>
      <c r="K379" s="81">
        <v>37</v>
      </c>
      <c r="L379" s="81">
        <v>52</v>
      </c>
      <c r="M379" s="81">
        <v>65</v>
      </c>
      <c r="N379" s="81">
        <f>(SQRT((0+L378*0.866-M378*0.866)*(0+L378*0.866-M378*0.866)+(K378-L378*0.5-M378*0.5)*(K378-L378*0.5-M378*0.5)))*0.6</f>
        <v>31.217301879566719</v>
      </c>
      <c r="O379" s="496"/>
      <c r="P379" s="451"/>
      <c r="Q379" s="451"/>
      <c r="R379" s="451"/>
      <c r="S379" s="423"/>
      <c r="T379" s="483"/>
      <c r="U379" s="191"/>
      <c r="V379" s="191"/>
      <c r="W379" s="113"/>
      <c r="X379" s="113"/>
    </row>
    <row r="380" spans="1:24" ht="18" customHeight="1" x14ac:dyDescent="0.25">
      <c r="A380" s="1061" t="s">
        <v>49</v>
      </c>
      <c r="B380" s="308"/>
      <c r="C380" s="308"/>
      <c r="D380" s="309"/>
      <c r="E380" s="309"/>
      <c r="F380" s="361"/>
      <c r="G380" s="361"/>
      <c r="H380" s="362"/>
      <c r="I380" s="362"/>
      <c r="J380" s="241"/>
      <c r="K380" s="81">
        <v>46</v>
      </c>
      <c r="L380" s="81">
        <v>38</v>
      </c>
      <c r="M380" s="81">
        <v>19</v>
      </c>
      <c r="N380" s="81">
        <f>(SQRT((0+L379*0.866-M379*0.866)*(0+L379*0.866-M379*0.866)+(K379-L379*0.5-M379*0.5)*(K379-L379*0.5-M379*0.5)))*0.6</f>
        <v>14.561501400611133</v>
      </c>
      <c r="O380" s="496"/>
      <c r="P380" s="451"/>
      <c r="Q380" s="451"/>
      <c r="R380" s="451"/>
      <c r="S380" s="423"/>
      <c r="T380" s="483"/>
      <c r="U380" s="191"/>
      <c r="V380" s="191"/>
      <c r="W380" s="113"/>
      <c r="X380" s="113"/>
    </row>
    <row r="381" spans="1:24" ht="18" customHeight="1" x14ac:dyDescent="0.25">
      <c r="A381" s="1061" t="s">
        <v>50</v>
      </c>
      <c r="B381" s="308"/>
      <c r="C381" s="308"/>
      <c r="D381" s="309"/>
      <c r="E381" s="309"/>
      <c r="F381" s="361"/>
      <c r="G381" s="361"/>
      <c r="H381" s="362"/>
      <c r="I381" s="362"/>
      <c r="J381" s="241"/>
      <c r="K381" s="81">
        <v>42</v>
      </c>
      <c r="L381" s="81">
        <v>22</v>
      </c>
      <c r="M381" s="81">
        <v>35</v>
      </c>
      <c r="N381" s="81">
        <f>(SQRT((0+L380*0.866-M380*0.866)*(0+L380*0.866-M380*0.866)+(K380-L380*0.5-M380*0.5)*(K380-L380*0.5-M380*0.5)))*0.6</f>
        <v>14.412296200120229</v>
      </c>
      <c r="O381" s="496"/>
      <c r="P381" s="451"/>
      <c r="Q381" s="451"/>
      <c r="R381" s="451"/>
      <c r="S381" s="423"/>
      <c r="T381" s="483"/>
      <c r="U381" s="191"/>
      <c r="V381" s="191"/>
      <c r="W381" s="113"/>
      <c r="X381" s="113"/>
    </row>
    <row r="382" spans="1:24" ht="18" customHeight="1" x14ac:dyDescent="0.25">
      <c r="A382" s="1061" t="s">
        <v>466</v>
      </c>
      <c r="B382" s="308"/>
      <c r="C382" s="308"/>
      <c r="D382" s="309"/>
      <c r="E382" s="309"/>
      <c r="F382" s="361"/>
      <c r="G382" s="361"/>
      <c r="H382" s="362"/>
      <c r="I382" s="362"/>
      <c r="J382" s="241"/>
      <c r="K382" s="81"/>
      <c r="L382" s="81"/>
      <c r="M382" s="81"/>
      <c r="N382" s="81"/>
      <c r="O382" s="496"/>
      <c r="P382" s="267">
        <v>34</v>
      </c>
      <c r="Q382" s="267">
        <v>65</v>
      </c>
      <c r="R382" s="267">
        <v>57</v>
      </c>
      <c r="S382" s="423">
        <f>SQRT((0+Q382*0.866-R382*0.866)*(0+Q382*0.866-R382*0.866)+(P382-Q382*0.5-R382*0.5)*(P382-Q382*0.5-R382*0.5))</f>
        <v>27.874669217768307</v>
      </c>
      <c r="T382" s="483"/>
      <c r="U382" s="191"/>
      <c r="V382" s="191"/>
      <c r="W382" s="113"/>
      <c r="X382" s="113"/>
    </row>
    <row r="383" spans="1:24" ht="18" customHeight="1" x14ac:dyDescent="0.25">
      <c r="A383" s="1082"/>
      <c r="B383" s="308"/>
      <c r="C383" s="308"/>
      <c r="D383" s="309"/>
      <c r="E383" s="309"/>
      <c r="F383" s="361"/>
      <c r="G383" s="361"/>
      <c r="H383" s="362"/>
      <c r="I383" s="362"/>
      <c r="J383" s="241"/>
      <c r="K383" s="150"/>
      <c r="L383" s="150"/>
      <c r="M383" s="150"/>
      <c r="N383" s="81"/>
      <c r="O383" s="501"/>
      <c r="P383" s="1081"/>
      <c r="Q383" s="1081"/>
      <c r="R383" s="1081"/>
      <c r="S383" s="1081"/>
      <c r="T383" s="485"/>
      <c r="U383" s="191"/>
      <c r="V383" s="191"/>
      <c r="W383" s="113"/>
      <c r="X383" s="113"/>
    </row>
    <row r="384" spans="1:24" ht="18" customHeight="1" x14ac:dyDescent="0.3">
      <c r="A384" s="268" t="s">
        <v>11</v>
      </c>
      <c r="B384" s="502"/>
      <c r="C384" s="502"/>
      <c r="D384" s="503"/>
      <c r="E384" s="503"/>
      <c r="F384" s="504"/>
      <c r="G384" s="504"/>
      <c r="H384" s="505"/>
      <c r="I384" s="505"/>
      <c r="J384" s="273"/>
      <c r="K384" s="507">
        <f>SUM(K375:K382)</f>
        <v>171</v>
      </c>
      <c r="L384" s="507">
        <f>SUM(L375:L382)</f>
        <v>217</v>
      </c>
      <c r="M384" s="507">
        <f>SUM(M375:M382)</f>
        <v>230</v>
      </c>
      <c r="N384" s="525"/>
      <c r="O384" s="470"/>
      <c r="P384" s="507">
        <f>SUM(P375:P382)</f>
        <v>106</v>
      </c>
      <c r="Q384" s="507">
        <f>SUM(Q375:Q382)</f>
        <v>131</v>
      </c>
      <c r="R384" s="507">
        <f>SUM(R375:R382)</f>
        <v>127</v>
      </c>
      <c r="S384" s="509">
        <f t="shared" ref="S384:S388" si="27">SQRT((0+Q384*0.866-R384*0.866)*(0+Q384*0.866-R384*0.866)+(P384-Q384*0.5-R384*0.5)*(P384-Q384*0.5-R384*0.5))</f>
        <v>23.25939156555906</v>
      </c>
      <c r="T384" s="473"/>
      <c r="U384" s="191"/>
      <c r="V384" s="97"/>
      <c r="W384" s="113"/>
      <c r="X384" s="113"/>
    </row>
    <row r="385" spans="1:24" ht="18" customHeight="1" x14ac:dyDescent="0.3">
      <c r="A385" s="114"/>
      <c r="B385" s="323"/>
      <c r="C385" s="323"/>
      <c r="D385" s="324"/>
      <c r="E385" s="324"/>
      <c r="F385" s="368"/>
      <c r="G385" s="368"/>
      <c r="H385" s="369"/>
      <c r="I385" s="369"/>
      <c r="J385" s="244"/>
      <c r="K385" s="327">
        <f>220*K384*0.85/1000</f>
        <v>31.977</v>
      </c>
      <c r="L385" s="327">
        <f>220*L384*0.85/1000</f>
        <v>40.579000000000001</v>
      </c>
      <c r="M385" s="327">
        <f>220*M384*0.85/1000</f>
        <v>43.01</v>
      </c>
      <c r="N385" s="526"/>
      <c r="O385" s="162">
        <f>SUM(K385:M385)</f>
        <v>115.566</v>
      </c>
      <c r="P385" s="327">
        <f>220*P384*0.85/1000</f>
        <v>19.821999999999999</v>
      </c>
      <c r="Q385" s="327">
        <f>220*Q384*0.85/1000</f>
        <v>24.497</v>
      </c>
      <c r="R385" s="327">
        <f>220*R384*0.85/1000</f>
        <v>23.748999999999999</v>
      </c>
      <c r="S385" s="513"/>
      <c r="T385" s="477">
        <f>SUM(P385:R385)</f>
        <v>68.067999999999998</v>
      </c>
      <c r="U385" s="171">
        <f>SUM(O385,T385)</f>
        <v>183.63400000000001</v>
      </c>
      <c r="V385" s="373"/>
      <c r="W385" s="113"/>
      <c r="X385" s="113"/>
    </row>
    <row r="386" spans="1:24" ht="18" customHeight="1" x14ac:dyDescent="0.3">
      <c r="A386" s="181" t="s">
        <v>243</v>
      </c>
      <c r="B386" s="295">
        <v>400</v>
      </c>
      <c r="C386" s="295">
        <v>578</v>
      </c>
      <c r="D386" s="374">
        <f>MAX(K396:L396:M396)/578*100</f>
        <v>45.155709342560549</v>
      </c>
      <c r="E386" s="374"/>
      <c r="F386" s="521">
        <v>400</v>
      </c>
      <c r="G386" s="521">
        <v>578</v>
      </c>
      <c r="H386" s="421">
        <f>MAX(P396:Q396:R396)/578*100</f>
        <v>14.359861591695502</v>
      </c>
      <c r="I386" s="421"/>
      <c r="J386" s="61">
        <f>(K386+L386+M386)/3</f>
        <v>226.66666666666666</v>
      </c>
      <c r="K386" s="298">
        <v>226</v>
      </c>
      <c r="L386" s="298">
        <v>230</v>
      </c>
      <c r="M386" s="298">
        <v>224</v>
      </c>
      <c r="N386" s="299"/>
      <c r="O386" s="488"/>
      <c r="P386" s="60">
        <v>230</v>
      </c>
      <c r="Q386" s="60">
        <v>233</v>
      </c>
      <c r="R386" s="60">
        <v>229</v>
      </c>
      <c r="S386" s="423">
        <f t="shared" si="27"/>
        <v>3.6054536469076939</v>
      </c>
      <c r="T386" s="481"/>
      <c r="U386" s="191"/>
      <c r="V386" s="191"/>
      <c r="W386" s="113"/>
      <c r="X386" s="71"/>
    </row>
    <row r="387" spans="1:24" ht="18" customHeight="1" x14ac:dyDescent="0.25">
      <c r="A387" s="1061" t="s">
        <v>148</v>
      </c>
      <c r="B387" s="302"/>
      <c r="C387" s="302"/>
      <c r="D387" s="523"/>
      <c r="E387" s="303">
        <v>391</v>
      </c>
      <c r="F387" s="356"/>
      <c r="G387" s="356"/>
      <c r="H387" s="357"/>
      <c r="I387" s="356">
        <v>401</v>
      </c>
      <c r="J387" s="516"/>
      <c r="K387" s="358"/>
      <c r="L387" s="358"/>
      <c r="M387" s="358"/>
      <c r="N387" s="312"/>
      <c r="O387" s="496"/>
      <c r="P387" s="267">
        <v>1</v>
      </c>
      <c r="Q387" s="267">
        <v>1.7999999999999998</v>
      </c>
      <c r="R387" s="267">
        <v>5</v>
      </c>
      <c r="S387" s="423">
        <f t="shared" si="27"/>
        <v>3.6659991052917622</v>
      </c>
      <c r="T387" s="483"/>
      <c r="U387" s="191"/>
      <c r="V387" s="191"/>
      <c r="W387" s="113"/>
      <c r="X387" s="2"/>
    </row>
    <row r="388" spans="1:24" ht="18" customHeight="1" x14ac:dyDescent="0.25">
      <c r="A388" s="1061" t="s">
        <v>46</v>
      </c>
      <c r="B388" s="308"/>
      <c r="C388" s="308"/>
      <c r="D388" s="524"/>
      <c r="E388" s="309">
        <v>399</v>
      </c>
      <c r="F388" s="361"/>
      <c r="G388" s="361"/>
      <c r="H388" s="362"/>
      <c r="I388" s="361">
        <v>405</v>
      </c>
      <c r="J388" s="516"/>
      <c r="K388" s="358"/>
      <c r="L388" s="358"/>
      <c r="M388" s="358"/>
      <c r="N388" s="312"/>
      <c r="O388" s="496"/>
      <c r="P388" s="267">
        <v>13</v>
      </c>
      <c r="Q388" s="267">
        <v>8</v>
      </c>
      <c r="R388" s="267">
        <v>29</v>
      </c>
      <c r="S388" s="423">
        <f t="shared" si="27"/>
        <v>18.999489361559167</v>
      </c>
      <c r="T388" s="483"/>
      <c r="U388" s="191"/>
      <c r="V388" s="191"/>
      <c r="W388" s="113"/>
      <c r="X388" s="2"/>
    </row>
    <row r="389" spans="1:24" ht="18" customHeight="1" x14ac:dyDescent="0.25">
      <c r="A389" s="1061" t="s">
        <v>465</v>
      </c>
      <c r="B389" s="308"/>
      <c r="C389" s="308"/>
      <c r="D389" s="524"/>
      <c r="E389" s="309">
        <v>389</v>
      </c>
      <c r="F389" s="361"/>
      <c r="G389" s="361"/>
      <c r="H389" s="362"/>
      <c r="I389" s="361">
        <v>397</v>
      </c>
      <c r="J389" s="516"/>
      <c r="K389" s="81">
        <v>12</v>
      </c>
      <c r="L389" s="81">
        <v>19</v>
      </c>
      <c r="M389" s="81">
        <v>25</v>
      </c>
      <c r="N389" s="312">
        <f t="shared" ref="N389:N394" si="28">SQRT((0+L389*0.866-M389*0.866)*(0+L389*0.866-M389*0.866)+(K389-L389*0.5-M389*0.5)*(K389-L389*0.5-M389*0.5))</f>
        <v>11.26935739072996</v>
      </c>
      <c r="O389" s="496"/>
      <c r="P389" s="451"/>
      <c r="Q389" s="451"/>
      <c r="R389" s="451"/>
      <c r="S389" s="423"/>
      <c r="T389" s="483"/>
      <c r="U389" s="191"/>
      <c r="V389" s="191"/>
      <c r="W389" s="113"/>
      <c r="X389" s="2"/>
    </row>
    <row r="390" spans="1:24" ht="18" customHeight="1" x14ac:dyDescent="0.25">
      <c r="A390" s="1061" t="s">
        <v>47</v>
      </c>
      <c r="B390" s="308"/>
      <c r="C390" s="308"/>
      <c r="D390" s="309"/>
      <c r="E390" s="309"/>
      <c r="F390" s="361"/>
      <c r="G390" s="361"/>
      <c r="H390" s="362"/>
      <c r="I390" s="362"/>
      <c r="J390" s="516"/>
      <c r="K390" s="81">
        <v>44</v>
      </c>
      <c r="L390" s="81">
        <v>23</v>
      </c>
      <c r="M390" s="81">
        <v>57</v>
      </c>
      <c r="N390" s="312">
        <f t="shared" si="28"/>
        <v>29.714460048939138</v>
      </c>
      <c r="O390" s="496"/>
      <c r="P390" s="451"/>
      <c r="Q390" s="451"/>
      <c r="R390" s="451"/>
      <c r="S390" s="423"/>
      <c r="T390" s="483"/>
      <c r="U390" s="191"/>
      <c r="V390" s="191"/>
      <c r="W390" s="113"/>
      <c r="X390" s="2"/>
    </row>
    <row r="391" spans="1:24" ht="18" customHeight="1" x14ac:dyDescent="0.25">
      <c r="A391" s="1061" t="s">
        <v>48</v>
      </c>
      <c r="B391" s="308"/>
      <c r="C391" s="308"/>
      <c r="D391" s="309"/>
      <c r="E391" s="309"/>
      <c r="F391" s="361"/>
      <c r="G391" s="361"/>
      <c r="H391" s="362"/>
      <c r="I391" s="362"/>
      <c r="J391" s="516"/>
      <c r="K391" s="81">
        <v>49</v>
      </c>
      <c r="L391" s="81">
        <v>65</v>
      </c>
      <c r="M391" s="81">
        <v>79</v>
      </c>
      <c r="N391" s="312">
        <f t="shared" si="28"/>
        <v>25.999834153317209</v>
      </c>
      <c r="O391" s="496"/>
      <c r="P391" s="451"/>
      <c r="Q391" s="451"/>
      <c r="R391" s="451"/>
      <c r="S391" s="423"/>
      <c r="T391" s="483"/>
      <c r="U391" s="191"/>
      <c r="V391" s="191"/>
      <c r="W391" s="113"/>
      <c r="X391" s="2"/>
    </row>
    <row r="392" spans="1:24" ht="18" customHeight="1" x14ac:dyDescent="0.25">
      <c r="A392" s="1061" t="s">
        <v>49</v>
      </c>
      <c r="B392" s="308"/>
      <c r="C392" s="308"/>
      <c r="D392" s="309"/>
      <c r="E392" s="309"/>
      <c r="F392" s="361"/>
      <c r="G392" s="361"/>
      <c r="H392" s="362"/>
      <c r="I392" s="362"/>
      <c r="J392" s="516"/>
      <c r="K392" s="81">
        <v>20</v>
      </c>
      <c r="L392" s="81">
        <v>57</v>
      </c>
      <c r="M392" s="81">
        <v>45</v>
      </c>
      <c r="N392" s="312">
        <f t="shared" si="28"/>
        <v>32.695468554526023</v>
      </c>
      <c r="O392" s="496"/>
      <c r="P392" s="451"/>
      <c r="Q392" s="451"/>
      <c r="R392" s="451"/>
      <c r="S392" s="423"/>
      <c r="T392" s="483"/>
      <c r="U392" s="191"/>
      <c r="V392" s="191"/>
      <c r="W392" s="113"/>
      <c r="X392" s="2"/>
    </row>
    <row r="393" spans="1:24" ht="18" customHeight="1" x14ac:dyDescent="0.25">
      <c r="A393" s="1061" t="s">
        <v>50</v>
      </c>
      <c r="B393" s="308"/>
      <c r="C393" s="308"/>
      <c r="D393" s="309"/>
      <c r="E393" s="309"/>
      <c r="F393" s="361"/>
      <c r="G393" s="361"/>
      <c r="H393" s="362"/>
      <c r="I393" s="362"/>
      <c r="J393" s="516"/>
      <c r="K393" s="81">
        <v>72</v>
      </c>
      <c r="L393" s="81">
        <v>59</v>
      </c>
      <c r="M393" s="81">
        <v>55</v>
      </c>
      <c r="N393" s="312">
        <f t="shared" si="28"/>
        <v>15.394781453466626</v>
      </c>
      <c r="O393" s="496"/>
      <c r="P393" s="451"/>
      <c r="Q393" s="451"/>
      <c r="R393" s="451"/>
      <c r="S393" s="423"/>
      <c r="T393" s="483"/>
      <c r="U393" s="191"/>
      <c r="V393" s="191"/>
      <c r="W393" s="113"/>
      <c r="X393" s="2"/>
    </row>
    <row r="394" spans="1:24" ht="18" customHeight="1" x14ac:dyDescent="0.25">
      <c r="A394" s="1061" t="s">
        <v>466</v>
      </c>
      <c r="B394" s="308"/>
      <c r="C394" s="308"/>
      <c r="D394" s="309"/>
      <c r="E394" s="309"/>
      <c r="F394" s="361"/>
      <c r="G394" s="361"/>
      <c r="H394" s="362"/>
      <c r="I394" s="362"/>
      <c r="J394" s="516"/>
      <c r="K394" s="358"/>
      <c r="L394" s="358"/>
      <c r="M394" s="358"/>
      <c r="N394" s="312">
        <f t="shared" si="28"/>
        <v>0</v>
      </c>
      <c r="O394" s="496"/>
      <c r="P394" s="267">
        <v>67</v>
      </c>
      <c r="Q394" s="267">
        <v>52</v>
      </c>
      <c r="R394" s="267">
        <v>49</v>
      </c>
      <c r="S394" s="423">
        <f>SQRT((0+Q394*0.866-R394*0.866)*(0+Q394*0.866-R394*0.866)+(P394-Q394*0.5-R394*0.5)*(P394-Q394*0.5-R394*0.5))</f>
        <v>16.703281234535925</v>
      </c>
      <c r="T394" s="483"/>
      <c r="U394" s="191"/>
      <c r="V394" s="191"/>
      <c r="W394" s="113"/>
      <c r="X394" s="2"/>
    </row>
    <row r="395" spans="1:24" ht="18" customHeight="1" x14ac:dyDescent="0.25">
      <c r="A395" s="1082"/>
      <c r="B395" s="308"/>
      <c r="C395" s="308"/>
      <c r="D395" s="309"/>
      <c r="E395" s="309"/>
      <c r="F395" s="361"/>
      <c r="G395" s="361"/>
      <c r="H395" s="362"/>
      <c r="I395" s="362"/>
      <c r="J395" s="516"/>
      <c r="K395" s="150"/>
      <c r="L395" s="150"/>
      <c r="M395" s="150"/>
      <c r="N395" s="150"/>
      <c r="O395" s="501"/>
      <c r="P395" s="1081"/>
      <c r="Q395" s="1081"/>
      <c r="R395" s="1081"/>
      <c r="S395" s="1081"/>
      <c r="T395" s="485"/>
      <c r="U395" s="191"/>
      <c r="V395" s="191"/>
      <c r="W395" s="113"/>
      <c r="X395" s="2"/>
    </row>
    <row r="396" spans="1:24" ht="18" customHeight="1" x14ac:dyDescent="0.3">
      <c r="A396" s="268" t="s">
        <v>11</v>
      </c>
      <c r="B396" s="502"/>
      <c r="C396" s="502"/>
      <c r="D396" s="503"/>
      <c r="E396" s="503"/>
      <c r="F396" s="504"/>
      <c r="G396" s="504"/>
      <c r="H396" s="505"/>
      <c r="I396" s="505"/>
      <c r="J396" s="506"/>
      <c r="K396" s="507">
        <f>SUM(K387:K394)</f>
        <v>197</v>
      </c>
      <c r="L396" s="507">
        <f>SUM(L387:L394)</f>
        <v>223</v>
      </c>
      <c r="M396" s="507">
        <f>SUM(M387:M394)</f>
        <v>261</v>
      </c>
      <c r="N396" s="525">
        <f t="shared" ref="N396" si="29">SQRT((0+L396*0.866-M396*0.866)*(0+L396*0.866-M396*0.866)+(K396-L396*0.5-M396*0.5)*(K396-L396*0.5-M396*0.5))</f>
        <v>55.7488696208273</v>
      </c>
      <c r="O396" s="470"/>
      <c r="P396" s="507">
        <f>SUM(P387:P394)</f>
        <v>81</v>
      </c>
      <c r="Q396" s="507">
        <f>SUM(Q387:Q394)</f>
        <v>61.8</v>
      </c>
      <c r="R396" s="507">
        <f>SUM(R387:R394)</f>
        <v>83</v>
      </c>
      <c r="S396" s="509">
        <f t="shared" ref="S396:S406" si="30">SQRT((0+Q396*0.866-R396*0.866)*(0+Q396*0.866-R396*0.866)+(P396-Q396*0.5-R396*0.5)*(P396-Q396*0.5-R396*0.5))</f>
        <v>20.273633730537803</v>
      </c>
      <c r="T396" s="473"/>
      <c r="U396" s="191"/>
      <c r="V396" s="97"/>
      <c r="W396" s="113"/>
      <c r="X396" s="113"/>
    </row>
    <row r="397" spans="1:24" ht="18" customHeight="1" x14ac:dyDescent="0.3">
      <c r="A397" s="114"/>
      <c r="B397" s="323"/>
      <c r="C397" s="323"/>
      <c r="D397" s="324"/>
      <c r="E397" s="324"/>
      <c r="F397" s="368"/>
      <c r="G397" s="368"/>
      <c r="H397" s="369"/>
      <c r="I397" s="369"/>
      <c r="J397" s="512"/>
      <c r="K397" s="327">
        <f>220*K396*0.85/1000</f>
        <v>36.838999999999999</v>
      </c>
      <c r="L397" s="327">
        <f>220*L396*0.85/1000</f>
        <v>41.701000000000001</v>
      </c>
      <c r="M397" s="327">
        <f>220*M396*0.85/1000</f>
        <v>48.807000000000002</v>
      </c>
      <c r="N397" s="526"/>
      <c r="O397" s="162">
        <f>SUM(K397:M397)</f>
        <v>127.34699999999999</v>
      </c>
      <c r="P397" s="327">
        <f>220*P396*0.85/1000</f>
        <v>15.147</v>
      </c>
      <c r="Q397" s="327">
        <f>220*Q396*0.85/1000</f>
        <v>11.5566</v>
      </c>
      <c r="R397" s="327">
        <f>220*R396*0.85/1000</f>
        <v>15.521000000000001</v>
      </c>
      <c r="S397" s="513"/>
      <c r="T397" s="477">
        <f>SUM(P397:R397)</f>
        <v>42.224600000000002</v>
      </c>
      <c r="U397" s="375"/>
      <c r="V397" s="283">
        <f>SUM(O397,T397)</f>
        <v>169.57159999999999</v>
      </c>
      <c r="W397" s="113"/>
      <c r="X397" s="113"/>
    </row>
    <row r="398" spans="1:24" ht="18" customHeight="1" x14ac:dyDescent="0.3">
      <c r="A398" s="181" t="s">
        <v>244</v>
      </c>
      <c r="B398" s="295">
        <v>630</v>
      </c>
      <c r="C398" s="295">
        <v>910</v>
      </c>
      <c r="D398" s="374">
        <f>MAX(K406:L406:M406)/910*100</f>
        <v>23.076923076923077</v>
      </c>
      <c r="E398" s="374"/>
      <c r="F398" s="487">
        <v>630</v>
      </c>
      <c r="G398" s="487">
        <v>910</v>
      </c>
      <c r="H398" s="421">
        <f>MAX(P406:Q406:R406)/910*100</f>
        <v>38.241758241758241</v>
      </c>
      <c r="I398" s="421"/>
      <c r="J398" s="61">
        <f>(K398+L398+M398)/3</f>
        <v>230.66666666666666</v>
      </c>
      <c r="K398" s="174">
        <v>230</v>
      </c>
      <c r="L398" s="527">
        <v>228</v>
      </c>
      <c r="M398" s="527">
        <v>234</v>
      </c>
      <c r="N398" s="528"/>
      <c r="O398" s="488"/>
      <c r="P398" s="489">
        <v>228</v>
      </c>
      <c r="Q398" s="489">
        <v>227</v>
      </c>
      <c r="R398" s="489">
        <v>227</v>
      </c>
      <c r="S398" s="227"/>
      <c r="T398" s="481"/>
      <c r="U398" s="191"/>
      <c r="V398" s="191"/>
      <c r="W398" s="113"/>
      <c r="X398" s="2"/>
    </row>
    <row r="399" spans="1:24" ht="18" customHeight="1" x14ac:dyDescent="0.25">
      <c r="A399" s="1061" t="s">
        <v>34</v>
      </c>
      <c r="B399" s="302"/>
      <c r="C399" s="302"/>
      <c r="D399" s="523"/>
      <c r="E399" s="303">
        <v>398</v>
      </c>
      <c r="F399" s="356"/>
      <c r="G399" s="356"/>
      <c r="H399" s="357"/>
      <c r="I399" s="356">
        <v>390</v>
      </c>
      <c r="J399" s="241"/>
      <c r="K399" s="358"/>
      <c r="L399" s="358"/>
      <c r="M399" s="358"/>
      <c r="N399" s="312"/>
      <c r="O399" s="496"/>
      <c r="P399" s="267">
        <v>47</v>
      </c>
      <c r="Q399" s="267">
        <v>32</v>
      </c>
      <c r="R399" s="267">
        <v>48</v>
      </c>
      <c r="S399" s="423">
        <f t="shared" si="30"/>
        <v>15.523811903008873</v>
      </c>
      <c r="T399" s="483"/>
      <c r="U399" s="191"/>
      <c r="V399" s="191"/>
      <c r="W399" s="113"/>
      <c r="X399" s="2"/>
    </row>
    <row r="400" spans="1:24" ht="18" customHeight="1" x14ac:dyDescent="0.25">
      <c r="A400" s="1061" t="s">
        <v>35</v>
      </c>
      <c r="B400" s="308"/>
      <c r="C400" s="308"/>
      <c r="D400" s="524"/>
      <c r="E400" s="309">
        <v>404</v>
      </c>
      <c r="F400" s="361"/>
      <c r="G400" s="361"/>
      <c r="H400" s="362"/>
      <c r="I400" s="361">
        <v>393</v>
      </c>
      <c r="J400" s="241"/>
      <c r="K400" s="358"/>
      <c r="L400" s="358"/>
      <c r="M400" s="358"/>
      <c r="N400" s="358"/>
      <c r="O400" s="496"/>
      <c r="P400" s="267">
        <v>292</v>
      </c>
      <c r="Q400" s="267">
        <v>292</v>
      </c>
      <c r="R400" s="267">
        <v>300</v>
      </c>
      <c r="S400" s="423">
        <f t="shared" si="30"/>
        <v>7.9998239980639791</v>
      </c>
      <c r="T400" s="483"/>
      <c r="U400" s="191"/>
      <c r="V400" s="191"/>
      <c r="W400" s="113"/>
      <c r="X400" s="2"/>
    </row>
    <row r="401" spans="1:24" ht="18" customHeight="1" x14ac:dyDescent="0.25">
      <c r="A401" s="1061" t="s">
        <v>36</v>
      </c>
      <c r="B401" s="308"/>
      <c r="C401" s="308"/>
      <c r="D401" s="524"/>
      <c r="E401" s="309">
        <v>401</v>
      </c>
      <c r="F401" s="361"/>
      <c r="G401" s="361"/>
      <c r="H401" s="362"/>
      <c r="I401" s="361">
        <v>395</v>
      </c>
      <c r="J401" s="241"/>
      <c r="K401" s="81">
        <v>5</v>
      </c>
      <c r="L401" s="81">
        <v>16</v>
      </c>
      <c r="M401" s="81">
        <v>23</v>
      </c>
      <c r="N401" s="312">
        <f t="shared" ref="N401:N406" si="31">SQRT((0+L401*0.866-M401*0.866)*(0+L401*0.866-M401*0.866)+(K401-L401*0.5-M401*0.5)*(K401-L401*0.5-M401*0.5))</f>
        <v>15.716165053854581</v>
      </c>
      <c r="O401" s="496"/>
      <c r="P401" s="451"/>
      <c r="Q401" s="451"/>
      <c r="R401" s="451"/>
      <c r="S401" s="423">
        <f t="shared" si="30"/>
        <v>0</v>
      </c>
      <c r="T401" s="483"/>
      <c r="U401" s="191"/>
      <c r="V401" s="191"/>
      <c r="W401" s="113"/>
      <c r="X401" s="2"/>
    </row>
    <row r="402" spans="1:24" ht="18" customHeight="1" x14ac:dyDescent="0.25">
      <c r="A402" s="1061" t="s">
        <v>467</v>
      </c>
      <c r="B402" s="308"/>
      <c r="C402" s="308"/>
      <c r="D402" s="309"/>
      <c r="E402" s="309"/>
      <c r="F402" s="361"/>
      <c r="G402" s="361"/>
      <c r="H402" s="362"/>
      <c r="I402" s="362"/>
      <c r="J402" s="241"/>
      <c r="K402" s="81">
        <v>47</v>
      </c>
      <c r="L402" s="81">
        <v>49</v>
      </c>
      <c r="M402" s="81">
        <v>67</v>
      </c>
      <c r="N402" s="312">
        <f t="shared" si="31"/>
        <v>19.078410415964953</v>
      </c>
      <c r="O402" s="496"/>
      <c r="P402" s="451"/>
      <c r="Q402" s="451"/>
      <c r="R402" s="451"/>
      <c r="S402" s="423">
        <f t="shared" si="30"/>
        <v>0</v>
      </c>
      <c r="T402" s="483"/>
      <c r="U402" s="191"/>
      <c r="V402" s="191"/>
      <c r="W402" s="113"/>
      <c r="X402" s="2"/>
    </row>
    <row r="403" spans="1:24" ht="18" customHeight="1" x14ac:dyDescent="0.25">
      <c r="A403" s="1061" t="s">
        <v>468</v>
      </c>
      <c r="B403" s="308"/>
      <c r="C403" s="308"/>
      <c r="D403" s="309"/>
      <c r="E403" s="309"/>
      <c r="F403" s="361"/>
      <c r="G403" s="361"/>
      <c r="H403" s="362"/>
      <c r="I403" s="362"/>
      <c r="J403" s="241"/>
      <c r="K403" s="81">
        <v>1</v>
      </c>
      <c r="L403" s="81">
        <v>3</v>
      </c>
      <c r="M403" s="81">
        <v>2</v>
      </c>
      <c r="N403" s="312">
        <f t="shared" si="31"/>
        <v>1.7320381058163818</v>
      </c>
      <c r="O403" s="496"/>
      <c r="P403" s="451"/>
      <c r="Q403" s="451"/>
      <c r="R403" s="451"/>
      <c r="S403" s="423">
        <f t="shared" si="30"/>
        <v>0</v>
      </c>
      <c r="T403" s="483"/>
      <c r="U403" s="191"/>
      <c r="V403" s="191"/>
      <c r="W403" s="113"/>
      <c r="X403" s="2"/>
    </row>
    <row r="404" spans="1:24" ht="18" customHeight="1" x14ac:dyDescent="0.25">
      <c r="A404" s="1061" t="s">
        <v>469</v>
      </c>
      <c r="B404" s="308"/>
      <c r="C404" s="308"/>
      <c r="D404" s="309"/>
      <c r="E404" s="309"/>
      <c r="F404" s="361"/>
      <c r="G404" s="361"/>
      <c r="H404" s="362"/>
      <c r="I404" s="362"/>
      <c r="J404" s="241"/>
      <c r="K404" s="81">
        <v>52</v>
      </c>
      <c r="L404" s="81">
        <v>95</v>
      </c>
      <c r="M404" s="81">
        <v>10</v>
      </c>
      <c r="N404" s="312">
        <f t="shared" si="31"/>
        <v>73.611698119252765</v>
      </c>
      <c r="O404" s="496"/>
      <c r="P404" s="451"/>
      <c r="Q404" s="451"/>
      <c r="R404" s="451"/>
      <c r="S404" s="423">
        <f t="shared" si="30"/>
        <v>0</v>
      </c>
      <c r="T404" s="483"/>
      <c r="U404" s="191"/>
      <c r="V404" s="191"/>
      <c r="W404" s="113"/>
      <c r="X404" s="2"/>
    </row>
    <row r="405" spans="1:24" ht="18" customHeight="1" x14ac:dyDescent="0.25">
      <c r="A405" s="1061" t="s">
        <v>470</v>
      </c>
      <c r="B405" s="308"/>
      <c r="C405" s="308"/>
      <c r="D405" s="309"/>
      <c r="E405" s="309"/>
      <c r="F405" s="361"/>
      <c r="G405" s="361"/>
      <c r="H405" s="362"/>
      <c r="I405" s="362"/>
      <c r="J405" s="241"/>
      <c r="K405" s="81">
        <v>50</v>
      </c>
      <c r="L405" s="81">
        <v>47</v>
      </c>
      <c r="M405" s="81">
        <v>36</v>
      </c>
      <c r="N405" s="312">
        <f t="shared" si="31"/>
        <v>12.766936829169321</v>
      </c>
      <c r="O405" s="496"/>
      <c r="P405" s="451"/>
      <c r="Q405" s="451"/>
      <c r="R405" s="451"/>
      <c r="S405" s="227"/>
      <c r="T405" s="483"/>
      <c r="U405" s="191"/>
      <c r="V405" s="191"/>
      <c r="W405" s="113"/>
      <c r="X405" s="2"/>
    </row>
    <row r="406" spans="1:24" ht="18" customHeight="1" x14ac:dyDescent="0.3">
      <c r="A406" s="268" t="s">
        <v>11</v>
      </c>
      <c r="B406" s="502"/>
      <c r="C406" s="502"/>
      <c r="D406" s="503"/>
      <c r="E406" s="503"/>
      <c r="F406" s="504"/>
      <c r="G406" s="504"/>
      <c r="H406" s="505"/>
      <c r="I406" s="505"/>
      <c r="J406" s="273"/>
      <c r="K406" s="507">
        <f>SUM(K399:K405)</f>
        <v>155</v>
      </c>
      <c r="L406" s="507">
        <f>SUM(L399:L405)</f>
        <v>210</v>
      </c>
      <c r="M406" s="507">
        <f>SUM(M399:M405)</f>
        <v>138</v>
      </c>
      <c r="N406" s="508">
        <f t="shared" si="31"/>
        <v>65.182604305136493</v>
      </c>
      <c r="O406" s="470"/>
      <c r="P406" s="507">
        <f>SUM(P399:P405)</f>
        <v>339</v>
      </c>
      <c r="Q406" s="507">
        <f>SUM(Q399:Q405)</f>
        <v>324</v>
      </c>
      <c r="R406" s="507">
        <f>SUM(R399:R405)</f>
        <v>348</v>
      </c>
      <c r="S406" s="529">
        <f t="shared" si="30"/>
        <v>20.999396562758648</v>
      </c>
      <c r="T406" s="473"/>
      <c r="U406" s="191"/>
      <c r="V406" s="97"/>
      <c r="W406" s="113"/>
      <c r="X406" s="113"/>
    </row>
    <row r="407" spans="1:24" ht="18" customHeight="1" x14ac:dyDescent="0.3">
      <c r="A407" s="114"/>
      <c r="B407" s="323"/>
      <c r="C407" s="323"/>
      <c r="D407" s="324"/>
      <c r="E407" s="324"/>
      <c r="F407" s="368"/>
      <c r="G407" s="368"/>
      <c r="H407" s="369"/>
      <c r="I407" s="369"/>
      <c r="J407" s="244"/>
      <c r="K407" s="327">
        <f>220*K406*0.85/1000</f>
        <v>28.984999999999999</v>
      </c>
      <c r="L407" s="327">
        <f>220*L406*0.85/1000</f>
        <v>39.270000000000003</v>
      </c>
      <c r="M407" s="327">
        <f>220*M406*0.85/1000</f>
        <v>25.806000000000001</v>
      </c>
      <c r="N407" s="328"/>
      <c r="O407" s="162">
        <f>SUM(K407:M407)</f>
        <v>94.060999999999993</v>
      </c>
      <c r="P407" s="327">
        <f>220*P406*0.85/1000</f>
        <v>63.393000000000001</v>
      </c>
      <c r="Q407" s="327">
        <f>220*Q406*0.85/1000</f>
        <v>60.588000000000001</v>
      </c>
      <c r="R407" s="327">
        <f>220*R406*0.85/1000</f>
        <v>65.075999999999993</v>
      </c>
      <c r="S407" s="336"/>
      <c r="T407" s="477">
        <f>SUM(P407:R407)</f>
        <v>189.05699999999999</v>
      </c>
      <c r="U407" s="171">
        <f>SUM(O407,T407)</f>
        <v>283.11799999999999</v>
      </c>
      <c r="V407" s="373"/>
      <c r="W407" s="113"/>
      <c r="X407" s="113"/>
    </row>
    <row r="408" spans="1:24" ht="18" customHeight="1" x14ac:dyDescent="0.3">
      <c r="A408" s="181" t="s">
        <v>245</v>
      </c>
      <c r="B408" s="295">
        <v>630</v>
      </c>
      <c r="C408" s="295">
        <v>910</v>
      </c>
      <c r="D408" s="374">
        <f>MAX(K416:L416:M416)/910*100</f>
        <v>27.912087912087912</v>
      </c>
      <c r="E408" s="374"/>
      <c r="F408" s="487">
        <v>630</v>
      </c>
      <c r="G408" s="487">
        <v>910</v>
      </c>
      <c r="H408" s="421">
        <f>MAX(P416:Q416:R416)/910*100</f>
        <v>43.956043956043956</v>
      </c>
      <c r="I408" s="421"/>
      <c r="J408" s="61">
        <f>(K408+L408+M408)/3</f>
        <v>230.33333333333334</v>
      </c>
      <c r="K408" s="174">
        <v>224</v>
      </c>
      <c r="L408" s="527">
        <v>228</v>
      </c>
      <c r="M408" s="527">
        <v>239</v>
      </c>
      <c r="N408" s="528"/>
      <c r="O408" s="488"/>
      <c r="P408" s="489">
        <v>231</v>
      </c>
      <c r="Q408" s="489">
        <v>224</v>
      </c>
      <c r="R408" s="489">
        <v>227</v>
      </c>
      <c r="S408" s="227"/>
      <c r="T408" s="481"/>
      <c r="U408" s="191"/>
      <c r="V408" s="191"/>
      <c r="W408" s="113"/>
      <c r="X408" s="113"/>
    </row>
    <row r="409" spans="1:24" ht="18" customHeight="1" x14ac:dyDescent="0.25">
      <c r="A409" s="1061" t="s">
        <v>34</v>
      </c>
      <c r="B409" s="302"/>
      <c r="C409" s="302"/>
      <c r="D409" s="523"/>
      <c r="E409" s="303">
        <v>396</v>
      </c>
      <c r="F409" s="356"/>
      <c r="G409" s="356"/>
      <c r="H409" s="357"/>
      <c r="I409" s="356">
        <v>390</v>
      </c>
      <c r="J409" s="516"/>
      <c r="K409" s="358"/>
      <c r="L409" s="358"/>
      <c r="M409" s="358"/>
      <c r="N409" s="312"/>
      <c r="O409" s="496"/>
      <c r="P409" s="267">
        <v>26</v>
      </c>
      <c r="Q409" s="267">
        <v>20</v>
      </c>
      <c r="R409" s="267">
        <v>84</v>
      </c>
      <c r="S409" s="423">
        <f>SQRT((0+Q409*0.866-R409*0.866)*(0+Q409*0.866-R409*0.866)+(P409-Q409*0.5-R409*0.5)*(P409-Q409*0.5-R409*0.5))</f>
        <v>61.219439526999921</v>
      </c>
      <c r="T409" s="483"/>
      <c r="U409" s="191"/>
      <c r="V409" s="191"/>
      <c r="W409" s="113"/>
      <c r="X409" s="113"/>
    </row>
    <row r="410" spans="1:24" ht="18" customHeight="1" x14ac:dyDescent="0.25">
      <c r="A410" s="1061" t="s">
        <v>35</v>
      </c>
      <c r="B410" s="308"/>
      <c r="C410" s="308"/>
      <c r="D410" s="524"/>
      <c r="E410" s="309">
        <v>402</v>
      </c>
      <c r="F410" s="361"/>
      <c r="G410" s="361"/>
      <c r="H410" s="362"/>
      <c r="I410" s="361">
        <v>393</v>
      </c>
      <c r="J410" s="516"/>
      <c r="K410" s="358"/>
      <c r="L410" s="358"/>
      <c r="M410" s="358"/>
      <c r="N410" s="358"/>
      <c r="O410" s="496"/>
      <c r="P410" s="267">
        <v>294</v>
      </c>
      <c r="Q410" s="267">
        <v>305</v>
      </c>
      <c r="R410" s="267">
        <v>316</v>
      </c>
      <c r="S410" s="423">
        <f>SQRT((0+Q410*0.866-R410*0.866)*(0+Q410*0.866-R410*0.866)+(P410-Q410*0.5-R410*0.5)*(P410-Q410*0.5-R410*0.5))</f>
        <v>19.052419163980204</v>
      </c>
      <c r="T410" s="483"/>
      <c r="U410" s="191"/>
      <c r="V410" s="191"/>
      <c r="W410" s="113"/>
      <c r="X410" s="113"/>
    </row>
    <row r="411" spans="1:24" ht="18" customHeight="1" x14ac:dyDescent="0.25">
      <c r="A411" s="1061" t="s">
        <v>36</v>
      </c>
      <c r="B411" s="308"/>
      <c r="C411" s="308"/>
      <c r="D411" s="524"/>
      <c r="E411" s="309">
        <v>410</v>
      </c>
      <c r="F411" s="361"/>
      <c r="G411" s="361"/>
      <c r="H411" s="362"/>
      <c r="I411" s="361">
        <v>398</v>
      </c>
      <c r="J411" s="516"/>
      <c r="K411" s="81">
        <v>17</v>
      </c>
      <c r="L411" s="81">
        <v>13</v>
      </c>
      <c r="M411" s="81">
        <v>12</v>
      </c>
      <c r="N411" s="312">
        <f t="shared" ref="N411:N416" si="32">SQRT((0+L411*0.866-M411*0.866)*(0+L411*0.866-M411*0.866)+(K411-L411*0.5-M411*0.5)*(K411-L411*0.5-M411*0.5))</f>
        <v>4.5825708941597405</v>
      </c>
      <c r="O411" s="496"/>
      <c r="P411" s="451"/>
      <c r="Q411" s="451"/>
      <c r="R411" s="451"/>
      <c r="S411" s="423"/>
      <c r="T411" s="483"/>
      <c r="U411" s="191"/>
      <c r="V411" s="191"/>
      <c r="W411" s="113"/>
      <c r="X411" s="113"/>
    </row>
    <row r="412" spans="1:24" ht="18" customHeight="1" x14ac:dyDescent="0.25">
      <c r="A412" s="1061" t="s">
        <v>467</v>
      </c>
      <c r="B412" s="308"/>
      <c r="C412" s="308"/>
      <c r="D412" s="309"/>
      <c r="E412" s="309"/>
      <c r="F412" s="361"/>
      <c r="G412" s="361"/>
      <c r="H412" s="362"/>
      <c r="I412" s="362"/>
      <c r="J412" s="516"/>
      <c r="K412" s="81">
        <v>57</v>
      </c>
      <c r="L412" s="81">
        <v>105</v>
      </c>
      <c r="M412" s="81">
        <v>36</v>
      </c>
      <c r="N412" s="312">
        <f t="shared" si="32"/>
        <v>61.260023800191249</v>
      </c>
      <c r="O412" s="496"/>
      <c r="P412" s="451"/>
      <c r="Q412" s="451"/>
      <c r="R412" s="451"/>
      <c r="S412" s="423"/>
      <c r="T412" s="483"/>
      <c r="U412" s="191"/>
      <c r="V412" s="191"/>
      <c r="W412" s="113"/>
      <c r="X412" s="113"/>
    </row>
    <row r="413" spans="1:24" ht="18" customHeight="1" x14ac:dyDescent="0.25">
      <c r="A413" s="1061" t="s">
        <v>468</v>
      </c>
      <c r="B413" s="308"/>
      <c r="C413" s="308"/>
      <c r="D413" s="309"/>
      <c r="E413" s="309"/>
      <c r="F413" s="361"/>
      <c r="G413" s="361"/>
      <c r="H413" s="362"/>
      <c r="I413" s="362"/>
      <c r="J413" s="516"/>
      <c r="K413" s="81">
        <v>4</v>
      </c>
      <c r="L413" s="81">
        <v>1</v>
      </c>
      <c r="M413" s="81">
        <v>2</v>
      </c>
      <c r="N413" s="312">
        <f t="shared" si="32"/>
        <v>2.6457429958331176</v>
      </c>
      <c r="O413" s="496"/>
      <c r="P413" s="451"/>
      <c r="Q413" s="451"/>
      <c r="R413" s="451"/>
      <c r="S413" s="423"/>
      <c r="T413" s="483"/>
      <c r="U413" s="191"/>
      <c r="V413" s="191"/>
      <c r="W413" s="113"/>
      <c r="X413" s="113"/>
    </row>
    <row r="414" spans="1:24" ht="18" customHeight="1" x14ac:dyDescent="0.25">
      <c r="A414" s="1061" t="s">
        <v>469</v>
      </c>
      <c r="B414" s="308"/>
      <c r="C414" s="308"/>
      <c r="D414" s="309"/>
      <c r="E414" s="309"/>
      <c r="F414" s="361"/>
      <c r="G414" s="361"/>
      <c r="H414" s="362"/>
      <c r="I414" s="362"/>
      <c r="J414" s="516"/>
      <c r="K414" s="81">
        <v>60</v>
      </c>
      <c r="L414" s="81">
        <v>49</v>
      </c>
      <c r="M414" s="81">
        <v>28</v>
      </c>
      <c r="N414" s="312">
        <f t="shared" si="32"/>
        <v>28.159911150428012</v>
      </c>
      <c r="O414" s="496"/>
      <c r="P414" s="451"/>
      <c r="Q414" s="451"/>
      <c r="R414" s="451"/>
      <c r="S414" s="423"/>
      <c r="T414" s="483"/>
      <c r="U414" s="191"/>
      <c r="V414" s="191"/>
      <c r="W414" s="113"/>
      <c r="X414" s="113"/>
    </row>
    <row r="415" spans="1:24" ht="18" customHeight="1" x14ac:dyDescent="0.25">
      <c r="A415" s="1061" t="s">
        <v>470</v>
      </c>
      <c r="B415" s="308"/>
      <c r="C415" s="308"/>
      <c r="D415" s="309"/>
      <c r="E415" s="309"/>
      <c r="F415" s="361"/>
      <c r="G415" s="361"/>
      <c r="H415" s="362"/>
      <c r="I415" s="362"/>
      <c r="J415" s="516"/>
      <c r="K415" s="81">
        <v>70</v>
      </c>
      <c r="L415" s="81">
        <v>86</v>
      </c>
      <c r="M415" s="81">
        <v>42</v>
      </c>
      <c r="N415" s="312">
        <f t="shared" si="32"/>
        <v>38.573498882004465</v>
      </c>
      <c r="O415" s="501"/>
      <c r="P415" s="451"/>
      <c r="Q415" s="451"/>
      <c r="R415" s="451"/>
      <c r="S415" s="423"/>
      <c r="T415" s="485"/>
      <c r="U415" s="191"/>
      <c r="V415" s="97"/>
      <c r="W415" s="113"/>
      <c r="X415" s="113"/>
    </row>
    <row r="416" spans="1:24" ht="18" customHeight="1" x14ac:dyDescent="0.3">
      <c r="A416" s="268" t="s">
        <v>11</v>
      </c>
      <c r="B416" s="502"/>
      <c r="C416" s="502"/>
      <c r="D416" s="503"/>
      <c r="E416" s="503"/>
      <c r="F416" s="504"/>
      <c r="G416" s="504"/>
      <c r="H416" s="505"/>
      <c r="I416" s="505"/>
      <c r="J416" s="273"/>
      <c r="K416" s="507">
        <f>SUM(K409:K415)</f>
        <v>208</v>
      </c>
      <c r="L416" s="507">
        <f>SUM(L409:L415)</f>
        <v>254</v>
      </c>
      <c r="M416" s="507">
        <f>SUM(M409:M415)</f>
        <v>120</v>
      </c>
      <c r="N416" s="508">
        <f t="shared" si="32"/>
        <v>117.92883420097054</v>
      </c>
      <c r="O416" s="470"/>
      <c r="P416" s="507">
        <f>SUM(P409:P415)</f>
        <v>320</v>
      </c>
      <c r="Q416" s="507">
        <f>SUM(Q409:Q415)</f>
        <v>325</v>
      </c>
      <c r="R416" s="507">
        <f>SUM(R409:R415)</f>
        <v>400</v>
      </c>
      <c r="S416" s="529">
        <f>SQRT((0+Q416*0.866-R416*0.866)*(0+Q416*0.866-R416*0.866)+(P416-Q416*0.5-R416*0.5)*(P416-Q416*0.5-R416*0.5))</f>
        <v>77.619279177276567</v>
      </c>
      <c r="T416" s="473"/>
      <c r="U416" s="191"/>
      <c r="V416" s="97"/>
      <c r="W416" s="113"/>
      <c r="X416" s="113"/>
    </row>
    <row r="417" spans="1:24" ht="18" customHeight="1" x14ac:dyDescent="0.3">
      <c r="A417" s="114"/>
      <c r="B417" s="323"/>
      <c r="C417" s="323"/>
      <c r="D417" s="324"/>
      <c r="E417" s="324"/>
      <c r="F417" s="368"/>
      <c r="G417" s="368"/>
      <c r="H417" s="369"/>
      <c r="I417" s="369"/>
      <c r="J417" s="244"/>
      <c r="K417" s="327">
        <f>220*K416*0.85/1000</f>
        <v>38.896000000000001</v>
      </c>
      <c r="L417" s="327">
        <f>220*L416*0.85/1000</f>
        <v>47.497999999999998</v>
      </c>
      <c r="M417" s="327">
        <f>220*M416*0.85/1000</f>
        <v>22.44</v>
      </c>
      <c r="N417" s="328"/>
      <c r="O417" s="162">
        <f>SUM(K417:M417)</f>
        <v>108.834</v>
      </c>
      <c r="P417" s="327">
        <f>220*P416*0.85/1000</f>
        <v>59.84</v>
      </c>
      <c r="Q417" s="327">
        <f>220*Q416*0.85/1000</f>
        <v>60.774999999999999</v>
      </c>
      <c r="R417" s="327">
        <f>220*R416*0.85/1000</f>
        <v>74.8</v>
      </c>
      <c r="S417" s="336"/>
      <c r="T417" s="477">
        <f>SUM(P417:R417)</f>
        <v>195.41500000000002</v>
      </c>
      <c r="U417" s="375"/>
      <c r="V417" s="283">
        <f>SUM(O417,T417)</f>
        <v>304.24900000000002</v>
      </c>
      <c r="W417" s="113"/>
      <c r="X417" s="113"/>
    </row>
    <row r="418" spans="1:24" ht="18" customHeight="1" x14ac:dyDescent="0.3">
      <c r="A418" s="181" t="s">
        <v>246</v>
      </c>
      <c r="B418" s="132">
        <v>400</v>
      </c>
      <c r="C418" s="132">
        <v>578</v>
      </c>
      <c r="D418" s="134">
        <f>MAX(K426:L426:M426)/578*100</f>
        <v>29.238754325259514</v>
      </c>
      <c r="E418" s="134"/>
      <c r="F418" s="190"/>
      <c r="G418" s="190"/>
      <c r="H418" s="173"/>
      <c r="I418" s="173"/>
      <c r="J418" s="61">
        <f>(K418+L418+M418)/3</f>
        <v>223.33333333333334</v>
      </c>
      <c r="K418" s="174">
        <v>224</v>
      </c>
      <c r="L418" s="174">
        <v>223</v>
      </c>
      <c r="M418" s="174">
        <v>223</v>
      </c>
      <c r="N418" s="63"/>
      <c r="O418" s="530"/>
      <c r="P418" s="285"/>
      <c r="Q418" s="285"/>
      <c r="R418" s="285"/>
      <c r="S418" s="250"/>
      <c r="T418" s="481"/>
      <c r="U418" s="191"/>
      <c r="V418" s="191"/>
      <c r="W418" s="113"/>
      <c r="X418" s="113"/>
    </row>
    <row r="419" spans="1:24" ht="18" customHeight="1" x14ac:dyDescent="0.25">
      <c r="A419" s="1061" t="s">
        <v>579</v>
      </c>
      <c r="B419" s="73"/>
      <c r="C419" s="73"/>
      <c r="D419" s="167"/>
      <c r="E419" s="167">
        <v>389</v>
      </c>
      <c r="F419" s="78"/>
      <c r="G419" s="78"/>
      <c r="H419" s="79"/>
      <c r="I419" s="460"/>
      <c r="J419" s="241"/>
      <c r="K419" s="81">
        <v>48</v>
      </c>
      <c r="L419" s="81">
        <v>24</v>
      </c>
      <c r="M419" s="81">
        <v>45</v>
      </c>
      <c r="N419" s="531">
        <f t="shared" ref="N419:N426" si="33">SQRT((0+L419*0.866-M419*0.866)*(0+L419*0.866-M419*0.866)+(K419-L419*0.5-M419*0.5)*(K419-L419*0.5-M419*0.5))</f>
        <v>22.649074947997324</v>
      </c>
      <c r="O419" s="532"/>
      <c r="P419" s="533"/>
      <c r="Q419" s="533"/>
      <c r="R419" s="533"/>
      <c r="S419" s="250"/>
      <c r="T419" s="483"/>
      <c r="U419" s="191"/>
      <c r="V419" s="191"/>
      <c r="W419" s="113"/>
      <c r="X419" s="113"/>
    </row>
    <row r="420" spans="1:24" ht="18" customHeight="1" x14ac:dyDescent="0.25">
      <c r="A420" s="1061" t="s">
        <v>51</v>
      </c>
      <c r="B420" s="90"/>
      <c r="C420" s="90"/>
      <c r="D420" s="145"/>
      <c r="E420" s="145">
        <v>382</v>
      </c>
      <c r="F420" s="95"/>
      <c r="G420" s="95"/>
      <c r="H420" s="96"/>
      <c r="I420" s="463"/>
      <c r="J420" s="241"/>
      <c r="K420" s="81">
        <v>39</v>
      </c>
      <c r="L420" s="81">
        <v>43</v>
      </c>
      <c r="M420" s="81">
        <v>61</v>
      </c>
      <c r="N420" s="531">
        <f t="shared" si="33"/>
        <v>20.297431955791847</v>
      </c>
      <c r="O420" s="532"/>
      <c r="P420" s="533"/>
      <c r="Q420" s="533"/>
      <c r="R420" s="533"/>
      <c r="S420" s="250"/>
      <c r="T420" s="483"/>
      <c r="U420" s="191"/>
      <c r="V420" s="191"/>
      <c r="W420" s="113"/>
      <c r="X420" s="113"/>
    </row>
    <row r="421" spans="1:24" ht="18" customHeight="1" x14ac:dyDescent="0.25">
      <c r="A421" s="1061" t="s">
        <v>52</v>
      </c>
      <c r="B421" s="90"/>
      <c r="C421" s="90"/>
      <c r="D421" s="145"/>
      <c r="E421" s="145">
        <v>392</v>
      </c>
      <c r="F421" s="95"/>
      <c r="G421" s="95"/>
      <c r="H421" s="96"/>
      <c r="I421" s="463"/>
      <c r="J421" s="241"/>
      <c r="K421" s="81">
        <v>12</v>
      </c>
      <c r="L421" s="81">
        <v>4</v>
      </c>
      <c r="M421" s="81">
        <v>6</v>
      </c>
      <c r="N421" s="531">
        <f t="shared" si="33"/>
        <v>7.211090347513335</v>
      </c>
      <c r="O421" s="532"/>
      <c r="P421" s="533"/>
      <c r="Q421" s="533"/>
      <c r="R421" s="533"/>
      <c r="S421" s="250"/>
      <c r="T421" s="483"/>
      <c r="U421" s="191"/>
      <c r="V421" s="191"/>
      <c r="W421" s="113"/>
      <c r="X421" s="113"/>
    </row>
    <row r="422" spans="1:24" ht="18" customHeight="1" x14ac:dyDescent="0.25">
      <c r="A422" s="1061" t="s">
        <v>190</v>
      </c>
      <c r="B422" s="90"/>
      <c r="C422" s="90"/>
      <c r="D422" s="145"/>
      <c r="E422" s="145"/>
      <c r="F422" s="95"/>
      <c r="G422" s="95"/>
      <c r="H422" s="96"/>
      <c r="I422" s="463"/>
      <c r="J422" s="241"/>
      <c r="K422" s="81">
        <v>60</v>
      </c>
      <c r="L422" s="81">
        <v>22</v>
      </c>
      <c r="M422" s="81">
        <v>14</v>
      </c>
      <c r="N422" s="531">
        <f t="shared" si="33"/>
        <v>42.567560230767278</v>
      </c>
      <c r="O422" s="532"/>
      <c r="P422" s="533"/>
      <c r="Q422" s="533"/>
      <c r="R422" s="533"/>
      <c r="S422" s="250"/>
      <c r="T422" s="483"/>
      <c r="U422" s="191"/>
      <c r="V422" s="191"/>
      <c r="W422" s="113"/>
      <c r="X422" s="113"/>
    </row>
    <row r="423" spans="1:24" ht="18" customHeight="1" x14ac:dyDescent="0.25">
      <c r="A423" s="1061" t="s">
        <v>53</v>
      </c>
      <c r="B423" s="90"/>
      <c r="C423" s="90"/>
      <c r="D423" s="145"/>
      <c r="E423" s="145"/>
      <c r="F423" s="95"/>
      <c r="G423" s="95"/>
      <c r="H423" s="96"/>
      <c r="I423" s="463"/>
      <c r="J423" s="241"/>
      <c r="K423" s="81">
        <v>0</v>
      </c>
      <c r="L423" s="81">
        <v>0</v>
      </c>
      <c r="M423" s="81">
        <v>0</v>
      </c>
      <c r="N423" s="531">
        <f t="shared" si="33"/>
        <v>0</v>
      </c>
      <c r="O423" s="532"/>
      <c r="P423" s="533"/>
      <c r="Q423" s="533"/>
      <c r="R423" s="533"/>
      <c r="S423" s="250"/>
      <c r="T423" s="483"/>
      <c r="U423" s="191"/>
      <c r="V423" s="191"/>
      <c r="W423" s="113"/>
      <c r="X423" s="113"/>
    </row>
    <row r="424" spans="1:24" ht="18" customHeight="1" x14ac:dyDescent="0.25">
      <c r="A424" s="1061" t="s">
        <v>54</v>
      </c>
      <c r="B424" s="90"/>
      <c r="C424" s="90"/>
      <c r="D424" s="145"/>
      <c r="E424" s="145"/>
      <c r="F424" s="95"/>
      <c r="G424" s="95"/>
      <c r="H424" s="96"/>
      <c r="I424" s="463"/>
      <c r="J424" s="241"/>
      <c r="K424" s="81">
        <v>0</v>
      </c>
      <c r="L424" s="81">
        <v>0</v>
      </c>
      <c r="M424" s="81">
        <v>0</v>
      </c>
      <c r="N424" s="531">
        <f t="shared" si="33"/>
        <v>0</v>
      </c>
      <c r="O424" s="532"/>
      <c r="P424" s="533"/>
      <c r="Q424" s="533"/>
      <c r="R424" s="533"/>
      <c r="S424" s="250"/>
      <c r="T424" s="483"/>
      <c r="U424" s="191"/>
      <c r="V424" s="191"/>
      <c r="W424" s="113"/>
      <c r="X424" s="113"/>
    </row>
    <row r="425" spans="1:24" ht="18" customHeight="1" x14ac:dyDescent="0.25">
      <c r="A425" s="1061" t="s">
        <v>577</v>
      </c>
      <c r="B425" s="90"/>
      <c r="C425" s="90"/>
      <c r="D425" s="145"/>
      <c r="E425" s="145"/>
      <c r="F425" s="95"/>
      <c r="G425" s="95"/>
      <c r="H425" s="96"/>
      <c r="I425" s="463"/>
      <c r="J425" s="241"/>
      <c r="K425" s="81">
        <v>10</v>
      </c>
      <c r="L425" s="81">
        <v>11</v>
      </c>
      <c r="M425" s="81">
        <v>10</v>
      </c>
      <c r="N425" s="531">
        <f t="shared" si="33"/>
        <v>0.9999779997579944</v>
      </c>
      <c r="O425" s="534"/>
      <c r="P425" s="533"/>
      <c r="Q425" s="533"/>
      <c r="R425" s="533"/>
      <c r="S425" s="250"/>
      <c r="T425" s="485"/>
      <c r="U425" s="191"/>
      <c r="V425" s="191"/>
      <c r="W425" s="113"/>
      <c r="X425" s="113"/>
    </row>
    <row r="426" spans="1:24" ht="18" customHeight="1" x14ac:dyDescent="0.3">
      <c r="A426" s="268" t="s">
        <v>11</v>
      </c>
      <c r="B426" s="269"/>
      <c r="C426" s="269"/>
      <c r="D426" s="270"/>
      <c r="E426" s="270"/>
      <c r="F426" s="535"/>
      <c r="G426" s="535"/>
      <c r="H426" s="467"/>
      <c r="I426" s="466"/>
      <c r="J426" s="273"/>
      <c r="K426" s="468">
        <f>SUM(K419:K425)</f>
        <v>169</v>
      </c>
      <c r="L426" s="468">
        <f>SUM(L419:L425)</f>
        <v>104</v>
      </c>
      <c r="M426" s="468">
        <f>SUM(M419:M425)</f>
        <v>136</v>
      </c>
      <c r="N426" s="469">
        <f t="shared" si="33"/>
        <v>56.293471593071963</v>
      </c>
      <c r="O426" s="470"/>
      <c r="P426" s="536"/>
      <c r="Q426" s="536"/>
      <c r="R426" s="536"/>
      <c r="S426" s="537"/>
      <c r="T426" s="538"/>
      <c r="U426" s="191"/>
      <c r="V426" s="97"/>
      <c r="W426" s="113"/>
      <c r="X426" s="113"/>
    </row>
    <row r="427" spans="1:24" ht="18" customHeight="1" x14ac:dyDescent="0.3">
      <c r="A427" s="114"/>
      <c r="B427" s="115"/>
      <c r="C427" s="115"/>
      <c r="D427" s="160"/>
      <c r="E427" s="160"/>
      <c r="F427" s="120"/>
      <c r="G427" s="120"/>
      <c r="H427" s="121"/>
      <c r="I427" s="475"/>
      <c r="J427" s="244"/>
      <c r="K427" s="123">
        <f>220*K426*0.85/1000</f>
        <v>31.603000000000002</v>
      </c>
      <c r="L427" s="123">
        <f>220*L426*0.85/1000</f>
        <v>19.448</v>
      </c>
      <c r="M427" s="123">
        <f>220*M426*0.85/1000</f>
        <v>25.431999999999999</v>
      </c>
      <c r="N427" s="237"/>
      <c r="O427" s="162">
        <f>SUM(K427:M427)</f>
        <v>76.483000000000004</v>
      </c>
      <c r="P427" s="539"/>
      <c r="Q427" s="539"/>
      <c r="R427" s="539"/>
      <c r="S427" s="540"/>
      <c r="T427" s="541">
        <f>SUM(P427:R427)</f>
        <v>0</v>
      </c>
      <c r="U427" s="171">
        <f>SUM(O427,T427)</f>
        <v>76.483000000000004</v>
      </c>
      <c r="V427" s="373"/>
      <c r="W427" s="113"/>
      <c r="X427" s="113"/>
    </row>
    <row r="428" spans="1:24" ht="18" customHeight="1" x14ac:dyDescent="0.3">
      <c r="A428" s="181" t="s">
        <v>247</v>
      </c>
      <c r="B428" s="132">
        <v>400</v>
      </c>
      <c r="C428" s="132">
        <v>578</v>
      </c>
      <c r="D428" s="134">
        <f>MAX(K436:L436:M436)/578*100</f>
        <v>34.083044982698965</v>
      </c>
      <c r="E428" s="134"/>
      <c r="F428" s="190"/>
      <c r="G428" s="190"/>
      <c r="H428" s="173"/>
      <c r="I428" s="455"/>
      <c r="J428" s="61">
        <f>(K428+L428+M428)/3</f>
        <v>231</v>
      </c>
      <c r="K428" s="174">
        <v>228</v>
      </c>
      <c r="L428" s="174">
        <v>231</v>
      </c>
      <c r="M428" s="174">
        <v>234</v>
      </c>
      <c r="N428" s="63"/>
      <c r="O428" s="530"/>
      <c r="P428" s="285"/>
      <c r="Q428" s="285"/>
      <c r="R428" s="285"/>
      <c r="S428" s="250"/>
      <c r="T428" s="481"/>
      <c r="U428" s="191"/>
      <c r="V428" s="191"/>
      <c r="W428" s="113"/>
      <c r="X428" s="2"/>
    </row>
    <row r="429" spans="1:24" ht="18" customHeight="1" x14ac:dyDescent="0.25">
      <c r="A429" s="1061" t="s">
        <v>579</v>
      </c>
      <c r="B429" s="73"/>
      <c r="C429" s="73"/>
      <c r="D429" s="167"/>
      <c r="E429" s="167">
        <v>396</v>
      </c>
      <c r="F429" s="78"/>
      <c r="G429" s="78"/>
      <c r="H429" s="79"/>
      <c r="I429" s="460"/>
      <c r="J429" s="241"/>
      <c r="K429" s="81">
        <v>18</v>
      </c>
      <c r="L429" s="81">
        <v>38</v>
      </c>
      <c r="M429" s="81">
        <v>32</v>
      </c>
      <c r="N429" s="531">
        <f t="shared" ref="N429:N436" si="34">SQRT((0+L429*0.866-M429*0.866)*(0+L429*0.866-M429*0.866)+(K429-L429*0.5-M429*0.5)*(K429-L429*0.5-M429*0.5))</f>
        <v>17.77634428109447</v>
      </c>
      <c r="O429" s="532"/>
      <c r="P429" s="533"/>
      <c r="Q429" s="533"/>
      <c r="R429" s="533"/>
      <c r="S429" s="250"/>
      <c r="T429" s="483"/>
      <c r="U429" s="191"/>
      <c r="V429" s="191"/>
      <c r="W429" s="113"/>
      <c r="X429" s="2"/>
    </row>
    <row r="430" spans="1:24" ht="18" customHeight="1" x14ac:dyDescent="0.25">
      <c r="A430" s="1061" t="s">
        <v>51</v>
      </c>
      <c r="B430" s="90"/>
      <c r="C430" s="90"/>
      <c r="D430" s="145"/>
      <c r="E430" s="145">
        <v>391</v>
      </c>
      <c r="F430" s="95"/>
      <c r="G430" s="95"/>
      <c r="H430" s="96"/>
      <c r="I430" s="463"/>
      <c r="J430" s="241"/>
      <c r="K430" s="81">
        <v>90</v>
      </c>
      <c r="L430" s="81">
        <v>46</v>
      </c>
      <c r="M430" s="81">
        <v>41</v>
      </c>
      <c r="N430" s="531">
        <f t="shared" si="34"/>
        <v>46.701165938336061</v>
      </c>
      <c r="O430" s="532"/>
      <c r="P430" s="533"/>
      <c r="Q430" s="533"/>
      <c r="R430" s="533"/>
      <c r="S430" s="250"/>
      <c r="T430" s="483"/>
      <c r="U430" s="191"/>
      <c r="V430" s="191"/>
      <c r="W430" s="113"/>
      <c r="X430" s="2"/>
    </row>
    <row r="431" spans="1:24" ht="18" customHeight="1" x14ac:dyDescent="0.25">
      <c r="A431" s="1061" t="s">
        <v>52</v>
      </c>
      <c r="B431" s="90"/>
      <c r="C431" s="90"/>
      <c r="D431" s="145"/>
      <c r="E431" s="145">
        <v>400</v>
      </c>
      <c r="F431" s="95"/>
      <c r="G431" s="95"/>
      <c r="H431" s="96"/>
      <c r="I431" s="463"/>
      <c r="J431" s="241"/>
      <c r="K431" s="81">
        <v>13</v>
      </c>
      <c r="L431" s="81">
        <v>3</v>
      </c>
      <c r="M431" s="81">
        <v>10</v>
      </c>
      <c r="N431" s="531">
        <f t="shared" si="34"/>
        <v>8.8880731320123605</v>
      </c>
      <c r="O431" s="532"/>
      <c r="P431" s="533"/>
      <c r="Q431" s="533"/>
      <c r="R431" s="533"/>
      <c r="S431" s="250"/>
      <c r="T431" s="483"/>
      <c r="U431" s="191"/>
      <c r="V431" s="191"/>
      <c r="W431" s="113"/>
      <c r="X431" s="2"/>
    </row>
    <row r="432" spans="1:24" ht="18" customHeight="1" x14ac:dyDescent="0.25">
      <c r="A432" s="1061" t="s">
        <v>190</v>
      </c>
      <c r="B432" s="90"/>
      <c r="C432" s="90"/>
      <c r="D432" s="145"/>
      <c r="E432" s="145"/>
      <c r="F432" s="95"/>
      <c r="G432" s="95"/>
      <c r="H432" s="96"/>
      <c r="I432" s="96"/>
      <c r="J432" s="241"/>
      <c r="K432" s="81">
        <v>55</v>
      </c>
      <c r="L432" s="81">
        <v>23</v>
      </c>
      <c r="M432" s="81">
        <v>20</v>
      </c>
      <c r="N432" s="531">
        <f t="shared" si="34"/>
        <v>33.600589340069618</v>
      </c>
      <c r="O432" s="532"/>
      <c r="P432" s="533"/>
      <c r="Q432" s="533"/>
      <c r="R432" s="533"/>
      <c r="S432" s="250"/>
      <c r="T432" s="483"/>
      <c r="U432" s="191"/>
      <c r="V432" s="191"/>
      <c r="W432" s="113"/>
      <c r="X432" s="2"/>
    </row>
    <row r="433" spans="1:24" ht="18" customHeight="1" x14ac:dyDescent="0.25">
      <c r="A433" s="1061" t="s">
        <v>53</v>
      </c>
      <c r="B433" s="90"/>
      <c r="C433" s="90"/>
      <c r="D433" s="145"/>
      <c r="E433" s="145"/>
      <c r="F433" s="95"/>
      <c r="G433" s="95"/>
      <c r="H433" s="96"/>
      <c r="I433" s="96"/>
      <c r="J433" s="241"/>
      <c r="K433" s="81">
        <v>3</v>
      </c>
      <c r="L433" s="81">
        <v>3</v>
      </c>
      <c r="M433" s="81">
        <v>6</v>
      </c>
      <c r="N433" s="531">
        <f t="shared" si="34"/>
        <v>2.999933999273984</v>
      </c>
      <c r="O433" s="532"/>
      <c r="P433" s="533"/>
      <c r="Q433" s="533"/>
      <c r="R433" s="533"/>
      <c r="S433" s="250"/>
      <c r="T433" s="483"/>
      <c r="U433" s="191"/>
      <c r="V433" s="191"/>
      <c r="W433" s="113"/>
      <c r="X433" s="2"/>
    </row>
    <row r="434" spans="1:24" ht="18" customHeight="1" x14ac:dyDescent="0.25">
      <c r="A434" s="1061" t="s">
        <v>54</v>
      </c>
      <c r="B434" s="90"/>
      <c r="C434" s="90"/>
      <c r="D434" s="145"/>
      <c r="E434" s="145"/>
      <c r="F434" s="95"/>
      <c r="G434" s="95"/>
      <c r="H434" s="96"/>
      <c r="I434" s="96"/>
      <c r="J434" s="241"/>
      <c r="K434" s="81">
        <v>0</v>
      </c>
      <c r="L434" s="81">
        <v>0</v>
      </c>
      <c r="M434" s="81">
        <v>0</v>
      </c>
      <c r="N434" s="531">
        <f t="shared" ref="N434" si="35">SQRT((0+L434*0.866-M434*0.866)*(0+L434*0.866-M434*0.866)+(K434-L434*0.5-M434*0.5)*(K434-L434*0.5-M434*0.5))</f>
        <v>0</v>
      </c>
      <c r="O434" s="532"/>
      <c r="P434" s="533"/>
      <c r="Q434" s="533"/>
      <c r="R434" s="533"/>
      <c r="S434" s="250"/>
      <c r="T434" s="483"/>
      <c r="U434" s="191"/>
      <c r="V434" s="191"/>
      <c r="W434" s="113"/>
      <c r="X434" s="2"/>
    </row>
    <row r="435" spans="1:24" ht="18" customHeight="1" x14ac:dyDescent="0.25">
      <c r="A435" s="1061" t="s">
        <v>578</v>
      </c>
      <c r="B435" s="90"/>
      <c r="C435" s="90"/>
      <c r="D435" s="145"/>
      <c r="E435" s="145"/>
      <c r="F435" s="95"/>
      <c r="G435" s="95"/>
      <c r="H435" s="96"/>
      <c r="I435" s="96"/>
      <c r="J435" s="241"/>
      <c r="K435" s="81">
        <v>18</v>
      </c>
      <c r="L435" s="81">
        <v>11</v>
      </c>
      <c r="M435" s="81">
        <v>11</v>
      </c>
      <c r="N435" s="531">
        <f t="shared" si="34"/>
        <v>7</v>
      </c>
      <c r="O435" s="534"/>
      <c r="P435" s="533"/>
      <c r="Q435" s="533"/>
      <c r="R435" s="533"/>
      <c r="S435" s="250"/>
      <c r="T435" s="485"/>
      <c r="U435" s="191"/>
      <c r="V435" s="191"/>
      <c r="W435" s="113"/>
      <c r="X435" s="2"/>
    </row>
    <row r="436" spans="1:24" ht="18" customHeight="1" x14ac:dyDescent="0.3">
      <c r="A436" s="268" t="s">
        <v>11</v>
      </c>
      <c r="B436" s="269"/>
      <c r="C436" s="269"/>
      <c r="D436" s="270"/>
      <c r="E436" s="270"/>
      <c r="F436" s="535"/>
      <c r="G436" s="535"/>
      <c r="H436" s="467"/>
      <c r="I436" s="467"/>
      <c r="J436" s="273"/>
      <c r="K436" s="468">
        <f>SUM(K429:K435)</f>
        <v>197</v>
      </c>
      <c r="L436" s="468">
        <f>SUM(L429:L435)</f>
        <v>124</v>
      </c>
      <c r="M436" s="468">
        <f>SUM(M429:M435)</f>
        <v>120</v>
      </c>
      <c r="N436" s="469">
        <f t="shared" si="34"/>
        <v>75.079952690448593</v>
      </c>
      <c r="O436" s="470"/>
      <c r="P436" s="536"/>
      <c r="Q436" s="536"/>
      <c r="R436" s="536"/>
      <c r="S436" s="537"/>
      <c r="T436" s="538"/>
      <c r="U436" s="191"/>
      <c r="V436" s="97"/>
      <c r="W436" s="113"/>
      <c r="X436" s="113"/>
    </row>
    <row r="437" spans="1:24" ht="18" customHeight="1" x14ac:dyDescent="0.3">
      <c r="A437" s="114"/>
      <c r="B437" s="115"/>
      <c r="C437" s="115"/>
      <c r="D437" s="160"/>
      <c r="E437" s="160"/>
      <c r="F437" s="120"/>
      <c r="G437" s="120"/>
      <c r="H437" s="121"/>
      <c r="I437" s="121"/>
      <c r="J437" s="244"/>
      <c r="K437" s="123">
        <f>220*K436*0.85/1000</f>
        <v>36.838999999999999</v>
      </c>
      <c r="L437" s="123">
        <f>220*L436*0.85/1000</f>
        <v>23.187999999999999</v>
      </c>
      <c r="M437" s="123">
        <f>220*M436*0.85/1000</f>
        <v>22.44</v>
      </c>
      <c r="N437" s="237"/>
      <c r="O437" s="162">
        <f>SUM(K437:M437)</f>
        <v>82.466999999999999</v>
      </c>
      <c r="P437" s="539"/>
      <c r="Q437" s="539"/>
      <c r="R437" s="539"/>
      <c r="S437" s="540"/>
      <c r="T437" s="541">
        <f>SUM(P437:R437)</f>
        <v>0</v>
      </c>
      <c r="U437" s="375"/>
      <c r="V437" s="283">
        <f>SUM(O437,T437)</f>
        <v>82.466999999999999</v>
      </c>
      <c r="W437" s="113"/>
      <c r="X437" s="113"/>
    </row>
    <row r="438" spans="1:24" ht="18" customHeight="1" x14ac:dyDescent="0.3">
      <c r="A438" s="181" t="s">
        <v>248</v>
      </c>
      <c r="B438" s="202">
        <v>250</v>
      </c>
      <c r="C438" s="202">
        <v>361</v>
      </c>
      <c r="D438" s="134">
        <f>MAX(K443:L443:M443)/361*100</f>
        <v>24.099722991689752</v>
      </c>
      <c r="E438" s="134"/>
      <c r="F438" s="351"/>
      <c r="G438" s="351"/>
      <c r="H438" s="173"/>
      <c r="I438" s="173"/>
      <c r="J438" s="61">
        <f>(K438+L438+M438)/3</f>
        <v>230.33333333333334</v>
      </c>
      <c r="K438" s="174">
        <v>231</v>
      </c>
      <c r="L438" s="174">
        <v>230</v>
      </c>
      <c r="M438" s="174">
        <v>230</v>
      </c>
      <c r="N438" s="63"/>
      <c r="O438" s="530"/>
      <c r="P438" s="542"/>
      <c r="Q438" s="542"/>
      <c r="R438" s="542"/>
      <c r="S438" s="543"/>
      <c r="T438" s="481"/>
      <c r="U438" s="191"/>
      <c r="V438" s="544"/>
      <c r="W438" s="113"/>
      <c r="X438" s="113"/>
    </row>
    <row r="439" spans="1:24" ht="18" customHeight="1" x14ac:dyDescent="0.25">
      <c r="A439" s="1062" t="s">
        <v>553</v>
      </c>
      <c r="B439" s="459"/>
      <c r="C439" s="459"/>
      <c r="D439" s="545"/>
      <c r="E439" s="168">
        <v>401</v>
      </c>
      <c r="F439" s="546"/>
      <c r="G439" s="546"/>
      <c r="H439" s="79"/>
      <c r="I439" s="460"/>
      <c r="J439" s="241"/>
      <c r="K439" s="81">
        <v>23</v>
      </c>
      <c r="L439" s="81">
        <v>5</v>
      </c>
      <c r="M439" s="81">
        <v>7</v>
      </c>
      <c r="N439" s="82">
        <f>SQRT((0+L439*0.866-M439*0.866)*(0+L439*0.866-M439*0.866)+(K439-L439*0.5-M439*0.5)*(K439-L439*0.5-M439*0.5))</f>
        <v>17.08800234082381</v>
      </c>
      <c r="O439" s="532"/>
      <c r="P439" s="542"/>
      <c r="Q439" s="542"/>
      <c r="R439" s="542"/>
      <c r="S439" s="543"/>
      <c r="T439" s="483"/>
      <c r="U439" s="191"/>
      <c r="V439" s="191"/>
      <c r="W439" s="113"/>
      <c r="X439" s="113"/>
    </row>
    <row r="440" spans="1:24" ht="18" customHeight="1" x14ac:dyDescent="0.25">
      <c r="A440" s="1062" t="s">
        <v>471</v>
      </c>
      <c r="B440" s="462"/>
      <c r="C440" s="462"/>
      <c r="D440" s="547"/>
      <c r="E440" s="146">
        <v>406</v>
      </c>
      <c r="F440" s="548"/>
      <c r="G440" s="548"/>
      <c r="H440" s="96"/>
      <c r="I440" s="463"/>
      <c r="J440" s="241"/>
      <c r="K440" s="81">
        <v>6</v>
      </c>
      <c r="L440" s="81">
        <v>19</v>
      </c>
      <c r="M440" s="81">
        <v>9.6</v>
      </c>
      <c r="N440" s="82">
        <f>SQRT((0+L440*0.866-M440*0.866)*(0+L440*0.866-M440*0.866)+(K440-L440*0.5-M440*0.5)*(K440-L440*0.5-M440*0.5))</f>
        <v>11.625666095325464</v>
      </c>
      <c r="O440" s="532"/>
      <c r="P440" s="542"/>
      <c r="Q440" s="542"/>
      <c r="R440" s="542"/>
      <c r="S440" s="543"/>
      <c r="T440" s="483"/>
      <c r="U440" s="191"/>
      <c r="V440" s="191"/>
      <c r="W440" s="113"/>
      <c r="X440" s="113"/>
    </row>
    <row r="441" spans="1:24" ht="18" customHeight="1" x14ac:dyDescent="0.25">
      <c r="A441" s="1062" t="s">
        <v>472</v>
      </c>
      <c r="B441" s="462"/>
      <c r="C441" s="462"/>
      <c r="D441" s="547"/>
      <c r="E441" s="146">
        <v>397</v>
      </c>
      <c r="F441" s="548"/>
      <c r="G441" s="548"/>
      <c r="H441" s="96"/>
      <c r="I441" s="463"/>
      <c r="J441" s="241"/>
      <c r="K441" s="81">
        <v>40</v>
      </c>
      <c r="L441" s="81">
        <v>25</v>
      </c>
      <c r="M441" s="81">
        <v>27</v>
      </c>
      <c r="N441" s="82">
        <f>SQRT((0+L441*0.866-M441*0.866)*(0+L441*0.866-M441*0.866)+(K441-L441*0.5-M441*0.5)*(K441-L441*0.5-M441*0.5))</f>
        <v>14.106729741509902</v>
      </c>
      <c r="O441" s="532"/>
      <c r="P441" s="542"/>
      <c r="Q441" s="542"/>
      <c r="R441" s="542"/>
      <c r="S441" s="543"/>
      <c r="T441" s="483"/>
      <c r="U441" s="191"/>
      <c r="V441" s="191"/>
      <c r="W441" s="113"/>
      <c r="X441" s="113"/>
    </row>
    <row r="442" spans="1:24" ht="18" customHeight="1" x14ac:dyDescent="0.25">
      <c r="A442" s="1062" t="s">
        <v>151</v>
      </c>
      <c r="B442" s="462"/>
      <c r="C442" s="462"/>
      <c r="D442" s="547"/>
      <c r="E442" s="146"/>
      <c r="F442" s="548"/>
      <c r="G442" s="548"/>
      <c r="H442" s="549"/>
      <c r="I442" s="548"/>
      <c r="J442" s="241"/>
      <c r="K442" s="81">
        <v>14</v>
      </c>
      <c r="L442" s="81">
        <v>38</v>
      </c>
      <c r="M442" s="81">
        <v>39</v>
      </c>
      <c r="N442" s="82">
        <f>SQRT((0+L442*0.866-M442*0.866)*(0+L442*0.866-M442*0.866)+(K442-L442*0.5-M442*0.5)*(K442-L442*0.5-M442*0.5))</f>
        <v>24.51530044686379</v>
      </c>
      <c r="O442" s="534"/>
      <c r="P442" s="542"/>
      <c r="Q442" s="542"/>
      <c r="R442" s="542"/>
      <c r="S442" s="543"/>
      <c r="T442" s="485"/>
      <c r="U442" s="191"/>
      <c r="V442" s="191"/>
      <c r="W442" s="113"/>
      <c r="X442" s="113"/>
    </row>
    <row r="443" spans="1:24" ht="18" customHeight="1" x14ac:dyDescent="0.3">
      <c r="A443" s="268" t="s">
        <v>11</v>
      </c>
      <c r="B443" s="465"/>
      <c r="C443" s="465"/>
      <c r="D443" s="271"/>
      <c r="E443" s="271"/>
      <c r="F443" s="466"/>
      <c r="G443" s="466"/>
      <c r="H443" s="467"/>
      <c r="I443" s="466"/>
      <c r="J443" s="273"/>
      <c r="K443" s="468">
        <f>SUM(K439:K442)</f>
        <v>83</v>
      </c>
      <c r="L443" s="468">
        <f>SUM(L439:L442)</f>
        <v>87</v>
      </c>
      <c r="M443" s="468">
        <f>SUM(M439:M442)</f>
        <v>82.6</v>
      </c>
      <c r="N443" s="469">
        <f>SQRT((0+L443*0.866-M443*0.866)*(0+L443*0.866-M443*0.866)+(K443-L443*0.5-M443*0.5)*(K443-L443*0.5-M443*0.5))</f>
        <v>4.2141604335857936</v>
      </c>
      <c r="O443" s="470"/>
      <c r="P443" s="274"/>
      <c r="Q443" s="274"/>
      <c r="R443" s="274"/>
      <c r="S443" s="550"/>
      <c r="T443" s="551"/>
      <c r="U443" s="191"/>
      <c r="V443" s="97"/>
      <c r="W443" s="113"/>
      <c r="X443" s="113"/>
    </row>
    <row r="444" spans="1:24" ht="18" customHeight="1" x14ac:dyDescent="0.3">
      <c r="A444" s="114"/>
      <c r="B444" s="474"/>
      <c r="C444" s="474"/>
      <c r="D444" s="161"/>
      <c r="E444" s="161"/>
      <c r="F444" s="475"/>
      <c r="G444" s="475"/>
      <c r="H444" s="121"/>
      <c r="I444" s="475"/>
      <c r="J444" s="244"/>
      <c r="K444" s="123">
        <f>220*K443*0.85/1000</f>
        <v>15.521000000000001</v>
      </c>
      <c r="L444" s="123">
        <f>220*L443*0.85/1000</f>
        <v>16.268999999999998</v>
      </c>
      <c r="M444" s="123">
        <f>220*M443*0.85/1000</f>
        <v>15.446199999999999</v>
      </c>
      <c r="N444" s="237"/>
      <c r="O444" s="162">
        <f>SUM(K444:M444)</f>
        <v>47.236199999999997</v>
      </c>
      <c r="P444" s="236"/>
      <c r="Q444" s="236"/>
      <c r="R444" s="236"/>
      <c r="S444" s="552"/>
      <c r="T444" s="553">
        <f>SUM(P444:R444)</f>
        <v>0</v>
      </c>
      <c r="U444" s="171">
        <f>SUM(O444,T444)</f>
        <v>47.236199999999997</v>
      </c>
      <c r="V444" s="373"/>
      <c r="W444" s="113"/>
      <c r="X444" s="113"/>
    </row>
    <row r="445" spans="1:24" ht="18" customHeight="1" x14ac:dyDescent="0.3">
      <c r="A445" s="181" t="s">
        <v>249</v>
      </c>
      <c r="B445" s="202">
        <v>250</v>
      </c>
      <c r="C445" s="202">
        <v>361</v>
      </c>
      <c r="D445" s="134">
        <f>MAX(K450:L450:M450)/361*100</f>
        <v>38.227146814404435</v>
      </c>
      <c r="E445" s="134"/>
      <c r="F445" s="351"/>
      <c r="G445" s="351"/>
      <c r="H445" s="173"/>
      <c r="I445" s="455"/>
      <c r="J445" s="61">
        <f>(K445+L445+M445)/3</f>
        <v>230.33333333333334</v>
      </c>
      <c r="K445" s="174">
        <v>231</v>
      </c>
      <c r="L445" s="174">
        <v>230</v>
      </c>
      <c r="M445" s="174">
        <v>230</v>
      </c>
      <c r="N445" s="63"/>
      <c r="O445" s="530"/>
      <c r="P445" s="542"/>
      <c r="Q445" s="542"/>
      <c r="R445" s="542"/>
      <c r="S445" s="543"/>
      <c r="T445" s="481"/>
      <c r="U445" s="191"/>
      <c r="V445" s="191"/>
      <c r="W445" s="113"/>
      <c r="X445" s="2"/>
    </row>
    <row r="446" spans="1:24" ht="18" customHeight="1" x14ac:dyDescent="0.25">
      <c r="A446" s="1062" t="s">
        <v>553</v>
      </c>
      <c r="B446" s="459"/>
      <c r="C446" s="459"/>
      <c r="D446" s="545"/>
      <c r="E446" s="168">
        <v>400</v>
      </c>
      <c r="F446" s="546"/>
      <c r="G446" s="546"/>
      <c r="H446" s="79"/>
      <c r="I446" s="460"/>
      <c r="J446" s="241"/>
      <c r="K446" s="81">
        <v>18</v>
      </c>
      <c r="L446" s="81">
        <v>1</v>
      </c>
      <c r="M446" s="81">
        <v>2</v>
      </c>
      <c r="N446" s="82">
        <f>SQRT((0+L446*0.866-M446*0.866)*(0+L446*0.866-M446*0.866)+(K446-L446*0.5-M446*0.5)*(K446-L446*0.5-M446*0.5))</f>
        <v>16.522710310357681</v>
      </c>
      <c r="O446" s="532"/>
      <c r="P446" s="542"/>
      <c r="Q446" s="542"/>
      <c r="R446" s="542"/>
      <c r="S446" s="543"/>
      <c r="T446" s="483"/>
      <c r="U446" s="191"/>
      <c r="V446" s="191"/>
      <c r="W446" s="113"/>
      <c r="X446" s="2"/>
    </row>
    <row r="447" spans="1:24" ht="18" customHeight="1" x14ac:dyDescent="0.25">
      <c r="A447" s="1062" t="s">
        <v>471</v>
      </c>
      <c r="B447" s="462"/>
      <c r="C447" s="462"/>
      <c r="D447" s="547"/>
      <c r="E447" s="146">
        <v>402</v>
      </c>
      <c r="F447" s="548"/>
      <c r="G447" s="548"/>
      <c r="H447" s="96"/>
      <c r="I447" s="463"/>
      <c r="J447" s="241"/>
      <c r="K447" s="81">
        <v>1</v>
      </c>
      <c r="L447" s="81">
        <v>3</v>
      </c>
      <c r="M447" s="81">
        <v>2</v>
      </c>
      <c r="N447" s="82">
        <f>SQRT((0+L447*0.866-M447*0.866)*(0+L447*0.866-M447*0.866)+(K447-L447*0.5-M447*0.5)*(K447-L447*0.5-M447*0.5))</f>
        <v>1.7320381058163818</v>
      </c>
      <c r="O447" s="532"/>
      <c r="P447" s="542"/>
      <c r="Q447" s="542"/>
      <c r="R447" s="542"/>
      <c r="S447" s="543"/>
      <c r="T447" s="483"/>
      <c r="U447" s="191"/>
      <c r="V447" s="191"/>
      <c r="W447" s="113"/>
      <c r="X447" s="2"/>
    </row>
    <row r="448" spans="1:24" ht="18" customHeight="1" x14ac:dyDescent="0.25">
      <c r="A448" s="1062" t="s">
        <v>472</v>
      </c>
      <c r="B448" s="462"/>
      <c r="C448" s="462"/>
      <c r="D448" s="547"/>
      <c r="E448" s="146">
        <v>401</v>
      </c>
      <c r="F448" s="548"/>
      <c r="G448" s="548"/>
      <c r="H448" s="96"/>
      <c r="I448" s="463"/>
      <c r="J448" s="241"/>
      <c r="K448" s="81">
        <v>53</v>
      </c>
      <c r="L448" s="81">
        <v>32</v>
      </c>
      <c r="M448" s="81">
        <v>19</v>
      </c>
      <c r="N448" s="82">
        <f>SQRT((0+L448*0.866-M448*0.866)*(0+L448*0.866-M448*0.866)+(K448-L448*0.5-M448*0.5)*(K448-L448*0.5-M448*0.5))</f>
        <v>29.715190795281796</v>
      </c>
      <c r="O448" s="532"/>
      <c r="P448" s="542"/>
      <c r="Q448" s="542"/>
      <c r="R448" s="542"/>
      <c r="S448" s="543"/>
      <c r="T448" s="483"/>
      <c r="U448" s="191"/>
      <c r="V448" s="191"/>
      <c r="W448" s="113"/>
      <c r="X448" s="2"/>
    </row>
    <row r="449" spans="1:24" ht="18" customHeight="1" x14ac:dyDescent="0.25">
      <c r="A449" s="1062" t="s">
        <v>151</v>
      </c>
      <c r="B449" s="462"/>
      <c r="C449" s="462"/>
      <c r="D449" s="547"/>
      <c r="E449" s="547"/>
      <c r="F449" s="548"/>
      <c r="G449" s="548"/>
      <c r="H449" s="549"/>
      <c r="I449" s="549"/>
      <c r="J449" s="241"/>
      <c r="K449" s="81">
        <v>61</v>
      </c>
      <c r="L449" s="81">
        <v>102</v>
      </c>
      <c r="M449" s="81">
        <v>53</v>
      </c>
      <c r="N449" s="82">
        <f>SQRT((0+L449*0.866-M449*0.866)*(0+L449*0.866-M449*0.866)+(K449-L449*0.5-M449*0.5)*(K449-L449*0.5-M449*0.5))</f>
        <v>45.529049583754762</v>
      </c>
      <c r="O449" s="534"/>
      <c r="P449" s="542"/>
      <c r="Q449" s="542"/>
      <c r="R449" s="542"/>
      <c r="S449" s="543"/>
      <c r="T449" s="485"/>
      <c r="U449" s="191"/>
      <c r="V449" s="191"/>
      <c r="W449" s="113"/>
      <c r="X449" s="2"/>
    </row>
    <row r="450" spans="1:24" ht="18" customHeight="1" x14ac:dyDescent="0.3">
      <c r="A450" s="268" t="s">
        <v>11</v>
      </c>
      <c r="B450" s="465"/>
      <c r="C450" s="465"/>
      <c r="D450" s="271"/>
      <c r="E450" s="271"/>
      <c r="F450" s="466"/>
      <c r="G450" s="466"/>
      <c r="H450" s="467"/>
      <c r="I450" s="467"/>
      <c r="J450" s="273"/>
      <c r="K450" s="468">
        <f>SUM(K446:K449)</f>
        <v>133</v>
      </c>
      <c r="L450" s="468">
        <f>SUM(L446:L449)</f>
        <v>138</v>
      </c>
      <c r="M450" s="468">
        <f>SUM(M446:M449)</f>
        <v>76</v>
      </c>
      <c r="N450" s="469">
        <f>SQRT((0+L450*0.866-M450*0.866)*(0+L450*0.866-M450*0.866)+(K450-L450*0.5-M450*0.5)*(K450-L450*0.5-M450*0.5))</f>
        <v>59.655937374246321</v>
      </c>
      <c r="O450" s="470"/>
      <c r="P450" s="274"/>
      <c r="Q450" s="274"/>
      <c r="R450" s="274"/>
      <c r="S450" s="550"/>
      <c r="T450" s="551"/>
      <c r="U450" s="191"/>
      <c r="V450" s="97"/>
      <c r="W450" s="113"/>
      <c r="X450" s="113"/>
    </row>
    <row r="451" spans="1:24" ht="18" customHeight="1" x14ac:dyDescent="0.3">
      <c r="A451" s="114"/>
      <c r="B451" s="474"/>
      <c r="C451" s="474"/>
      <c r="D451" s="161"/>
      <c r="E451" s="161"/>
      <c r="F451" s="475"/>
      <c r="G451" s="475"/>
      <c r="H451" s="121"/>
      <c r="I451" s="121"/>
      <c r="J451" s="244"/>
      <c r="K451" s="123">
        <f>220*K450*0.85/1000</f>
        <v>24.870999999999999</v>
      </c>
      <c r="L451" s="123">
        <f>220*L450*0.85/1000</f>
        <v>25.806000000000001</v>
      </c>
      <c r="M451" s="123">
        <f>220*M450*0.85/1000</f>
        <v>14.212</v>
      </c>
      <c r="N451" s="237"/>
      <c r="O451" s="162">
        <f>SUM(K451:M451)</f>
        <v>64.888999999999996</v>
      </c>
      <c r="P451" s="236"/>
      <c r="Q451" s="236"/>
      <c r="R451" s="236"/>
      <c r="S451" s="552"/>
      <c r="T451" s="553">
        <f>SUM(P451:R451)</f>
        <v>0</v>
      </c>
      <c r="U451" s="375"/>
      <c r="V451" s="283">
        <f>SUM(O451,T451)</f>
        <v>64.888999999999996</v>
      </c>
      <c r="W451" s="113"/>
      <c r="X451" s="113"/>
    </row>
    <row r="452" spans="1:24" ht="18" customHeight="1" x14ac:dyDescent="0.3">
      <c r="A452" s="181" t="s">
        <v>250</v>
      </c>
      <c r="B452" s="295">
        <v>400</v>
      </c>
      <c r="C452" s="295">
        <v>578</v>
      </c>
      <c r="D452" s="374">
        <f>MAX(K458:L458:M458)/578*100</f>
        <v>67.128027681660896</v>
      </c>
      <c r="E452" s="374"/>
      <c r="F452" s="387"/>
      <c r="G452" s="387"/>
      <c r="H452" s="173"/>
      <c r="I452" s="173"/>
      <c r="J452" s="61">
        <f>(K452+L452+M452)/3</f>
        <v>228.33333333333334</v>
      </c>
      <c r="K452" s="174">
        <v>226</v>
      </c>
      <c r="L452" s="174">
        <v>230</v>
      </c>
      <c r="M452" s="174">
        <v>229</v>
      </c>
      <c r="N452" s="63"/>
      <c r="O452" s="530"/>
      <c r="P452" s="451"/>
      <c r="Q452" s="447"/>
      <c r="R452" s="447"/>
      <c r="S452" s="554"/>
      <c r="T452" s="481"/>
      <c r="U452" s="191"/>
      <c r="V452" s="191"/>
      <c r="W452" s="113"/>
      <c r="X452" s="2"/>
    </row>
    <row r="453" spans="1:24" ht="18" customHeight="1" x14ac:dyDescent="0.25">
      <c r="A453" s="1061" t="s">
        <v>57</v>
      </c>
      <c r="B453" s="302"/>
      <c r="C453" s="302"/>
      <c r="D453" s="555"/>
      <c r="E453" s="168">
        <v>400</v>
      </c>
      <c r="F453" s="556"/>
      <c r="G453" s="556"/>
      <c r="H453" s="557"/>
      <c r="I453" s="557"/>
      <c r="J453" s="226"/>
      <c r="K453" s="81">
        <v>104</v>
      </c>
      <c r="L453" s="81">
        <v>123</v>
      </c>
      <c r="M453" s="81">
        <v>106</v>
      </c>
      <c r="N453" s="312">
        <f t="shared" ref="N453:N458" si="36">SQRT((0+L453*0.866-M453*0.866)*(0+L453*0.866-M453*0.866)+(K453-L453*0.5-M453*0.5)*(K453-L453*0.5-M453*0.5))</f>
        <v>18.082789718403525</v>
      </c>
      <c r="O453" s="532"/>
      <c r="P453" s="451"/>
      <c r="Q453" s="447"/>
      <c r="R453" s="447"/>
      <c r="S453" s="554"/>
      <c r="T453" s="483"/>
      <c r="U453" s="191"/>
      <c r="V453" s="191"/>
      <c r="W453" s="113"/>
      <c r="X453" s="2"/>
    </row>
    <row r="454" spans="1:24" ht="18" customHeight="1" x14ac:dyDescent="0.25">
      <c r="A454" s="1061" t="s">
        <v>58</v>
      </c>
      <c r="B454" s="308"/>
      <c r="C454" s="308"/>
      <c r="D454" s="558"/>
      <c r="E454" s="146">
        <v>389</v>
      </c>
      <c r="F454" s="559"/>
      <c r="G454" s="559"/>
      <c r="H454" s="560"/>
      <c r="I454" s="560"/>
      <c r="J454" s="226"/>
      <c r="K454" s="81">
        <v>28</v>
      </c>
      <c r="L454" s="81">
        <v>29</v>
      </c>
      <c r="M454" s="81">
        <v>11</v>
      </c>
      <c r="N454" s="312">
        <f t="shared" si="36"/>
        <v>17.521008646764606</v>
      </c>
      <c r="O454" s="532"/>
      <c r="P454" s="451"/>
      <c r="Q454" s="447"/>
      <c r="R454" s="447"/>
      <c r="S454" s="554"/>
      <c r="T454" s="483"/>
      <c r="U454" s="191"/>
      <c r="V454" s="191"/>
      <c r="W454" s="113"/>
      <c r="X454" s="2"/>
    </row>
    <row r="455" spans="1:24" ht="18" customHeight="1" x14ac:dyDescent="0.25">
      <c r="A455" s="1061" t="s">
        <v>473</v>
      </c>
      <c r="B455" s="308"/>
      <c r="C455" s="308"/>
      <c r="D455" s="558"/>
      <c r="E455" s="146">
        <v>398</v>
      </c>
      <c r="F455" s="559"/>
      <c r="G455" s="559"/>
      <c r="H455" s="560"/>
      <c r="I455" s="560"/>
      <c r="J455" s="226"/>
      <c r="K455" s="81">
        <v>52</v>
      </c>
      <c r="L455" s="81">
        <v>75</v>
      </c>
      <c r="M455" s="81">
        <v>65</v>
      </c>
      <c r="N455" s="312">
        <f t="shared" si="36"/>
        <v>19.97487421737619</v>
      </c>
      <c r="O455" s="532"/>
      <c r="P455" s="447"/>
      <c r="Q455" s="447"/>
      <c r="R455" s="447"/>
      <c r="S455" s="554"/>
      <c r="T455" s="483"/>
      <c r="U455" s="191"/>
      <c r="V455" s="191"/>
      <c r="W455" s="113"/>
      <c r="X455" s="2"/>
    </row>
    <row r="456" spans="1:24" ht="18" customHeight="1" x14ac:dyDescent="0.25">
      <c r="A456" s="1061" t="s">
        <v>474</v>
      </c>
      <c r="B456" s="308"/>
      <c r="C456" s="308"/>
      <c r="D456" s="558"/>
      <c r="E456" s="558"/>
      <c r="F456" s="559"/>
      <c r="G456" s="559"/>
      <c r="H456" s="560"/>
      <c r="I456" s="560"/>
      <c r="J456" s="226"/>
      <c r="K456" s="81">
        <v>46</v>
      </c>
      <c r="L456" s="81">
        <v>84</v>
      </c>
      <c r="M456" s="81">
        <v>37</v>
      </c>
      <c r="N456" s="312">
        <f t="shared" si="36"/>
        <v>43.207670661585077</v>
      </c>
      <c r="O456" s="532"/>
      <c r="P456" s="447"/>
      <c r="Q456" s="447"/>
      <c r="R456" s="447"/>
      <c r="S456" s="554"/>
      <c r="T456" s="483"/>
      <c r="U456" s="191"/>
      <c r="V456" s="191"/>
      <c r="W456" s="113"/>
      <c r="X456" s="2"/>
    </row>
    <row r="457" spans="1:24" ht="18" customHeight="1" x14ac:dyDescent="0.25">
      <c r="A457" s="1061" t="s">
        <v>475</v>
      </c>
      <c r="B457" s="308"/>
      <c r="C457" s="308"/>
      <c r="D457" s="558"/>
      <c r="E457" s="558"/>
      <c r="F457" s="559"/>
      <c r="G457" s="559"/>
      <c r="H457" s="560"/>
      <c r="I457" s="560"/>
      <c r="J457" s="226"/>
      <c r="K457" s="81">
        <v>158</v>
      </c>
      <c r="L457" s="81">
        <v>65</v>
      </c>
      <c r="M457" s="81">
        <v>80</v>
      </c>
      <c r="N457" s="312">
        <f t="shared" si="36"/>
        <v>86.481154594512674</v>
      </c>
      <c r="O457" s="534"/>
      <c r="P457" s="447"/>
      <c r="Q457" s="447"/>
      <c r="R457" s="447"/>
      <c r="S457" s="554"/>
      <c r="T457" s="485"/>
      <c r="U457" s="191"/>
      <c r="V457" s="191"/>
      <c r="W457" s="113"/>
      <c r="X457" s="2"/>
    </row>
    <row r="458" spans="1:24" ht="18" customHeight="1" x14ac:dyDescent="0.3">
      <c r="A458" s="268" t="s">
        <v>11</v>
      </c>
      <c r="B458" s="502"/>
      <c r="C458" s="502"/>
      <c r="D458" s="503"/>
      <c r="E458" s="503"/>
      <c r="F458" s="504"/>
      <c r="G458" s="504"/>
      <c r="H458" s="505"/>
      <c r="I458" s="505"/>
      <c r="J458" s="274"/>
      <c r="K458" s="507">
        <f>SUM(K453:K457)</f>
        <v>388</v>
      </c>
      <c r="L458" s="507">
        <f>SUM(L453:L457)</f>
        <v>376</v>
      </c>
      <c r="M458" s="507">
        <f>SUM(M453:M457)</f>
        <v>299</v>
      </c>
      <c r="N458" s="508">
        <f t="shared" si="36"/>
        <v>83.646512921938324</v>
      </c>
      <c r="O458" s="470"/>
      <c r="P458" s="561"/>
      <c r="Q458" s="561"/>
      <c r="R458" s="561"/>
      <c r="S458" s="529"/>
      <c r="T458" s="472"/>
      <c r="U458" s="191"/>
      <c r="V458" s="97"/>
      <c r="W458" s="113"/>
      <c r="X458" s="113"/>
    </row>
    <row r="459" spans="1:24" ht="18" customHeight="1" x14ac:dyDescent="0.3">
      <c r="A459" s="114"/>
      <c r="B459" s="323"/>
      <c r="C459" s="323"/>
      <c r="D459" s="324"/>
      <c r="E459" s="324"/>
      <c r="F459" s="368"/>
      <c r="G459" s="368"/>
      <c r="H459" s="369"/>
      <c r="I459" s="369"/>
      <c r="J459" s="236"/>
      <c r="K459" s="327">
        <f>220*K458*0.85/1000</f>
        <v>72.555999999999997</v>
      </c>
      <c r="L459" s="327">
        <f>220*L458*0.85/1000</f>
        <v>70.311999999999998</v>
      </c>
      <c r="M459" s="327">
        <f>220*M458*0.85/1000</f>
        <v>55.912999999999997</v>
      </c>
      <c r="N459" s="328"/>
      <c r="O459" s="162">
        <f>SUM(K459:M459)</f>
        <v>198.78100000000001</v>
      </c>
      <c r="P459" s="326"/>
      <c r="Q459" s="326"/>
      <c r="R459" s="326"/>
      <c r="S459" s="336"/>
      <c r="T459" s="562">
        <f>SUM(P459:R459)</f>
        <v>0</v>
      </c>
      <c r="U459" s="171">
        <f>SUM(O459,T459)</f>
        <v>198.78100000000001</v>
      </c>
      <c r="V459" s="373"/>
      <c r="W459" s="113"/>
      <c r="X459" s="113"/>
    </row>
    <row r="460" spans="1:24" ht="18" customHeight="1" x14ac:dyDescent="0.3">
      <c r="A460" s="188" t="s">
        <v>251</v>
      </c>
      <c r="B460" s="295">
        <v>400</v>
      </c>
      <c r="C460" s="295">
        <v>578</v>
      </c>
      <c r="D460" s="374">
        <f>MAX(K466:L466:M466)/578*100</f>
        <v>74.913494809688586</v>
      </c>
      <c r="E460" s="374"/>
      <c r="F460" s="387"/>
      <c r="G460" s="387"/>
      <c r="H460" s="173"/>
      <c r="I460" s="173"/>
      <c r="J460" s="61">
        <f>(K460+L460+M460)/3</f>
        <v>230.33333333333334</v>
      </c>
      <c r="K460" s="174">
        <v>233</v>
      </c>
      <c r="L460" s="174">
        <v>229</v>
      </c>
      <c r="M460" s="174">
        <v>229</v>
      </c>
      <c r="N460" s="63"/>
      <c r="O460" s="530"/>
      <c r="P460" s="451"/>
      <c r="Q460" s="447"/>
      <c r="R460" s="447"/>
      <c r="S460" s="554"/>
      <c r="T460" s="481"/>
      <c r="U460" s="191"/>
      <c r="V460" s="191"/>
      <c r="W460" s="113"/>
      <c r="X460" s="113"/>
    </row>
    <row r="461" spans="1:24" ht="18" customHeight="1" x14ac:dyDescent="0.25">
      <c r="A461" s="1061" t="s">
        <v>57</v>
      </c>
      <c r="B461" s="563"/>
      <c r="C461" s="302"/>
      <c r="D461" s="555"/>
      <c r="E461" s="168">
        <v>400</v>
      </c>
      <c r="F461" s="556"/>
      <c r="G461" s="556"/>
      <c r="H461" s="557"/>
      <c r="I461" s="557"/>
      <c r="J461" s="226"/>
      <c r="K461" s="81">
        <v>107</v>
      </c>
      <c r="L461" s="81">
        <v>110</v>
      </c>
      <c r="M461" s="81">
        <v>109</v>
      </c>
      <c r="N461" s="312">
        <f t="shared" ref="N461:N466" si="37">SQRT((0+L461*0.866-M461*0.866)*(0+L461*0.866-M461*0.866)+(K461-L461*0.5-M461*0.5)*(K461-L461*0.5-M461*0.5))</f>
        <v>2.6457429958331176</v>
      </c>
      <c r="O461" s="532"/>
      <c r="P461" s="451"/>
      <c r="Q461" s="447"/>
      <c r="R461" s="447"/>
      <c r="S461" s="554"/>
      <c r="T461" s="483"/>
      <c r="U461" s="191"/>
      <c r="V461" s="191"/>
      <c r="W461" s="113"/>
      <c r="X461" s="113"/>
    </row>
    <row r="462" spans="1:24" ht="18" customHeight="1" x14ac:dyDescent="0.25">
      <c r="A462" s="1061" t="s">
        <v>58</v>
      </c>
      <c r="B462" s="308"/>
      <c r="C462" s="308"/>
      <c r="D462" s="558"/>
      <c r="E462" s="146">
        <v>393</v>
      </c>
      <c r="F462" s="559"/>
      <c r="G462" s="559"/>
      <c r="H462" s="560"/>
      <c r="I462" s="560"/>
      <c r="J462" s="226"/>
      <c r="K462" s="81">
        <v>35</v>
      </c>
      <c r="L462" s="81">
        <v>12</v>
      </c>
      <c r="M462" s="81">
        <v>38</v>
      </c>
      <c r="N462" s="312">
        <f t="shared" si="37"/>
        <v>24.636766346255754</v>
      </c>
      <c r="O462" s="532"/>
      <c r="P462" s="451"/>
      <c r="Q462" s="447"/>
      <c r="R462" s="447"/>
      <c r="S462" s="554"/>
      <c r="T462" s="483"/>
      <c r="U462" s="191"/>
      <c r="V462" s="191"/>
      <c r="W462" s="113"/>
      <c r="X462" s="113"/>
    </row>
    <row r="463" spans="1:24" ht="18" customHeight="1" x14ac:dyDescent="0.25">
      <c r="A463" s="1061" t="s">
        <v>473</v>
      </c>
      <c r="B463" s="308"/>
      <c r="C463" s="308"/>
      <c r="D463" s="558"/>
      <c r="E463" s="146">
        <v>399</v>
      </c>
      <c r="F463" s="559"/>
      <c r="G463" s="559"/>
      <c r="H463" s="560"/>
      <c r="I463" s="560"/>
      <c r="J463" s="226"/>
      <c r="K463" s="81">
        <v>73</v>
      </c>
      <c r="L463" s="81">
        <v>67</v>
      </c>
      <c r="M463" s="81">
        <v>69</v>
      </c>
      <c r="N463" s="312">
        <f t="shared" si="37"/>
        <v>5.2914859916662351</v>
      </c>
      <c r="O463" s="532"/>
      <c r="P463" s="447"/>
      <c r="Q463" s="447"/>
      <c r="R463" s="447"/>
      <c r="S463" s="554"/>
      <c r="T463" s="483"/>
      <c r="U463" s="191"/>
      <c r="V463" s="191"/>
      <c r="W463" s="113"/>
      <c r="X463" s="113"/>
    </row>
    <row r="464" spans="1:24" ht="18" customHeight="1" x14ac:dyDescent="0.25">
      <c r="A464" s="1061" t="s">
        <v>474</v>
      </c>
      <c r="B464" s="308"/>
      <c r="C464" s="308"/>
      <c r="D464" s="558"/>
      <c r="E464" s="558"/>
      <c r="F464" s="559"/>
      <c r="G464" s="559"/>
      <c r="H464" s="560"/>
      <c r="I464" s="560"/>
      <c r="J464" s="226"/>
      <c r="K464" s="81">
        <v>70</v>
      </c>
      <c r="L464" s="81">
        <v>88</v>
      </c>
      <c r="M464" s="81">
        <v>32</v>
      </c>
      <c r="N464" s="312">
        <f t="shared" si="37"/>
        <v>49.516280312640603</v>
      </c>
      <c r="O464" s="532"/>
      <c r="P464" s="447"/>
      <c r="Q464" s="447"/>
      <c r="R464" s="447"/>
      <c r="S464" s="554"/>
      <c r="T464" s="483"/>
      <c r="U464" s="191"/>
      <c r="V464" s="191"/>
      <c r="W464" s="113"/>
      <c r="X464" s="113"/>
    </row>
    <row r="465" spans="1:24" ht="18" customHeight="1" x14ac:dyDescent="0.25">
      <c r="A465" s="1061" t="s">
        <v>475</v>
      </c>
      <c r="B465" s="308"/>
      <c r="C465" s="308"/>
      <c r="D465" s="558"/>
      <c r="E465" s="558"/>
      <c r="F465" s="559"/>
      <c r="G465" s="559"/>
      <c r="H465" s="560"/>
      <c r="I465" s="560"/>
      <c r="J465" s="226"/>
      <c r="K465" s="81">
        <v>148</v>
      </c>
      <c r="L465" s="81">
        <v>79</v>
      </c>
      <c r="M465" s="81">
        <v>66</v>
      </c>
      <c r="N465" s="312">
        <f t="shared" si="37"/>
        <v>76.334740217020453</v>
      </c>
      <c r="O465" s="534"/>
      <c r="P465" s="447"/>
      <c r="Q465" s="447"/>
      <c r="R465" s="447"/>
      <c r="S465" s="554"/>
      <c r="T465" s="485"/>
      <c r="U465" s="191"/>
      <c r="V465" s="191"/>
      <c r="W465" s="113"/>
      <c r="X465" s="113"/>
    </row>
    <row r="466" spans="1:24" ht="18" customHeight="1" x14ac:dyDescent="0.3">
      <c r="A466" s="268" t="s">
        <v>11</v>
      </c>
      <c r="B466" s="502"/>
      <c r="C466" s="502"/>
      <c r="D466" s="503"/>
      <c r="E466" s="503"/>
      <c r="F466" s="504"/>
      <c r="G466" s="504"/>
      <c r="H466" s="505"/>
      <c r="I466" s="505"/>
      <c r="J466" s="274"/>
      <c r="K466" s="507">
        <f>SUM(K461:K465)</f>
        <v>433</v>
      </c>
      <c r="L466" s="507">
        <f>SUM(L461:L465)</f>
        <v>356</v>
      </c>
      <c r="M466" s="507">
        <f>SUM(M461:M465)</f>
        <v>314</v>
      </c>
      <c r="N466" s="508">
        <f t="shared" si="37"/>
        <v>104.53192040711775</v>
      </c>
      <c r="O466" s="470"/>
      <c r="P466" s="561"/>
      <c r="Q466" s="561"/>
      <c r="R466" s="561"/>
      <c r="S466" s="529"/>
      <c r="T466" s="472"/>
      <c r="U466" s="191"/>
      <c r="V466" s="191"/>
      <c r="W466" s="113"/>
      <c r="X466" s="113"/>
    </row>
    <row r="467" spans="1:24" ht="18" customHeight="1" x14ac:dyDescent="0.3">
      <c r="A467" s="114"/>
      <c r="B467" s="323"/>
      <c r="C467" s="323"/>
      <c r="D467" s="324"/>
      <c r="E467" s="324"/>
      <c r="F467" s="368"/>
      <c r="G467" s="368"/>
      <c r="H467" s="369"/>
      <c r="I467" s="369"/>
      <c r="J467" s="236"/>
      <c r="K467" s="327">
        <f>220*K466*0.85/1000</f>
        <v>80.971000000000004</v>
      </c>
      <c r="L467" s="327">
        <f>220*L466*0.85/1000</f>
        <v>66.572000000000003</v>
      </c>
      <c r="M467" s="327">
        <f>220*M466*0.85/1000</f>
        <v>58.718000000000004</v>
      </c>
      <c r="N467" s="328"/>
      <c r="O467" s="162">
        <f>SUM(K467:M467)</f>
        <v>206.26100000000002</v>
      </c>
      <c r="P467" s="326"/>
      <c r="Q467" s="326"/>
      <c r="R467" s="326"/>
      <c r="S467" s="336"/>
      <c r="T467" s="562">
        <f>SUM(P467:R467)</f>
        <v>0</v>
      </c>
      <c r="U467" s="375"/>
      <c r="V467" s="283">
        <f>SUM(O467,T467)</f>
        <v>206.26100000000002</v>
      </c>
      <c r="W467" s="113"/>
      <c r="X467" s="113"/>
    </row>
    <row r="468" spans="1:24" ht="18" customHeight="1" x14ac:dyDescent="0.3">
      <c r="A468" s="181" t="s">
        <v>254</v>
      </c>
      <c r="B468" s="295">
        <v>250</v>
      </c>
      <c r="C468" s="295">
        <v>361</v>
      </c>
      <c r="D468" s="374">
        <f>MAX(K474:L474:M474)/361*100</f>
        <v>26.038781163434905</v>
      </c>
      <c r="E468" s="374"/>
      <c r="F468" s="487">
        <v>160</v>
      </c>
      <c r="G468" s="487">
        <v>231</v>
      </c>
      <c r="H468" s="514">
        <f>MAX(P474:R474)/231*100</f>
        <v>0</v>
      </c>
      <c r="I468" s="514"/>
      <c r="J468" s="61">
        <f>(K468+L468+M468)/3</f>
        <v>234.33333333333334</v>
      </c>
      <c r="K468" s="174">
        <v>233</v>
      </c>
      <c r="L468" s="174">
        <v>233</v>
      </c>
      <c r="M468" s="174">
        <v>237</v>
      </c>
      <c r="N468" s="63"/>
      <c r="O468" s="530"/>
      <c r="P468" s="489">
        <v>227</v>
      </c>
      <c r="Q468" s="489">
        <v>231</v>
      </c>
      <c r="R468" s="489">
        <v>238</v>
      </c>
      <c r="S468" s="564"/>
      <c r="T468" s="481"/>
      <c r="U468" s="191"/>
      <c r="V468" s="191"/>
      <c r="W468" s="113"/>
      <c r="X468" s="2"/>
    </row>
    <row r="469" spans="1:24" ht="18" customHeight="1" x14ac:dyDescent="0.25">
      <c r="A469" s="1061" t="s">
        <v>476</v>
      </c>
      <c r="B469" s="308"/>
      <c r="C469" s="308"/>
      <c r="D469" s="524"/>
      <c r="E469" s="309">
        <v>402</v>
      </c>
      <c r="F469" s="361"/>
      <c r="G469" s="361"/>
      <c r="H469" s="361"/>
      <c r="I469" s="361">
        <v>408</v>
      </c>
      <c r="J469" s="306"/>
      <c r="K469" s="81">
        <v>28</v>
      </c>
      <c r="L469" s="81">
        <v>46</v>
      </c>
      <c r="M469" s="81">
        <v>11</v>
      </c>
      <c r="N469" s="312">
        <f t="shared" ref="N469:N474" si="38">SQRT((0+L469*0.866-M469*0.866)*(0+L469*0.866-M469*0.866)+(K469-L469*0.5-M469*0.5)*(K469-L469*0.5-M469*0.5))</f>
        <v>30.31412377094215</v>
      </c>
      <c r="O469" s="532"/>
      <c r="P469" s="451"/>
      <c r="Q469" s="451"/>
      <c r="R469" s="451"/>
      <c r="S469" s="564"/>
      <c r="T469" s="483"/>
      <c r="U469" s="191"/>
      <c r="V469" s="191"/>
      <c r="W469" s="113"/>
      <c r="X469" s="2"/>
    </row>
    <row r="470" spans="1:24" ht="18" customHeight="1" x14ac:dyDescent="0.25">
      <c r="A470" s="1061" t="s">
        <v>477</v>
      </c>
      <c r="B470" s="308"/>
      <c r="C470" s="308"/>
      <c r="D470" s="524"/>
      <c r="E470" s="309">
        <v>407</v>
      </c>
      <c r="F470" s="361"/>
      <c r="G470" s="361"/>
      <c r="H470" s="361"/>
      <c r="I470" s="361">
        <v>403</v>
      </c>
      <c r="J470" s="306"/>
      <c r="K470" s="81">
        <v>20</v>
      </c>
      <c r="L470" s="81">
        <v>45</v>
      </c>
      <c r="M470" s="81">
        <v>4</v>
      </c>
      <c r="N470" s="312">
        <f t="shared" si="38"/>
        <v>35.790027046650863</v>
      </c>
      <c r="O470" s="532"/>
      <c r="P470" s="451"/>
      <c r="Q470" s="451"/>
      <c r="R470" s="451"/>
      <c r="S470" s="564"/>
      <c r="T470" s="483"/>
      <c r="U470" s="191"/>
      <c r="V470" s="191"/>
      <c r="W470" s="113"/>
      <c r="X470" s="2"/>
    </row>
    <row r="471" spans="1:24" ht="18" customHeight="1" x14ac:dyDescent="0.25">
      <c r="A471" s="1061" t="s">
        <v>59</v>
      </c>
      <c r="B471" s="308"/>
      <c r="C471" s="308"/>
      <c r="D471" s="524"/>
      <c r="E471" s="309">
        <v>402</v>
      </c>
      <c r="F471" s="361"/>
      <c r="G471" s="361"/>
      <c r="H471" s="361"/>
      <c r="I471" s="361">
        <v>406</v>
      </c>
      <c r="J471" s="306"/>
      <c r="K471" s="81">
        <v>18</v>
      </c>
      <c r="L471" s="81">
        <v>3</v>
      </c>
      <c r="M471" s="81">
        <v>9</v>
      </c>
      <c r="N471" s="312">
        <f t="shared" si="38"/>
        <v>13.07663626472802</v>
      </c>
      <c r="O471" s="532"/>
      <c r="P471" s="451"/>
      <c r="Q471" s="451"/>
      <c r="R471" s="451"/>
      <c r="S471" s="564"/>
      <c r="T471" s="483"/>
      <c r="U471" s="191"/>
      <c r="V471" s="89"/>
      <c r="W471" s="113"/>
      <c r="X471" s="2"/>
    </row>
    <row r="472" spans="1:24" ht="18" customHeight="1" x14ac:dyDescent="0.25">
      <c r="A472" s="1061" t="s">
        <v>478</v>
      </c>
      <c r="B472" s="308"/>
      <c r="C472" s="308"/>
      <c r="D472" s="524"/>
      <c r="E472" s="309"/>
      <c r="F472" s="361"/>
      <c r="G472" s="361"/>
      <c r="H472" s="361"/>
      <c r="I472" s="361"/>
      <c r="J472" s="306"/>
      <c r="K472" s="358"/>
      <c r="L472" s="358"/>
      <c r="M472" s="358"/>
      <c r="N472" s="312">
        <f t="shared" si="38"/>
        <v>0</v>
      </c>
      <c r="O472" s="532"/>
      <c r="P472" s="451"/>
      <c r="Q472" s="451"/>
      <c r="R472" s="451"/>
      <c r="S472" s="564">
        <f t="shared" ref="S472:S481" si="39">SQRT((0+Q472*0.866-R472*0.866)*(0+Q472*0.866-R472*0.866)+(P472-Q472*0.5-R472*0.5)*(P472-Q472*0.5-R472*0.5))</f>
        <v>0</v>
      </c>
      <c r="T472" s="483"/>
      <c r="U472" s="191"/>
      <c r="V472" s="89"/>
      <c r="W472" s="113"/>
      <c r="X472" s="2"/>
    </row>
    <row r="473" spans="1:24" ht="18" customHeight="1" x14ac:dyDescent="0.25">
      <c r="A473" s="1061" t="s">
        <v>479</v>
      </c>
      <c r="B473" s="308"/>
      <c r="C473" s="308"/>
      <c r="D473" s="524"/>
      <c r="E473" s="309"/>
      <c r="F473" s="361"/>
      <c r="G473" s="361"/>
      <c r="H473" s="361"/>
      <c r="I473" s="361"/>
      <c r="J473" s="306"/>
      <c r="K473" s="81">
        <v>0</v>
      </c>
      <c r="L473" s="81">
        <v>0</v>
      </c>
      <c r="M473" s="81">
        <v>0</v>
      </c>
      <c r="N473" s="312">
        <f t="shared" si="38"/>
        <v>0</v>
      </c>
      <c r="O473" s="534"/>
      <c r="P473" s="267">
        <v>0</v>
      </c>
      <c r="Q473" s="267">
        <v>0</v>
      </c>
      <c r="R473" s="267">
        <v>0</v>
      </c>
      <c r="S473" s="564">
        <f t="shared" si="39"/>
        <v>0</v>
      </c>
      <c r="T473" s="485"/>
      <c r="U473" s="191"/>
      <c r="V473" s="89"/>
      <c r="W473" s="113"/>
      <c r="X473" s="2"/>
    </row>
    <row r="474" spans="1:24" ht="18" customHeight="1" x14ac:dyDescent="0.3">
      <c r="A474" s="268" t="s">
        <v>11</v>
      </c>
      <c r="B474" s="502"/>
      <c r="C474" s="502"/>
      <c r="D474" s="503"/>
      <c r="E474" s="503"/>
      <c r="F474" s="504"/>
      <c r="G474" s="504"/>
      <c r="H474" s="505"/>
      <c r="I474" s="505"/>
      <c r="J474" s="561"/>
      <c r="K474" s="274">
        <f>SUM(K469:K473)</f>
        <v>66</v>
      </c>
      <c r="L474" s="274">
        <f>SUM(L469:L473)</f>
        <v>94</v>
      </c>
      <c r="M474" s="274">
        <f>SUM(M469:M473)</f>
        <v>24</v>
      </c>
      <c r="N474" s="275">
        <f t="shared" si="38"/>
        <v>61.022818682850101</v>
      </c>
      <c r="O474" s="470"/>
      <c r="P474" s="507">
        <f>SUM(P469:P473)</f>
        <v>0</v>
      </c>
      <c r="Q474" s="507">
        <f>SUM(Q469:Q473)</f>
        <v>0</v>
      </c>
      <c r="R474" s="507">
        <f>SUM(R469:R473)</f>
        <v>0</v>
      </c>
      <c r="S474" s="565">
        <f t="shared" si="39"/>
        <v>0</v>
      </c>
      <c r="T474" s="566"/>
      <c r="U474" s="191"/>
      <c r="V474" s="97"/>
      <c r="W474" s="113"/>
      <c r="X474" s="113"/>
    </row>
    <row r="475" spans="1:24" ht="18" customHeight="1" x14ac:dyDescent="0.3">
      <c r="A475" s="114"/>
      <c r="B475" s="323"/>
      <c r="C475" s="323"/>
      <c r="D475" s="324"/>
      <c r="E475" s="324"/>
      <c r="F475" s="368"/>
      <c r="G475" s="368"/>
      <c r="H475" s="369"/>
      <c r="I475" s="369"/>
      <c r="J475" s="326"/>
      <c r="K475" s="236">
        <f>220*K474*0.85/1000</f>
        <v>12.342000000000001</v>
      </c>
      <c r="L475" s="236">
        <f>220*L474*0.85/1000</f>
        <v>17.577999999999999</v>
      </c>
      <c r="M475" s="236">
        <f>220*M474*0.85/1000</f>
        <v>4.4880000000000004</v>
      </c>
      <c r="N475" s="281"/>
      <c r="O475" s="162">
        <f>SUM(K475:M475)</f>
        <v>34.408000000000001</v>
      </c>
      <c r="P475" s="327">
        <f>220*P474*0.85/1000</f>
        <v>0</v>
      </c>
      <c r="Q475" s="327">
        <f>220*Q474*0.85/1000</f>
        <v>0</v>
      </c>
      <c r="R475" s="327">
        <f>220*R474*0.85/1000</f>
        <v>0</v>
      </c>
      <c r="S475" s="567"/>
      <c r="T475" s="370">
        <f>SUM(P475:R475)</f>
        <v>0</v>
      </c>
      <c r="U475" s="171">
        <f>SUM(O475,T475)</f>
        <v>34.408000000000001</v>
      </c>
      <c r="V475" s="479"/>
      <c r="W475" s="113"/>
      <c r="X475" s="113"/>
    </row>
    <row r="476" spans="1:24" ht="18" customHeight="1" x14ac:dyDescent="0.3">
      <c r="A476" s="181" t="s">
        <v>255</v>
      </c>
      <c r="B476" s="295">
        <v>250</v>
      </c>
      <c r="C476" s="295">
        <v>361</v>
      </c>
      <c r="D476" s="374">
        <f>MAX(K481:L481:M481)/361*100</f>
        <v>32.963988919667592</v>
      </c>
      <c r="E476" s="374"/>
      <c r="F476" s="487">
        <v>160</v>
      </c>
      <c r="G476" s="487">
        <v>231</v>
      </c>
      <c r="H476" s="514">
        <f>MAX(P481:R481)/231*100</f>
        <v>0</v>
      </c>
      <c r="I476" s="514"/>
      <c r="J476" s="61">
        <f>(K476+L476+M476)/3</f>
        <v>234.33333333333334</v>
      </c>
      <c r="K476" s="174">
        <v>233</v>
      </c>
      <c r="L476" s="174">
        <v>233</v>
      </c>
      <c r="M476" s="174">
        <v>237</v>
      </c>
      <c r="N476" s="63"/>
      <c r="O476" s="530"/>
      <c r="P476" s="489">
        <v>226</v>
      </c>
      <c r="Q476" s="489">
        <v>230</v>
      </c>
      <c r="R476" s="489">
        <v>227</v>
      </c>
      <c r="S476" s="564"/>
      <c r="T476" s="481"/>
      <c r="U476" s="191"/>
      <c r="V476" s="89"/>
      <c r="W476" s="113"/>
      <c r="X476" s="113"/>
    </row>
    <row r="477" spans="1:24" ht="18" customHeight="1" x14ac:dyDescent="0.25">
      <c r="A477" s="1061" t="s">
        <v>252</v>
      </c>
      <c r="B477" s="302"/>
      <c r="C477" s="302"/>
      <c r="D477" s="303"/>
      <c r="E477" s="303">
        <v>408</v>
      </c>
      <c r="F477" s="356"/>
      <c r="G477" s="356"/>
      <c r="H477" s="357"/>
      <c r="I477" s="356">
        <v>409</v>
      </c>
      <c r="J477" s="306"/>
      <c r="K477" s="81">
        <v>37</v>
      </c>
      <c r="L477" s="81">
        <v>18</v>
      </c>
      <c r="M477" s="81">
        <v>10</v>
      </c>
      <c r="N477" s="312">
        <f>SQRT((0+L477*0.866-M477*0.866)*(0+L477*0.866-M477*0.866)+(K477-L477*0.5-M477*0.5)*(K477-L477*0.5-M477*0.5))</f>
        <v>24.020765683050154</v>
      </c>
      <c r="O477" s="532"/>
      <c r="P477" s="451"/>
      <c r="Q477" s="451"/>
      <c r="R477" s="451"/>
      <c r="S477" s="564"/>
      <c r="T477" s="483"/>
      <c r="U477" s="191"/>
      <c r="V477" s="89"/>
      <c r="W477" s="113"/>
      <c r="X477" s="113"/>
    </row>
    <row r="478" spans="1:24" ht="18" customHeight="1" x14ac:dyDescent="0.25">
      <c r="A478" s="1061" t="s">
        <v>253</v>
      </c>
      <c r="B478" s="308"/>
      <c r="C478" s="308"/>
      <c r="D478" s="309"/>
      <c r="E478" s="309">
        <v>415</v>
      </c>
      <c r="F478" s="361"/>
      <c r="G478" s="361"/>
      <c r="H478" s="362"/>
      <c r="I478" s="361">
        <v>413</v>
      </c>
      <c r="J478" s="306"/>
      <c r="K478" s="81">
        <v>13</v>
      </c>
      <c r="L478" s="81">
        <v>44</v>
      </c>
      <c r="M478" s="81">
        <v>14</v>
      </c>
      <c r="N478" s="312">
        <f>SQRT((0+L478*0.866-M478*0.866)*(0+L478*0.866-M478*0.866)+(K478-L478*0.5-M478*0.5)*(K478-L478*0.5-M478*0.5))</f>
        <v>30.51164367909405</v>
      </c>
      <c r="O478" s="532"/>
      <c r="P478" s="451"/>
      <c r="Q478" s="451"/>
      <c r="R478" s="451"/>
      <c r="S478" s="564"/>
      <c r="T478" s="483"/>
      <c r="U478" s="191"/>
      <c r="V478" s="89"/>
      <c r="W478" s="113"/>
      <c r="X478" s="113"/>
    </row>
    <row r="479" spans="1:24" ht="18" customHeight="1" x14ac:dyDescent="0.25">
      <c r="A479" s="1061" t="s">
        <v>59</v>
      </c>
      <c r="B479" s="308"/>
      <c r="C479" s="308"/>
      <c r="D479" s="309"/>
      <c r="E479" s="309">
        <v>414</v>
      </c>
      <c r="F479" s="361"/>
      <c r="G479" s="361"/>
      <c r="H479" s="362"/>
      <c r="I479" s="361">
        <v>413</v>
      </c>
      <c r="J479" s="306"/>
      <c r="K479" s="81">
        <v>64</v>
      </c>
      <c r="L479" s="81">
        <v>57</v>
      </c>
      <c r="M479" s="81">
        <v>67</v>
      </c>
      <c r="N479" s="312">
        <f>SQRT((0+L479*0.866-M479*0.866)*(0+L479*0.866-M479*0.866)+(K479-L479*0.5-M479*0.5)*(K479-L479*0.5-M479*0.5))</f>
        <v>8.8879468945308133</v>
      </c>
      <c r="O479" s="532"/>
      <c r="P479" s="451"/>
      <c r="Q479" s="451"/>
      <c r="R479" s="451"/>
      <c r="S479" s="564"/>
      <c r="T479" s="483"/>
      <c r="U479" s="191"/>
      <c r="V479" s="89"/>
      <c r="W479" s="113"/>
      <c r="X479" s="113"/>
    </row>
    <row r="480" spans="1:24" ht="18" customHeight="1" x14ac:dyDescent="0.25">
      <c r="A480" s="1061" t="s">
        <v>256</v>
      </c>
      <c r="B480" s="308"/>
      <c r="C480" s="308"/>
      <c r="D480" s="309"/>
      <c r="E480" s="309"/>
      <c r="F480" s="361"/>
      <c r="G480" s="361"/>
      <c r="H480" s="362"/>
      <c r="I480" s="362"/>
      <c r="J480" s="568"/>
      <c r="K480" s="358"/>
      <c r="L480" s="358"/>
      <c r="M480" s="358"/>
      <c r="N480" s="312">
        <f>SQRT((0+L480*0.866-M480*0.866)*(0+L480*0.866-M480*0.866)+(K480-L480*0.5-M480*0.5)*(K480-L480*0.5-M480*0.5))</f>
        <v>0</v>
      </c>
      <c r="O480" s="534"/>
      <c r="P480" s="267">
        <v>0</v>
      </c>
      <c r="Q480" s="267">
        <v>0</v>
      </c>
      <c r="R480" s="267">
        <v>0</v>
      </c>
      <c r="S480" s="564">
        <f t="shared" si="39"/>
        <v>0</v>
      </c>
      <c r="T480" s="485"/>
      <c r="U480" s="191"/>
      <c r="V480" s="89"/>
      <c r="W480" s="113"/>
      <c r="X480" s="113"/>
    </row>
    <row r="481" spans="1:24" ht="18" customHeight="1" x14ac:dyDescent="0.3">
      <c r="A481" s="100" t="s">
        <v>11</v>
      </c>
      <c r="B481" s="314"/>
      <c r="C481" s="314"/>
      <c r="D481" s="315"/>
      <c r="E481" s="315"/>
      <c r="F481" s="334"/>
      <c r="G481" s="334"/>
      <c r="H481" s="365"/>
      <c r="I481" s="365"/>
      <c r="J481" s="317"/>
      <c r="K481" s="231">
        <f>SUM(K477:K480)</f>
        <v>114</v>
      </c>
      <c r="L481" s="231">
        <f>SUM(L477:L480)</f>
        <v>119</v>
      </c>
      <c r="M481" s="231">
        <f>SUM(M477:M480)</f>
        <v>91</v>
      </c>
      <c r="N481" s="245">
        <f>SQRT((0+L481*0.866-M481*0.866)*(0+L481*0.866-M481*0.866)+(K481-L481*0.5-M481*0.5)*(K481-L481*0.5-M481*0.5))</f>
        <v>25.864367457952653</v>
      </c>
      <c r="O481" s="156"/>
      <c r="P481" s="318">
        <f>SUM(P477:P480)</f>
        <v>0</v>
      </c>
      <c r="Q481" s="318">
        <f>SUM(Q477:Q480)</f>
        <v>0</v>
      </c>
      <c r="R481" s="318">
        <f>SUM(R477:R480)</f>
        <v>0</v>
      </c>
      <c r="S481" s="569">
        <f t="shared" si="39"/>
        <v>0</v>
      </c>
      <c r="T481" s="570"/>
      <c r="U481" s="191"/>
      <c r="V481" s="97"/>
      <c r="W481" s="113"/>
      <c r="X481" s="113"/>
    </row>
    <row r="482" spans="1:24" ht="18" customHeight="1" x14ac:dyDescent="0.3">
      <c r="A482" s="114"/>
      <c r="B482" s="323"/>
      <c r="C482" s="323"/>
      <c r="D482" s="324"/>
      <c r="E482" s="324"/>
      <c r="F482" s="368"/>
      <c r="G482" s="368"/>
      <c r="H482" s="369"/>
      <c r="I482" s="369"/>
      <c r="J482" s="326"/>
      <c r="K482" s="236">
        <f>220*K481*0.85/1000</f>
        <v>21.318000000000001</v>
      </c>
      <c r="L482" s="236">
        <f>220*L481*0.85/1000</f>
        <v>22.253</v>
      </c>
      <c r="M482" s="236">
        <f>220*M481*0.85/1000</f>
        <v>17.016999999999999</v>
      </c>
      <c r="N482" s="281"/>
      <c r="O482" s="162">
        <f>SUM(K482:M482)</f>
        <v>60.587999999999994</v>
      </c>
      <c r="P482" s="327">
        <f>220*P481*0.85/1000</f>
        <v>0</v>
      </c>
      <c r="Q482" s="327">
        <f>220*Q481*0.85/1000</f>
        <v>0</v>
      </c>
      <c r="R482" s="327">
        <f>220*R481*0.85/1000</f>
        <v>0</v>
      </c>
      <c r="S482" s="571"/>
      <c r="T482" s="370">
        <f>SUM(P482:R482)</f>
        <v>0</v>
      </c>
      <c r="U482" s="478"/>
      <c r="V482" s="283">
        <f>SUM(O482,T482)</f>
        <v>60.587999999999994</v>
      </c>
      <c r="W482" s="113"/>
      <c r="X482" s="113"/>
    </row>
    <row r="483" spans="1:24" ht="18" customHeight="1" x14ac:dyDescent="0.3">
      <c r="A483" s="572" t="s">
        <v>480</v>
      </c>
      <c r="B483" s="429">
        <v>160</v>
      </c>
      <c r="C483" s="429">
        <v>231</v>
      </c>
      <c r="D483" s="81">
        <f>MAX(K487:M487)*100/C483</f>
        <v>20.129870129870131</v>
      </c>
      <c r="E483" s="573"/>
      <c r="F483" s="574"/>
      <c r="G483" s="574"/>
      <c r="H483" s="575"/>
      <c r="I483" s="575"/>
      <c r="J483" s="568"/>
      <c r="K483" s="174">
        <v>226</v>
      </c>
      <c r="L483" s="174">
        <v>228</v>
      </c>
      <c r="M483" s="174">
        <v>233</v>
      </c>
      <c r="N483" s="531"/>
      <c r="O483" s="530"/>
      <c r="P483" s="576"/>
      <c r="Q483" s="576"/>
      <c r="R483" s="576"/>
      <c r="S483" s="577"/>
      <c r="T483" s="578"/>
      <c r="U483" s="191"/>
      <c r="V483" s="579"/>
      <c r="W483" s="113"/>
      <c r="X483" s="113"/>
    </row>
    <row r="484" spans="1:24" ht="18" customHeight="1" x14ac:dyDescent="0.3">
      <c r="A484" s="1083" t="s">
        <v>481</v>
      </c>
      <c r="B484" s="580"/>
      <c r="C484" s="580"/>
      <c r="D484" s="581"/>
      <c r="E484" s="142">
        <v>393</v>
      </c>
      <c r="F484" s="582"/>
      <c r="G484" s="582"/>
      <c r="H484" s="583"/>
      <c r="I484" s="583"/>
      <c r="J484" s="568"/>
      <c r="K484" s="81">
        <v>32</v>
      </c>
      <c r="L484" s="81">
        <v>26</v>
      </c>
      <c r="M484" s="81">
        <v>45</v>
      </c>
      <c r="N484" s="531">
        <f>SQRT((0+L484*0.866-M484*0.866)*(0+L484*0.866-M484*0.866)+(K484-L484*0.5-M484*0.5)*(K484-L484*0.5-M484*0.5))</f>
        <v>16.822131731739589</v>
      </c>
      <c r="O484" s="532"/>
      <c r="P484" s="576"/>
      <c r="Q484" s="576"/>
      <c r="R484" s="576"/>
      <c r="S484" s="577"/>
      <c r="T484" s="584"/>
      <c r="U484" s="191"/>
      <c r="V484" s="579"/>
      <c r="W484" s="113"/>
      <c r="X484" s="113"/>
    </row>
    <row r="485" spans="1:24" ht="18" customHeight="1" x14ac:dyDescent="0.3">
      <c r="A485" s="1083" t="s">
        <v>566</v>
      </c>
      <c r="B485" s="585"/>
      <c r="C485" s="585"/>
      <c r="D485" s="586"/>
      <c r="E485" s="587">
        <v>403</v>
      </c>
      <c r="F485" s="588"/>
      <c r="G485" s="588"/>
      <c r="H485" s="589"/>
      <c r="I485" s="589"/>
      <c r="J485" s="568"/>
      <c r="K485" s="425">
        <v>1</v>
      </c>
      <c r="L485" s="425">
        <v>0.3</v>
      </c>
      <c r="M485" s="425">
        <v>1.5</v>
      </c>
      <c r="N485" s="531">
        <f>SQRT((0+L485*0.866-M485*0.866)*(0+L485*0.866-M485*0.866)+(K485-L485*0.5-M485*0.5)*(K485-L485*0.5-M485*0.5))</f>
        <v>1.044000306513365</v>
      </c>
      <c r="O485" s="532"/>
      <c r="P485" s="576"/>
      <c r="Q485" s="576"/>
      <c r="R485" s="576"/>
      <c r="S485" s="577"/>
      <c r="T485" s="584"/>
      <c r="U485" s="191"/>
      <c r="V485" s="579"/>
      <c r="W485" s="113"/>
      <c r="X485" s="113"/>
    </row>
    <row r="486" spans="1:24" ht="18" customHeight="1" x14ac:dyDescent="0.3">
      <c r="A486" s="1083"/>
      <c r="B486" s="590"/>
      <c r="C486" s="590"/>
      <c r="D486" s="591"/>
      <c r="E486" s="592">
        <v>398</v>
      </c>
      <c r="F486" s="593"/>
      <c r="G486" s="593"/>
      <c r="H486" s="594"/>
      <c r="I486" s="594"/>
      <c r="J486" s="568"/>
      <c r="K486" s="425"/>
      <c r="L486" s="425"/>
      <c r="M486" s="425"/>
      <c r="N486" s="531"/>
      <c r="O486" s="534"/>
      <c r="P486" s="576"/>
      <c r="Q486" s="576"/>
      <c r="R486" s="576"/>
      <c r="S486" s="577"/>
      <c r="T486" s="595"/>
      <c r="U486" s="191"/>
      <c r="V486" s="579"/>
      <c r="W486" s="113"/>
      <c r="X486" s="113"/>
    </row>
    <row r="487" spans="1:24" ht="18" customHeight="1" x14ac:dyDescent="0.3">
      <c r="A487" s="268" t="s">
        <v>11</v>
      </c>
      <c r="B487" s="502"/>
      <c r="C487" s="502"/>
      <c r="D487" s="503"/>
      <c r="E487" s="503"/>
      <c r="F487" s="504"/>
      <c r="G487" s="504"/>
      <c r="H487" s="505"/>
      <c r="I487" s="505"/>
      <c r="J487" s="561"/>
      <c r="K487" s="274">
        <f>SUM(K484:K486)</f>
        <v>33</v>
      </c>
      <c r="L487" s="274">
        <f>SUM(L484:L486)</f>
        <v>26.3</v>
      </c>
      <c r="M487" s="274">
        <f>SUM(M484:M486)</f>
        <v>46.5</v>
      </c>
      <c r="N487" s="275"/>
      <c r="O487" s="596"/>
      <c r="P487" s="507"/>
      <c r="Q487" s="507"/>
      <c r="R487" s="507"/>
      <c r="S487" s="597"/>
      <c r="T487" s="566"/>
      <c r="U487" s="191"/>
      <c r="V487" s="97"/>
      <c r="W487" s="113"/>
      <c r="X487" s="113"/>
    </row>
    <row r="488" spans="1:24" ht="18" customHeight="1" x14ac:dyDescent="0.3">
      <c r="A488" s="114"/>
      <c r="B488" s="323"/>
      <c r="C488" s="323"/>
      <c r="D488" s="324"/>
      <c r="E488" s="324"/>
      <c r="F488" s="368"/>
      <c r="G488" s="368"/>
      <c r="H488" s="369"/>
      <c r="I488" s="369"/>
      <c r="J488" s="326"/>
      <c r="K488" s="236">
        <f>220*K487*0.85/1000</f>
        <v>6.1710000000000003</v>
      </c>
      <c r="L488" s="236">
        <f>220*L487*0.85/1000</f>
        <v>4.918099999999999</v>
      </c>
      <c r="M488" s="236">
        <f>220*M487*0.85/1000</f>
        <v>8.6954999999999991</v>
      </c>
      <c r="N488" s="281"/>
      <c r="O488" s="162">
        <f>SUM(K488:M488)</f>
        <v>19.784599999999998</v>
      </c>
      <c r="P488" s="327"/>
      <c r="Q488" s="327"/>
      <c r="R488" s="327"/>
      <c r="S488" s="571"/>
      <c r="T488" s="370">
        <f>SUM(P488:R488)</f>
        <v>0</v>
      </c>
      <c r="U488" s="171">
        <f>SUM(O488,T488)</f>
        <v>19.784599999999998</v>
      </c>
      <c r="V488" s="479"/>
      <c r="W488" s="113"/>
      <c r="X488" s="113"/>
    </row>
    <row r="489" spans="1:24" ht="18" customHeight="1" x14ac:dyDescent="0.3">
      <c r="A489" s="572" t="s">
        <v>482</v>
      </c>
      <c r="B489" s="429">
        <v>160</v>
      </c>
      <c r="C489" s="429">
        <v>231</v>
      </c>
      <c r="D489" s="81">
        <f>MAX(K493:M493)*100/C489</f>
        <v>17.316017316017316</v>
      </c>
      <c r="E489" s="573"/>
      <c r="F489" s="574"/>
      <c r="G489" s="574"/>
      <c r="H489" s="575"/>
      <c r="I489" s="575"/>
      <c r="J489" s="568"/>
      <c r="K489" s="62">
        <v>226</v>
      </c>
      <c r="L489" s="62">
        <v>228</v>
      </c>
      <c r="M489" s="62">
        <v>235</v>
      </c>
      <c r="N489" s="531"/>
      <c r="O489" s="530"/>
      <c r="P489" s="576"/>
      <c r="Q489" s="576"/>
      <c r="R489" s="576"/>
      <c r="S489" s="577"/>
      <c r="T489" s="578"/>
      <c r="U489" s="191"/>
      <c r="V489" s="579"/>
      <c r="W489" s="113"/>
      <c r="X489" s="113"/>
    </row>
    <row r="490" spans="1:24" ht="18" customHeight="1" x14ac:dyDescent="0.3">
      <c r="A490" s="1083" t="s">
        <v>481</v>
      </c>
      <c r="B490" s="580"/>
      <c r="C490" s="580"/>
      <c r="D490" s="581"/>
      <c r="E490" s="142">
        <v>404</v>
      </c>
      <c r="F490" s="582"/>
      <c r="G490" s="582"/>
      <c r="H490" s="583"/>
      <c r="I490" s="583"/>
      <c r="J490" s="568"/>
      <c r="K490" s="81">
        <v>40</v>
      </c>
      <c r="L490" s="81">
        <v>20</v>
      </c>
      <c r="M490" s="81">
        <v>37</v>
      </c>
      <c r="N490" s="531">
        <f>SQRT((0+L490*0.866-M490*0.866)*(0+L490*0.866-M490*0.866)+(K490-L490*0.5-M490*0.5)*(K490-L490*0.5-M490*0.5))</f>
        <v>18.68120135323208</v>
      </c>
      <c r="O490" s="532"/>
      <c r="P490" s="576"/>
      <c r="Q490" s="576"/>
      <c r="R490" s="576"/>
      <c r="S490" s="577"/>
      <c r="T490" s="584"/>
      <c r="U490" s="191"/>
      <c r="V490" s="97"/>
      <c r="W490" s="113"/>
      <c r="X490" s="113"/>
    </row>
    <row r="491" spans="1:24" ht="18" customHeight="1" x14ac:dyDescent="0.3">
      <c r="A491" s="1083" t="s">
        <v>566</v>
      </c>
      <c r="B491" s="585"/>
      <c r="C491" s="585"/>
      <c r="D491" s="586"/>
      <c r="E491" s="587">
        <v>408</v>
      </c>
      <c r="F491" s="588"/>
      <c r="G491" s="588"/>
      <c r="H491" s="589"/>
      <c r="I491" s="589"/>
      <c r="J491" s="568"/>
      <c r="K491" s="425">
        <v>0</v>
      </c>
      <c r="L491" s="425">
        <v>0</v>
      </c>
      <c r="M491" s="425">
        <v>1</v>
      </c>
      <c r="N491" s="531">
        <f>SQRT((0+L491*0.866-M491*0.866)*(0+L491*0.866-M491*0.866)+(K491-L491*0.5-M491*0.5)*(K491-L491*0.5-M491*0.5))</f>
        <v>0.99997799975799462</v>
      </c>
      <c r="O491" s="532"/>
      <c r="P491" s="576"/>
      <c r="Q491" s="576"/>
      <c r="R491" s="576"/>
      <c r="S491" s="577"/>
      <c r="T491" s="584"/>
      <c r="U491" s="191"/>
      <c r="V491" s="579"/>
      <c r="W491" s="113"/>
      <c r="X491" s="113"/>
    </row>
    <row r="492" spans="1:24" ht="18" customHeight="1" x14ac:dyDescent="0.3">
      <c r="A492" s="1083"/>
      <c r="B492" s="590"/>
      <c r="C492" s="590"/>
      <c r="D492" s="591"/>
      <c r="E492" s="592">
        <v>403</v>
      </c>
      <c r="F492" s="593"/>
      <c r="G492" s="593"/>
      <c r="H492" s="594"/>
      <c r="I492" s="594"/>
      <c r="J492" s="568"/>
      <c r="K492" s="425"/>
      <c r="L492" s="425"/>
      <c r="M492" s="425"/>
      <c r="N492" s="531"/>
      <c r="O492" s="534"/>
      <c r="P492" s="576"/>
      <c r="Q492" s="576"/>
      <c r="R492" s="576"/>
      <c r="S492" s="577"/>
      <c r="T492" s="595"/>
      <c r="U492" s="191"/>
      <c r="V492" s="579"/>
      <c r="W492" s="113"/>
      <c r="X492" s="113"/>
    </row>
    <row r="493" spans="1:24" ht="18" customHeight="1" x14ac:dyDescent="0.3">
      <c r="A493" s="268" t="s">
        <v>11</v>
      </c>
      <c r="B493" s="502"/>
      <c r="C493" s="502"/>
      <c r="D493" s="503"/>
      <c r="E493" s="503"/>
      <c r="F493" s="504"/>
      <c r="G493" s="504"/>
      <c r="H493" s="505"/>
      <c r="I493" s="505"/>
      <c r="J493" s="561"/>
      <c r="K493" s="274">
        <f>SUM(K490:K492)</f>
        <v>40</v>
      </c>
      <c r="L493" s="274">
        <f>SUM(L490:L492)</f>
        <v>20</v>
      </c>
      <c r="M493" s="274">
        <f>SUM(M490:M492)</f>
        <v>38</v>
      </c>
      <c r="N493" s="275"/>
      <c r="O493" s="596"/>
      <c r="P493" s="507"/>
      <c r="Q493" s="507"/>
      <c r="R493" s="507"/>
      <c r="S493" s="597"/>
      <c r="T493" s="566"/>
      <c r="U493" s="191"/>
      <c r="V493" s="97"/>
      <c r="W493" s="113"/>
      <c r="X493" s="113"/>
    </row>
    <row r="494" spans="1:24" ht="18" customHeight="1" x14ac:dyDescent="0.3">
      <c r="A494" s="114"/>
      <c r="B494" s="323"/>
      <c r="C494" s="323"/>
      <c r="D494" s="324"/>
      <c r="E494" s="324"/>
      <c r="F494" s="368"/>
      <c r="G494" s="368"/>
      <c r="H494" s="369"/>
      <c r="I494" s="369"/>
      <c r="J494" s="326"/>
      <c r="K494" s="236">
        <f>220*K493*0.85/1000</f>
        <v>7.48</v>
      </c>
      <c r="L494" s="236">
        <f>220*L493*0.85/1000</f>
        <v>3.74</v>
      </c>
      <c r="M494" s="236">
        <f>220*M493*0.85/1000</f>
        <v>7.1059999999999999</v>
      </c>
      <c r="N494" s="281"/>
      <c r="O494" s="162">
        <f>SUM(K494:M494)</f>
        <v>18.326000000000001</v>
      </c>
      <c r="P494" s="327"/>
      <c r="Q494" s="327"/>
      <c r="R494" s="327"/>
      <c r="S494" s="571"/>
      <c r="T494" s="370">
        <f>SUM(P494:R494)</f>
        <v>0</v>
      </c>
      <c r="U494" s="478"/>
      <c r="V494" s="283">
        <f>SUM(O494,T494)</f>
        <v>18.326000000000001</v>
      </c>
      <c r="W494" s="113"/>
      <c r="X494" s="113"/>
    </row>
    <row r="495" spans="1:24" ht="18" customHeight="1" x14ac:dyDescent="0.3">
      <c r="A495" s="572" t="s">
        <v>257</v>
      </c>
      <c r="B495" s="598">
        <v>400</v>
      </c>
      <c r="C495" s="598">
        <v>578</v>
      </c>
      <c r="D495" s="599">
        <f>MAX(K507:M507)*100/C495</f>
        <v>20.415224913494811</v>
      </c>
      <c r="E495" s="599"/>
      <c r="F495" s="420">
        <v>400</v>
      </c>
      <c r="G495" s="420">
        <v>578</v>
      </c>
      <c r="H495" s="421">
        <f>MAX(P507:R507)/578*100</f>
        <v>19.72318339100346</v>
      </c>
      <c r="I495" s="421"/>
      <c r="J495" s="600">
        <f>(K495+L495+M495)/3</f>
        <v>229.66666666666666</v>
      </c>
      <c r="K495" s="298">
        <v>233</v>
      </c>
      <c r="L495" s="298">
        <v>231</v>
      </c>
      <c r="M495" s="298">
        <v>225</v>
      </c>
      <c r="N495" s="299"/>
      <c r="O495" s="601"/>
      <c r="P495" s="489">
        <v>236</v>
      </c>
      <c r="Q495" s="489">
        <v>218</v>
      </c>
      <c r="R495" s="489">
        <v>230</v>
      </c>
      <c r="S495" s="423"/>
      <c r="T495" s="481"/>
      <c r="U495" s="191"/>
      <c r="V495" s="89"/>
      <c r="W495" s="71"/>
      <c r="X495" s="71"/>
    </row>
    <row r="496" spans="1:24" ht="18" customHeight="1" x14ac:dyDescent="0.25">
      <c r="A496" s="1061" t="s">
        <v>119</v>
      </c>
      <c r="B496" s="602"/>
      <c r="C496" s="603"/>
      <c r="D496" s="604"/>
      <c r="E496" s="604">
        <v>399</v>
      </c>
      <c r="F496" s="431"/>
      <c r="G496" s="431"/>
      <c r="H496" s="431"/>
      <c r="I496" s="431">
        <v>390</v>
      </c>
      <c r="J496" s="605"/>
      <c r="K496" s="358"/>
      <c r="L496" s="358"/>
      <c r="M496" s="358"/>
      <c r="N496" s="312"/>
      <c r="O496" s="359"/>
      <c r="P496" s="267">
        <v>33</v>
      </c>
      <c r="Q496" s="267">
        <v>29</v>
      </c>
      <c r="R496" s="267">
        <v>6</v>
      </c>
      <c r="S496" s="423">
        <f>SQRT((0+Q496*0.866-R496*0.866)*(0+Q496*0.866-R496*0.866)+(P496-Q496*0.5-R496*0.5)*(P496-Q496*0.5-R496*0.5))</f>
        <v>25.238397809686731</v>
      </c>
      <c r="T496" s="483"/>
      <c r="U496" s="191"/>
      <c r="V496" s="89"/>
      <c r="W496" s="2"/>
      <c r="X496" s="2"/>
    </row>
    <row r="497" spans="1:24" ht="18" customHeight="1" x14ac:dyDescent="0.25">
      <c r="A497" s="1061" t="s">
        <v>369</v>
      </c>
      <c r="B497" s="606"/>
      <c r="C497" s="607"/>
      <c r="D497" s="608"/>
      <c r="E497" s="608">
        <v>401</v>
      </c>
      <c r="F497" s="433"/>
      <c r="G497" s="433"/>
      <c r="H497" s="433"/>
      <c r="I497" s="433">
        <v>396</v>
      </c>
      <c r="J497" s="605"/>
      <c r="K497" s="358"/>
      <c r="L497" s="358"/>
      <c r="M497" s="358"/>
      <c r="N497" s="312"/>
      <c r="O497" s="359"/>
      <c r="P497" s="267">
        <v>2</v>
      </c>
      <c r="Q497" s="267">
        <v>17</v>
      </c>
      <c r="R497" s="267">
        <v>42</v>
      </c>
      <c r="S497" s="423">
        <f>SQRT((0+Q497*0.866-R497*0.866)*(0+Q497*0.866-R497*0.866)+(P497-Q497*0.5-R497*0.5)*(P497-Q497*0.5-R497*0.5))</f>
        <v>34.999607140652309</v>
      </c>
      <c r="T497" s="483"/>
      <c r="U497" s="191"/>
      <c r="V497" s="89"/>
      <c r="W497" s="2"/>
      <c r="X497" s="2"/>
    </row>
    <row r="498" spans="1:24" ht="18" customHeight="1" x14ac:dyDescent="0.25">
      <c r="A498" s="1061" t="s">
        <v>268</v>
      </c>
      <c r="B498" s="606"/>
      <c r="C498" s="607"/>
      <c r="D498" s="608"/>
      <c r="E498" s="608">
        <v>398</v>
      </c>
      <c r="F498" s="433"/>
      <c r="G498" s="433"/>
      <c r="H498" s="433"/>
      <c r="I498" s="433">
        <v>398</v>
      </c>
      <c r="J498" s="605"/>
      <c r="K498" s="358"/>
      <c r="L498" s="358"/>
      <c r="M498" s="358"/>
      <c r="N498" s="312"/>
      <c r="O498" s="359"/>
      <c r="P498" s="267">
        <v>46</v>
      </c>
      <c r="Q498" s="267">
        <v>38</v>
      </c>
      <c r="R498" s="267">
        <v>66</v>
      </c>
      <c r="S498" s="423">
        <f>SQRT((0+Q498*0.866-R498*0.866)*(0+Q498*0.866-R498*0.866)+(P498-Q498*0.5-R498*0.5)*(P498-Q498*0.5-R498*0.5))</f>
        <v>24.979301511451435</v>
      </c>
      <c r="T498" s="483"/>
      <c r="U498" s="191"/>
      <c r="V498" s="89"/>
      <c r="W498" s="2"/>
      <c r="X498" s="2"/>
    </row>
    <row r="499" spans="1:24" ht="18" customHeight="1" x14ac:dyDescent="0.25">
      <c r="A499" s="1061" t="s">
        <v>60</v>
      </c>
      <c r="B499" s="606"/>
      <c r="C499" s="606"/>
      <c r="D499" s="608"/>
      <c r="E499" s="608"/>
      <c r="F499" s="433"/>
      <c r="G499" s="433"/>
      <c r="H499" s="609"/>
      <c r="I499" s="609"/>
      <c r="J499" s="610"/>
      <c r="K499" s="81">
        <v>0</v>
      </c>
      <c r="L499" s="81">
        <v>0</v>
      </c>
      <c r="M499" s="81">
        <v>0</v>
      </c>
      <c r="N499" s="312">
        <f t="shared" ref="N499:N507" si="40">SQRT((0+L499*0.866-M499*0.866)*(0+L499*0.866-M499*0.866)+(K499-L499*0.5-M499*0.5)*(K499-L499*0.5-M499*0.5))</f>
        <v>0</v>
      </c>
      <c r="O499" s="359"/>
      <c r="P499" s="451"/>
      <c r="Q499" s="451"/>
      <c r="R499" s="451"/>
      <c r="S499" s="423"/>
      <c r="T499" s="483"/>
      <c r="U499" s="191"/>
      <c r="V499" s="89"/>
      <c r="W499" s="2"/>
      <c r="X499" s="2"/>
    </row>
    <row r="500" spans="1:24" ht="18" customHeight="1" x14ac:dyDescent="0.25">
      <c r="A500" s="1061" t="s">
        <v>155</v>
      </c>
      <c r="B500" s="606"/>
      <c r="C500" s="606"/>
      <c r="D500" s="608"/>
      <c r="E500" s="608"/>
      <c r="F500" s="433"/>
      <c r="G500" s="433"/>
      <c r="H500" s="433"/>
      <c r="I500" s="433"/>
      <c r="J500" s="605"/>
      <c r="K500" s="81">
        <v>46</v>
      </c>
      <c r="L500" s="81">
        <v>88</v>
      </c>
      <c r="M500" s="81">
        <v>68</v>
      </c>
      <c r="N500" s="312">
        <f t="shared" si="40"/>
        <v>36.38656895064441</v>
      </c>
      <c r="O500" s="359"/>
      <c r="P500" s="451"/>
      <c r="Q500" s="451"/>
      <c r="R500" s="451"/>
      <c r="S500" s="423"/>
      <c r="T500" s="483"/>
      <c r="U500" s="191"/>
      <c r="V500" s="89"/>
      <c r="W500" s="2"/>
      <c r="X500" s="2"/>
    </row>
    <row r="501" spans="1:24" ht="18" customHeight="1" x14ac:dyDescent="0.25">
      <c r="A501" s="1061" t="s">
        <v>61</v>
      </c>
      <c r="B501" s="606"/>
      <c r="C501" s="606"/>
      <c r="D501" s="608"/>
      <c r="E501" s="608"/>
      <c r="F501" s="433"/>
      <c r="G501" s="433"/>
      <c r="H501" s="433"/>
      <c r="I501" s="433"/>
      <c r="J501" s="605"/>
      <c r="K501" s="81">
        <v>0</v>
      </c>
      <c r="L501" s="81">
        <v>0</v>
      </c>
      <c r="M501" s="81">
        <v>0</v>
      </c>
      <c r="N501" s="312">
        <f t="shared" si="40"/>
        <v>0</v>
      </c>
      <c r="O501" s="359"/>
      <c r="P501" s="451"/>
      <c r="Q501" s="451"/>
      <c r="R501" s="451"/>
      <c r="S501" s="423"/>
      <c r="T501" s="483"/>
      <c r="U501" s="191"/>
      <c r="V501" s="89"/>
      <c r="W501" s="2"/>
      <c r="X501" s="2"/>
    </row>
    <row r="502" spans="1:24" ht="18" customHeight="1" x14ac:dyDescent="0.25">
      <c r="A502" s="1061" t="s">
        <v>606</v>
      </c>
      <c r="B502" s="606"/>
      <c r="C502" s="606"/>
      <c r="D502" s="608"/>
      <c r="E502" s="608"/>
      <c r="F502" s="433"/>
      <c r="G502" s="433"/>
      <c r="H502" s="433"/>
      <c r="I502" s="433"/>
      <c r="J502" s="605"/>
      <c r="K502" s="81">
        <v>0</v>
      </c>
      <c r="L502" s="81">
        <v>0</v>
      </c>
      <c r="M502" s="81">
        <v>0</v>
      </c>
      <c r="N502" s="312">
        <f t="shared" si="40"/>
        <v>0</v>
      </c>
      <c r="O502" s="359"/>
      <c r="P502" s="451"/>
      <c r="Q502" s="451"/>
      <c r="R502" s="451"/>
      <c r="S502" s="423"/>
      <c r="T502" s="483"/>
      <c r="U502" s="191"/>
      <c r="V502" s="89"/>
      <c r="W502" s="2"/>
      <c r="X502" s="2"/>
    </row>
    <row r="503" spans="1:24" ht="18" customHeight="1" x14ac:dyDescent="0.25">
      <c r="A503" s="1061" t="s">
        <v>156</v>
      </c>
      <c r="B503" s="606"/>
      <c r="C503" s="606"/>
      <c r="D503" s="608"/>
      <c r="E503" s="608"/>
      <c r="F503" s="433"/>
      <c r="G503" s="433"/>
      <c r="H503" s="433"/>
      <c r="I503" s="433"/>
      <c r="J503" s="605"/>
      <c r="K503" s="81">
        <v>3</v>
      </c>
      <c r="L503" s="81">
        <v>29</v>
      </c>
      <c r="M503" s="81">
        <v>4</v>
      </c>
      <c r="N503" s="312">
        <f t="shared" si="40"/>
        <v>25.514162733666179</v>
      </c>
      <c r="O503" s="359"/>
      <c r="P503" s="451"/>
      <c r="Q503" s="451"/>
      <c r="R503" s="451"/>
      <c r="S503" s="423"/>
      <c r="T503" s="483"/>
      <c r="U503" s="191"/>
      <c r="V503" s="89"/>
      <c r="W503" s="2"/>
      <c r="X503" s="2"/>
    </row>
    <row r="504" spans="1:24" ht="18" customHeight="1" x14ac:dyDescent="0.25">
      <c r="A504" s="1061" t="s">
        <v>483</v>
      </c>
      <c r="B504" s="606"/>
      <c r="C504" s="606"/>
      <c r="D504" s="608"/>
      <c r="E504" s="608"/>
      <c r="F504" s="433"/>
      <c r="G504" s="433"/>
      <c r="H504" s="433"/>
      <c r="I504" s="433"/>
      <c r="J504" s="605"/>
      <c r="K504" s="81">
        <v>0</v>
      </c>
      <c r="L504" s="81">
        <v>0</v>
      </c>
      <c r="M504" s="81">
        <v>0</v>
      </c>
      <c r="N504" s="312">
        <f t="shared" si="40"/>
        <v>0</v>
      </c>
      <c r="O504" s="359"/>
      <c r="P504" s="451"/>
      <c r="Q504" s="451"/>
      <c r="R504" s="451"/>
      <c r="S504" s="423"/>
      <c r="T504" s="483"/>
      <c r="U504" s="191"/>
      <c r="V504" s="191"/>
      <c r="W504" s="2"/>
      <c r="X504" s="2"/>
    </row>
    <row r="505" spans="1:24" ht="18" customHeight="1" x14ac:dyDescent="0.25">
      <c r="A505" s="1061" t="s">
        <v>484</v>
      </c>
      <c r="B505" s="606"/>
      <c r="C505" s="606"/>
      <c r="D505" s="608"/>
      <c r="E505" s="608"/>
      <c r="F505" s="433"/>
      <c r="G505" s="433"/>
      <c r="H505" s="433"/>
      <c r="I505" s="433"/>
      <c r="J505" s="605"/>
      <c r="K505" s="81">
        <v>3</v>
      </c>
      <c r="L505" s="81">
        <v>1</v>
      </c>
      <c r="M505" s="81">
        <v>12</v>
      </c>
      <c r="N505" s="312">
        <f t="shared" si="40"/>
        <v>10.148629267048827</v>
      </c>
      <c r="O505" s="359"/>
      <c r="P505" s="451"/>
      <c r="Q505" s="451"/>
      <c r="R505" s="451"/>
      <c r="S505" s="423"/>
      <c r="T505" s="483"/>
      <c r="U505" s="191"/>
      <c r="V505" s="89"/>
      <c r="W505" s="2"/>
      <c r="X505" s="2"/>
    </row>
    <row r="506" spans="1:24" ht="18" customHeight="1" x14ac:dyDescent="0.25">
      <c r="B506" s="606"/>
      <c r="C506" s="606"/>
      <c r="D506" s="608"/>
      <c r="E506" s="608"/>
      <c r="F506" s="433"/>
      <c r="G506" s="433"/>
      <c r="H506" s="433"/>
      <c r="I506" s="433"/>
      <c r="J506" s="605"/>
      <c r="K506" s="358"/>
      <c r="L506" s="358"/>
      <c r="M506" s="358"/>
      <c r="N506" s="312">
        <f t="shared" si="40"/>
        <v>0</v>
      </c>
      <c r="O506" s="313"/>
      <c r="P506" s="451"/>
      <c r="Q506" s="451"/>
      <c r="R506" s="451"/>
      <c r="S506" s="423"/>
      <c r="T506" s="485"/>
      <c r="U506" s="191"/>
      <c r="V506" s="89"/>
      <c r="W506" s="2"/>
      <c r="X506" s="2"/>
    </row>
    <row r="507" spans="1:24" ht="18" customHeight="1" x14ac:dyDescent="0.3">
      <c r="A507" s="268" t="s">
        <v>11</v>
      </c>
      <c r="B507" s="502"/>
      <c r="C507" s="502"/>
      <c r="D507" s="503"/>
      <c r="E507" s="503"/>
      <c r="F507" s="504"/>
      <c r="G507" s="504"/>
      <c r="H507" s="504"/>
      <c r="I507" s="504"/>
      <c r="J507" s="273"/>
      <c r="K507" s="507">
        <f>SUM(K496:K506)</f>
        <v>52</v>
      </c>
      <c r="L507" s="507">
        <f>SUM(L496:L506)</f>
        <v>118</v>
      </c>
      <c r="M507" s="507">
        <f>SUM(M496:M506)</f>
        <v>84</v>
      </c>
      <c r="N507" s="508">
        <f t="shared" si="40"/>
        <v>57.165978833568488</v>
      </c>
      <c r="O507" s="611"/>
      <c r="P507" s="507">
        <f>SUM(P496:P506)</f>
        <v>81</v>
      </c>
      <c r="Q507" s="507">
        <f>SUM(Q496:Q506)</f>
        <v>84</v>
      </c>
      <c r="R507" s="507">
        <f>SUM(R496:R506)</f>
        <v>114</v>
      </c>
      <c r="S507" s="529">
        <f>SQRT((0+Q507*0.866-R507*0.866)*(0+Q507*0.866-R507*0.866)+(P507-Q507*0.5-R507*0.5)*(P507-Q507*0.5-R507*0.5))</f>
        <v>31.606334808072894</v>
      </c>
      <c r="T507" s="566"/>
      <c r="U507" s="191"/>
      <c r="V507" s="97"/>
      <c r="W507" s="2"/>
      <c r="X507" s="2"/>
    </row>
    <row r="508" spans="1:24" ht="18" customHeight="1" x14ac:dyDescent="0.3">
      <c r="A508" s="114"/>
      <c r="B508" s="323"/>
      <c r="C508" s="323"/>
      <c r="D508" s="324"/>
      <c r="E508" s="324"/>
      <c r="F508" s="368"/>
      <c r="G508" s="368"/>
      <c r="H508" s="368"/>
      <c r="I508" s="368"/>
      <c r="J508" s="244"/>
      <c r="K508" s="327">
        <f>220*K507*0.85/1000</f>
        <v>9.7240000000000002</v>
      </c>
      <c r="L508" s="327">
        <f>220*L507*0.85/1000</f>
        <v>22.065999999999999</v>
      </c>
      <c r="M508" s="327">
        <f>220*M507*0.85/1000</f>
        <v>15.708</v>
      </c>
      <c r="N508" s="328"/>
      <c r="O508" s="612">
        <f>SUM(K508:M508)</f>
        <v>47.497999999999998</v>
      </c>
      <c r="P508" s="327">
        <f>220*P507*0.85/1000</f>
        <v>15.147</v>
      </c>
      <c r="Q508" s="327">
        <f>220*Q507*0.85/1000</f>
        <v>15.708</v>
      </c>
      <c r="R508" s="327">
        <f>220*R507*0.85/1000</f>
        <v>21.318000000000001</v>
      </c>
      <c r="S508" s="336"/>
      <c r="T508" s="370">
        <f>SUM(P508:R508)</f>
        <v>52.173000000000002</v>
      </c>
      <c r="U508" s="171">
        <f>SUM(O508,T508)</f>
        <v>99.670999999999992</v>
      </c>
      <c r="V508" s="373"/>
      <c r="W508" s="2"/>
      <c r="X508" s="2"/>
    </row>
    <row r="509" spans="1:24" ht="18" customHeight="1" x14ac:dyDescent="0.3">
      <c r="A509" s="572" t="s">
        <v>258</v>
      </c>
      <c r="B509" s="598">
        <v>400</v>
      </c>
      <c r="C509" s="598">
        <v>578</v>
      </c>
      <c r="D509" s="134">
        <f>MAX(K521:M521)/578*100</f>
        <v>27.162629757785467</v>
      </c>
      <c r="E509" s="374"/>
      <c r="F509" s="420">
        <v>400</v>
      </c>
      <c r="G509" s="420">
        <v>578</v>
      </c>
      <c r="H509" s="514">
        <f>MAX(P521:R521)/578*100</f>
        <v>22.318339100346023</v>
      </c>
      <c r="I509" s="514"/>
      <c r="J509" s="600">
        <f>(K509+L509+M509)/3</f>
        <v>239.33333333333334</v>
      </c>
      <c r="K509" s="298">
        <v>243</v>
      </c>
      <c r="L509" s="298">
        <v>237</v>
      </c>
      <c r="M509" s="298">
        <v>238</v>
      </c>
      <c r="N509" s="299"/>
      <c r="O509" s="601"/>
      <c r="P509" s="489">
        <v>241</v>
      </c>
      <c r="Q509" s="489">
        <v>237</v>
      </c>
      <c r="R509" s="489">
        <v>238</v>
      </c>
      <c r="S509" s="423"/>
      <c r="T509" s="481"/>
      <c r="U509" s="191"/>
      <c r="V509" s="89"/>
      <c r="W509" s="2"/>
      <c r="X509" s="2"/>
    </row>
    <row r="510" spans="1:24" ht="18" customHeight="1" x14ac:dyDescent="0.25">
      <c r="A510" s="1061" t="s">
        <v>119</v>
      </c>
      <c r="B510" s="602"/>
      <c r="C510" s="603"/>
      <c r="D510" s="604"/>
      <c r="E510" s="604">
        <v>411</v>
      </c>
      <c r="F510" s="431"/>
      <c r="G510" s="431"/>
      <c r="H510" s="431"/>
      <c r="I510" s="431">
        <v>410</v>
      </c>
      <c r="J510" s="605"/>
      <c r="K510" s="358"/>
      <c r="L510" s="358"/>
      <c r="M510" s="358"/>
      <c r="N510" s="312"/>
      <c r="O510" s="359"/>
      <c r="P510" s="267">
        <v>22</v>
      </c>
      <c r="Q510" s="267">
        <v>19</v>
      </c>
      <c r="R510" s="267">
        <v>27</v>
      </c>
      <c r="S510" s="423">
        <f>SQRT((0+Q510*0.866-R510*0.866)*(0+Q510*0.866-R510*0.866)+(P510-Q510*0.5-R510*0.5)*(P510-Q510*0.5-R510*0.5))</f>
        <v>6.9997988542528855</v>
      </c>
      <c r="T510" s="483"/>
      <c r="U510" s="191"/>
      <c r="V510" s="89"/>
      <c r="W510" s="2"/>
      <c r="X510" s="2"/>
    </row>
    <row r="511" spans="1:24" ht="18" customHeight="1" x14ac:dyDescent="0.25">
      <c r="A511" s="1061" t="s">
        <v>369</v>
      </c>
      <c r="B511" s="606"/>
      <c r="C511" s="607"/>
      <c r="D511" s="608"/>
      <c r="E511" s="608">
        <v>417</v>
      </c>
      <c r="F511" s="433"/>
      <c r="G511" s="433"/>
      <c r="H511" s="433"/>
      <c r="I511" s="433">
        <v>417</v>
      </c>
      <c r="J511" s="605"/>
      <c r="K511" s="358"/>
      <c r="L511" s="358"/>
      <c r="M511" s="358"/>
      <c r="N511" s="312"/>
      <c r="O511" s="359"/>
      <c r="P511" s="267">
        <v>9</v>
      </c>
      <c r="Q511" s="267">
        <v>16</v>
      </c>
      <c r="R511" s="267">
        <v>35</v>
      </c>
      <c r="S511" s="423">
        <f>SQRT((0+Q511*0.866-R511*0.866)*(0+Q511*0.866-R511*0.866)+(P511-Q511*0.5-R511*0.5)*(P511-Q511*0.5-R511*0.5))</f>
        <v>23.302019569127481</v>
      </c>
      <c r="T511" s="483"/>
      <c r="U511" s="191"/>
      <c r="V511" s="89"/>
      <c r="W511" s="2"/>
      <c r="X511" s="2"/>
    </row>
    <row r="512" spans="1:24" ht="18" customHeight="1" x14ac:dyDescent="0.25">
      <c r="A512" s="1061" t="s">
        <v>268</v>
      </c>
      <c r="B512" s="606"/>
      <c r="C512" s="607"/>
      <c r="D512" s="608"/>
      <c r="E512" s="608">
        <v>420</v>
      </c>
      <c r="F512" s="433"/>
      <c r="G512" s="433"/>
      <c r="H512" s="433"/>
      <c r="I512" s="433">
        <v>420</v>
      </c>
      <c r="J512" s="605"/>
      <c r="K512" s="358"/>
      <c r="L512" s="358"/>
      <c r="M512" s="358"/>
      <c r="N512" s="312"/>
      <c r="O512" s="359"/>
      <c r="P512" s="267">
        <v>76</v>
      </c>
      <c r="Q512" s="267">
        <v>76</v>
      </c>
      <c r="R512" s="267">
        <v>67</v>
      </c>
      <c r="S512" s="423">
        <f>SQRT((0+Q512*0.866-R512*0.866)*(0+Q512*0.866-R512*0.866)+(P512-Q512*0.5-R512*0.5)*(P512-Q512*0.5-R512*0.5))</f>
        <v>8.9998019978219546</v>
      </c>
      <c r="T512" s="483"/>
      <c r="U512" s="191"/>
      <c r="V512" s="89"/>
      <c r="W512" s="2"/>
      <c r="X512" s="2"/>
    </row>
    <row r="513" spans="1:24" ht="18" customHeight="1" x14ac:dyDescent="0.25">
      <c r="A513" s="1061" t="s">
        <v>60</v>
      </c>
      <c r="B513" s="606"/>
      <c r="C513" s="606"/>
      <c r="D513" s="608"/>
      <c r="E513" s="608"/>
      <c r="F513" s="433"/>
      <c r="G513" s="433"/>
      <c r="H513" s="613"/>
      <c r="I513" s="613"/>
      <c r="J513" s="610"/>
      <c r="K513" s="498">
        <v>0</v>
      </c>
      <c r="L513" s="614">
        <v>0</v>
      </c>
      <c r="M513" s="614">
        <v>0</v>
      </c>
      <c r="N513" s="615">
        <f t="shared" ref="N513:N521" si="41">SQRT((0+L513*0.866-M513*0.866)*(0+L513*0.866-M513*0.866)+(K513-L513*0.5-M513*0.5)*(K513-L513*0.5-M513*0.5))</f>
        <v>0</v>
      </c>
      <c r="O513" s="359"/>
      <c r="P513" s="451"/>
      <c r="Q513" s="451"/>
      <c r="R513" s="451"/>
      <c r="S513" s="423">
        <f>SQRT((0+Q513*0.866-R513*0.866)*(0+Q513*0.866-R513*0.866)+(P513-Q513*0.5-R513*0.5)*(P513-Q513*0.5-R513*0.5))</f>
        <v>0</v>
      </c>
      <c r="T513" s="483"/>
      <c r="U513" s="191"/>
      <c r="V513" s="89"/>
      <c r="W513" s="2"/>
      <c r="X513" s="2"/>
    </row>
    <row r="514" spans="1:24" ht="18" customHeight="1" x14ac:dyDescent="0.25">
      <c r="A514" s="1061" t="s">
        <v>155</v>
      </c>
      <c r="B514" s="606"/>
      <c r="C514" s="606"/>
      <c r="D514" s="608"/>
      <c r="E514" s="608"/>
      <c r="F514" s="433"/>
      <c r="G514" s="433"/>
      <c r="H514" s="616"/>
      <c r="I514" s="616"/>
      <c r="J514" s="605"/>
      <c r="K514" s="81">
        <v>78</v>
      </c>
      <c r="L514" s="81">
        <v>120</v>
      </c>
      <c r="M514" s="81">
        <v>77</v>
      </c>
      <c r="N514" s="615">
        <f t="shared" si="41"/>
        <v>42.507865672131786</v>
      </c>
      <c r="O514" s="359"/>
      <c r="P514" s="451"/>
      <c r="Q514" s="451"/>
      <c r="R514" s="451"/>
      <c r="S514" s="423"/>
      <c r="T514" s="483"/>
      <c r="U514" s="191"/>
      <c r="V514" s="89"/>
      <c r="W514" s="2"/>
      <c r="X514" s="2"/>
    </row>
    <row r="515" spans="1:24" ht="18" customHeight="1" x14ac:dyDescent="0.25">
      <c r="A515" s="1061" t="s">
        <v>61</v>
      </c>
      <c r="B515" s="606"/>
      <c r="C515" s="606"/>
      <c r="D515" s="608"/>
      <c r="E515" s="608"/>
      <c r="F515" s="433"/>
      <c r="G515" s="433"/>
      <c r="H515" s="616"/>
      <c r="I515" s="616"/>
      <c r="J515" s="605"/>
      <c r="K515" s="81">
        <v>0</v>
      </c>
      <c r="L515" s="81">
        <v>0</v>
      </c>
      <c r="M515" s="81">
        <v>0</v>
      </c>
      <c r="N515" s="615">
        <f t="shared" si="41"/>
        <v>0</v>
      </c>
      <c r="O515" s="359"/>
      <c r="P515" s="451"/>
      <c r="Q515" s="451"/>
      <c r="R515" s="451"/>
      <c r="S515" s="423"/>
      <c r="T515" s="483"/>
      <c r="U515" s="191"/>
      <c r="V515" s="89"/>
      <c r="W515" s="2"/>
      <c r="X515" s="2"/>
    </row>
    <row r="516" spans="1:24" ht="18" customHeight="1" x14ac:dyDescent="0.25">
      <c r="A516" s="1061" t="s">
        <v>606</v>
      </c>
      <c r="B516" s="606"/>
      <c r="C516" s="606"/>
      <c r="D516" s="608"/>
      <c r="E516" s="608"/>
      <c r="F516" s="433"/>
      <c r="G516" s="433"/>
      <c r="H516" s="616"/>
      <c r="I516" s="616"/>
      <c r="J516" s="605"/>
      <c r="K516" s="81">
        <v>0</v>
      </c>
      <c r="L516" s="81">
        <v>0</v>
      </c>
      <c r="M516" s="81">
        <v>0</v>
      </c>
      <c r="N516" s="615">
        <f t="shared" si="41"/>
        <v>0</v>
      </c>
      <c r="O516" s="359"/>
      <c r="P516" s="451"/>
      <c r="Q516" s="451"/>
      <c r="R516" s="451"/>
      <c r="S516" s="423"/>
      <c r="T516" s="483"/>
      <c r="U516" s="191"/>
      <c r="V516" s="89"/>
      <c r="W516" s="2"/>
      <c r="X516" s="2"/>
    </row>
    <row r="517" spans="1:24" ht="18" customHeight="1" x14ac:dyDescent="0.25">
      <c r="A517" s="1061" t="s">
        <v>156</v>
      </c>
      <c r="B517" s="606"/>
      <c r="C517" s="606"/>
      <c r="D517" s="608"/>
      <c r="E517" s="608"/>
      <c r="F517" s="433"/>
      <c r="G517" s="433"/>
      <c r="H517" s="616"/>
      <c r="I517" s="616"/>
      <c r="J517" s="605"/>
      <c r="K517" s="81">
        <v>2</v>
      </c>
      <c r="L517" s="81">
        <v>20</v>
      </c>
      <c r="M517" s="81">
        <v>3</v>
      </c>
      <c r="N517" s="615">
        <f t="shared" si="41"/>
        <v>17.521052593951087</v>
      </c>
      <c r="O517" s="359"/>
      <c r="P517" s="451"/>
      <c r="Q517" s="451"/>
      <c r="R517" s="451"/>
      <c r="S517" s="423"/>
      <c r="T517" s="483"/>
      <c r="U517" s="191"/>
      <c r="V517" s="89"/>
      <c r="W517" s="2"/>
      <c r="X517" s="2"/>
    </row>
    <row r="518" spans="1:24" ht="18" customHeight="1" x14ac:dyDescent="0.25">
      <c r="A518" s="1061" t="s">
        <v>483</v>
      </c>
      <c r="B518" s="606"/>
      <c r="C518" s="606"/>
      <c r="D518" s="608"/>
      <c r="E518" s="608"/>
      <c r="F518" s="433"/>
      <c r="G518" s="433"/>
      <c r="H518" s="616"/>
      <c r="I518" s="616"/>
      <c r="J518" s="605"/>
      <c r="K518" s="81">
        <v>0</v>
      </c>
      <c r="L518" s="81">
        <v>0</v>
      </c>
      <c r="M518" s="81">
        <v>0</v>
      </c>
      <c r="N518" s="615">
        <f t="shared" si="41"/>
        <v>0</v>
      </c>
      <c r="O518" s="359"/>
      <c r="P518" s="451"/>
      <c r="Q518" s="451"/>
      <c r="R518" s="451"/>
      <c r="S518" s="423"/>
      <c r="T518" s="483"/>
      <c r="U518" s="191"/>
      <c r="V518" s="89"/>
      <c r="W518" s="2"/>
      <c r="X518" s="2"/>
    </row>
    <row r="519" spans="1:24" ht="18" customHeight="1" x14ac:dyDescent="0.25">
      <c r="A519" s="1061" t="s">
        <v>484</v>
      </c>
      <c r="B519" s="606"/>
      <c r="C519" s="606"/>
      <c r="D519" s="608"/>
      <c r="E519" s="608"/>
      <c r="F519" s="433"/>
      <c r="G519" s="433"/>
      <c r="H519" s="616"/>
      <c r="I519" s="616"/>
      <c r="J519" s="605"/>
      <c r="K519" s="81">
        <v>5</v>
      </c>
      <c r="L519" s="81">
        <v>17</v>
      </c>
      <c r="M519" s="81">
        <v>11</v>
      </c>
      <c r="N519" s="615">
        <f t="shared" si="41"/>
        <v>10.392228634898292</v>
      </c>
      <c r="O519" s="359"/>
      <c r="P519" s="451"/>
      <c r="Q519" s="451"/>
      <c r="R519" s="451"/>
      <c r="S519" s="423"/>
      <c r="T519" s="483"/>
      <c r="U519" s="191"/>
      <c r="V519" s="89"/>
      <c r="W519" s="2"/>
      <c r="X519" s="2"/>
    </row>
    <row r="520" spans="1:24" ht="18" customHeight="1" x14ac:dyDescent="0.25">
      <c r="A520" s="175"/>
      <c r="B520" s="606"/>
      <c r="C520" s="606"/>
      <c r="D520" s="608"/>
      <c r="E520" s="608"/>
      <c r="F520" s="433"/>
      <c r="G520" s="433"/>
      <c r="H520" s="616"/>
      <c r="I520" s="616"/>
      <c r="J520" s="605"/>
      <c r="K520" s="358"/>
      <c r="L520" s="358"/>
      <c r="M520" s="358"/>
      <c r="N520" s="615">
        <f t="shared" si="41"/>
        <v>0</v>
      </c>
      <c r="O520" s="313"/>
      <c r="P520" s="451"/>
      <c r="Q520" s="451"/>
      <c r="R520" s="451"/>
      <c r="S520" s="423"/>
      <c r="T520" s="485"/>
      <c r="U520" s="191"/>
      <c r="V520" s="89"/>
      <c r="W520" s="2"/>
      <c r="X520" s="2"/>
    </row>
    <row r="521" spans="1:24" ht="18" customHeight="1" x14ac:dyDescent="0.3">
      <c r="A521" s="617" t="s">
        <v>11</v>
      </c>
      <c r="B521" s="618"/>
      <c r="C521" s="618"/>
      <c r="D521" s="619"/>
      <c r="E521" s="619"/>
      <c r="F521" s="620"/>
      <c r="G521" s="620"/>
      <c r="H521" s="621"/>
      <c r="I521" s="621"/>
      <c r="J521" s="622"/>
      <c r="K521" s="623">
        <f>SUM(K510:K520)</f>
        <v>85</v>
      </c>
      <c r="L521" s="623">
        <f>SUM(L510:L520)</f>
        <v>157</v>
      </c>
      <c r="M521" s="623">
        <f>SUM(M510:M520)</f>
        <v>91</v>
      </c>
      <c r="N521" s="624">
        <f t="shared" si="41"/>
        <v>69.193990606121275</v>
      </c>
      <c r="O521" s="625"/>
      <c r="P521" s="623">
        <f>SUM(P510:P520)</f>
        <v>107</v>
      </c>
      <c r="Q521" s="623">
        <f>SUM(Q510:Q520)</f>
        <v>111</v>
      </c>
      <c r="R521" s="623">
        <f>SUM(R510:R520)</f>
        <v>129</v>
      </c>
      <c r="S521" s="626">
        <f>SQRT((0+Q521*0.866-R521*0.866)*(0+Q521*0.866-R521*0.866)+(P521-Q521*0.5-R521*0.5)*(P521-Q521*0.5-R521*0.5))</f>
        <v>20.297431955791843</v>
      </c>
      <c r="T521" s="566"/>
      <c r="U521" s="191"/>
      <c r="V521" s="97"/>
      <c r="W521" s="113"/>
      <c r="X521" s="113"/>
    </row>
    <row r="522" spans="1:24" ht="18" customHeight="1" x14ac:dyDescent="0.3">
      <c r="A522" s="114"/>
      <c r="B522" s="323"/>
      <c r="C522" s="323"/>
      <c r="D522" s="324"/>
      <c r="E522" s="324"/>
      <c r="F522" s="368"/>
      <c r="G522" s="368"/>
      <c r="H522" s="369"/>
      <c r="I522" s="369"/>
      <c r="J522" s="244"/>
      <c r="K522" s="327">
        <f>220*K521*0.85/1000</f>
        <v>15.895</v>
      </c>
      <c r="L522" s="327">
        <f>220*L521*0.85/1000</f>
        <v>29.359000000000002</v>
      </c>
      <c r="M522" s="327">
        <f>220*M521*0.85/1000</f>
        <v>17.016999999999999</v>
      </c>
      <c r="N522" s="328"/>
      <c r="O522" s="612">
        <f>SUM(K522:M522)</f>
        <v>62.271000000000001</v>
      </c>
      <c r="P522" s="327">
        <f>220*P521*0.85/1000</f>
        <v>20.009</v>
      </c>
      <c r="Q522" s="327">
        <f>220*Q521*0.85/1000</f>
        <v>20.757000000000001</v>
      </c>
      <c r="R522" s="327">
        <f>220*R521*0.85/1000</f>
        <v>24.123000000000001</v>
      </c>
      <c r="S522" s="336"/>
      <c r="T522" s="370">
        <f>SUM(P522:R522)</f>
        <v>64.88900000000001</v>
      </c>
      <c r="U522" s="375"/>
      <c r="V522" s="283">
        <f>SUM(O522,T522)</f>
        <v>127.16000000000001</v>
      </c>
      <c r="W522" s="113"/>
      <c r="X522" s="113"/>
    </row>
    <row r="523" spans="1:24" ht="18" customHeight="1" x14ac:dyDescent="0.3">
      <c r="A523" s="181" t="s">
        <v>259</v>
      </c>
      <c r="B523" s="132">
        <v>400</v>
      </c>
      <c r="C523" s="132">
        <v>578</v>
      </c>
      <c r="D523" s="134">
        <f>MAX(K534:M534)/578*100</f>
        <v>17.301038062283737</v>
      </c>
      <c r="E523" s="134"/>
      <c r="F523" s="627">
        <v>400</v>
      </c>
      <c r="G523" s="627">
        <v>578</v>
      </c>
      <c r="H523" s="421">
        <f>MAX(P534:R534)/578*100</f>
        <v>19.896193771626297</v>
      </c>
      <c r="I523" s="421"/>
      <c r="J523" s="61">
        <f>(K523+L523+M523)/3</f>
        <v>230</v>
      </c>
      <c r="K523" s="628">
        <v>232</v>
      </c>
      <c r="L523" s="174">
        <v>235</v>
      </c>
      <c r="M523" s="174">
        <v>223</v>
      </c>
      <c r="N523" s="63"/>
      <c r="O523" s="435"/>
      <c r="P523" s="533">
        <v>228</v>
      </c>
      <c r="Q523" s="533">
        <v>226</v>
      </c>
      <c r="R523" s="533">
        <v>225</v>
      </c>
      <c r="S523" s="250"/>
      <c r="T523" s="481"/>
      <c r="U523" s="191"/>
      <c r="V523" s="191"/>
      <c r="W523" s="113"/>
      <c r="X523" s="113"/>
    </row>
    <row r="524" spans="1:24" ht="18" customHeight="1" x14ac:dyDescent="0.25">
      <c r="A524" s="1061" t="s">
        <v>16</v>
      </c>
      <c r="B524" s="73"/>
      <c r="C524" s="73"/>
      <c r="D524" s="629"/>
      <c r="E524" s="168">
        <v>404</v>
      </c>
      <c r="F524" s="460"/>
      <c r="G524" s="460"/>
      <c r="H524" s="460"/>
      <c r="I524" s="460">
        <v>396</v>
      </c>
      <c r="J524" s="241"/>
      <c r="K524" s="81">
        <v>0</v>
      </c>
      <c r="L524" s="81">
        <v>0</v>
      </c>
      <c r="M524" s="81">
        <v>0</v>
      </c>
      <c r="N524" s="82">
        <f>SQRT((0+L524*0.866-M524*0.866)*(0+L524*0.866-M524*0.866)+(K524-L524*0.5-M524*0.5)*(K524-L524*0.5-M524*0.5))</f>
        <v>0</v>
      </c>
      <c r="O524" s="436"/>
      <c r="P524" s="267"/>
      <c r="Q524" s="267"/>
      <c r="R524" s="267"/>
      <c r="S524" s="250"/>
      <c r="T524" s="483"/>
      <c r="U524" s="191"/>
      <c r="V524" s="191"/>
      <c r="W524" s="113"/>
      <c r="X524" s="113"/>
    </row>
    <row r="525" spans="1:24" ht="18" customHeight="1" x14ac:dyDescent="0.25">
      <c r="A525" s="1061" t="s">
        <v>541</v>
      </c>
      <c r="B525" s="90"/>
      <c r="C525" s="90"/>
      <c r="D525" s="290"/>
      <c r="E525" s="146">
        <v>397</v>
      </c>
      <c r="F525" s="463"/>
      <c r="G525" s="463"/>
      <c r="H525" s="463"/>
      <c r="I525" s="463">
        <v>392</v>
      </c>
      <c r="J525" s="241"/>
      <c r="K525" s="81">
        <v>3</v>
      </c>
      <c r="L525" s="81">
        <v>7</v>
      </c>
      <c r="M525" s="81">
        <v>17</v>
      </c>
      <c r="N525" s="82">
        <f>SQRT((0+L525*0.866-M525*0.866)*(0+L525*0.866-M525*0.866)+(K525-L525*0.5-M525*0.5)*(K525-L525*0.5-M525*0.5))</f>
        <v>12.489819854585573</v>
      </c>
      <c r="O525" s="436"/>
      <c r="P525" s="267"/>
      <c r="Q525" s="267"/>
      <c r="R525" s="267"/>
      <c r="S525" s="250"/>
      <c r="T525" s="483"/>
      <c r="U525" s="191"/>
      <c r="V525" s="191"/>
      <c r="W525" s="113"/>
      <c r="X525" s="113"/>
    </row>
    <row r="526" spans="1:24" ht="18" customHeight="1" x14ac:dyDescent="0.25">
      <c r="A526" s="1061" t="s">
        <v>17</v>
      </c>
      <c r="B526" s="90"/>
      <c r="C526" s="90"/>
      <c r="D526" s="290"/>
      <c r="E526" s="146">
        <v>402</v>
      </c>
      <c r="F526" s="463"/>
      <c r="G526" s="463"/>
      <c r="H526" s="463"/>
      <c r="I526" s="463">
        <v>394</v>
      </c>
      <c r="J526" s="241"/>
      <c r="K526" s="81"/>
      <c r="L526" s="81"/>
      <c r="M526" s="81"/>
      <c r="N526" s="82"/>
      <c r="O526" s="436"/>
      <c r="P526" s="267">
        <v>36</v>
      </c>
      <c r="Q526" s="267">
        <v>43</v>
      </c>
      <c r="R526" s="267">
        <v>6</v>
      </c>
      <c r="S526" s="250">
        <f>SQRT((0+Q526*0.866-R526*0.866)*(0+Q526*0.866-R526*0.866)+(P526-Q526*0.5-R526*0.5)*(P526-Q526*0.5-R526*0.5))</f>
        <v>34.043204373266633</v>
      </c>
      <c r="T526" s="483"/>
      <c r="U526" s="191"/>
      <c r="V526" s="191"/>
      <c r="W526" s="113"/>
      <c r="X526" s="113"/>
    </row>
    <row r="527" spans="1:24" ht="18" customHeight="1" x14ac:dyDescent="0.25">
      <c r="A527" s="1062" t="s">
        <v>540</v>
      </c>
      <c r="B527" s="90"/>
      <c r="C527" s="90"/>
      <c r="D527" s="145"/>
      <c r="E527" s="146"/>
      <c r="F527" s="463"/>
      <c r="G527" s="463"/>
      <c r="H527" s="463"/>
      <c r="I527" s="463"/>
      <c r="J527" s="241"/>
      <c r="K527" s="81"/>
      <c r="L527" s="81"/>
      <c r="M527" s="81"/>
      <c r="N527" s="82"/>
      <c r="O527" s="436"/>
      <c r="P527" s="267">
        <v>26</v>
      </c>
      <c r="Q527" s="267">
        <v>13</v>
      </c>
      <c r="R527" s="267">
        <v>50</v>
      </c>
      <c r="S527" s="250">
        <f>SQRT((0+Q527*0.866-R527*0.866)*(0+Q527*0.866-R527*0.866)+(P527-Q527*0.5-R527*0.5)*(P527-Q527*0.5-R527*0.5))</f>
        <v>32.510610021960524</v>
      </c>
      <c r="T527" s="483"/>
      <c r="U527" s="191"/>
      <c r="V527" s="191"/>
      <c r="W527" s="113"/>
      <c r="X527" s="113"/>
    </row>
    <row r="528" spans="1:24" ht="18" customHeight="1" x14ac:dyDescent="0.25">
      <c r="A528" s="1062" t="s">
        <v>18</v>
      </c>
      <c r="B528" s="90"/>
      <c r="C528" s="90"/>
      <c r="D528" s="145"/>
      <c r="E528" s="146"/>
      <c r="F528" s="463"/>
      <c r="G528" s="463"/>
      <c r="H528" s="463"/>
      <c r="I528" s="463"/>
      <c r="J528" s="241"/>
      <c r="K528" s="81"/>
      <c r="L528" s="81"/>
      <c r="M528" s="81"/>
      <c r="N528" s="82"/>
      <c r="O528" s="436"/>
      <c r="P528" s="267">
        <v>40</v>
      </c>
      <c r="Q528" s="267">
        <v>35</v>
      </c>
      <c r="R528" s="267">
        <v>17</v>
      </c>
      <c r="S528" s="250">
        <f>SQRT((0+Q528*0.866-R528*0.866)*(0+Q528*0.866-R528*0.866)+(P528-Q528*0.5-R528*0.5)*(P528-Q528*0.5-R528*0.5))</f>
        <v>20.951986636116395</v>
      </c>
      <c r="T528" s="483"/>
      <c r="U528" s="191"/>
      <c r="V528" s="191"/>
      <c r="W528" s="113"/>
      <c r="X528" s="113"/>
    </row>
    <row r="529" spans="1:24" ht="18" customHeight="1" x14ac:dyDescent="0.25">
      <c r="A529" s="1062" t="s">
        <v>136</v>
      </c>
      <c r="B529" s="90"/>
      <c r="C529" s="90"/>
      <c r="D529" s="145"/>
      <c r="E529" s="146"/>
      <c r="F529" s="463"/>
      <c r="G529" s="463"/>
      <c r="H529" s="463"/>
      <c r="I529" s="463"/>
      <c r="J529" s="241"/>
      <c r="K529" s="81"/>
      <c r="L529" s="81"/>
      <c r="M529" s="81"/>
      <c r="N529" s="82"/>
      <c r="O529" s="436"/>
      <c r="P529" s="267"/>
      <c r="Q529" s="267"/>
      <c r="R529" s="267"/>
      <c r="S529" s="250">
        <f>SQRT((0+Q529*0.866-R529*0.866)*(0+Q529*0.866-R529*0.866)+(P529-Q529*0.5-R529*0.5)*(P529-Q529*0.5-R529*0.5))</f>
        <v>0</v>
      </c>
      <c r="T529" s="483"/>
      <c r="U529" s="191"/>
      <c r="V529" s="191"/>
      <c r="W529" s="113"/>
      <c r="X529" s="113"/>
    </row>
    <row r="530" spans="1:24" ht="18" customHeight="1" x14ac:dyDescent="0.25">
      <c r="A530" s="1062" t="s">
        <v>370</v>
      </c>
      <c r="B530" s="90"/>
      <c r="C530" s="90"/>
      <c r="D530" s="145"/>
      <c r="E530" s="146"/>
      <c r="F530" s="463"/>
      <c r="G530" s="463"/>
      <c r="H530" s="463"/>
      <c r="I530" s="463"/>
      <c r="J530" s="241"/>
      <c r="K530" s="81">
        <v>0.5</v>
      </c>
      <c r="L530" s="81">
        <v>11</v>
      </c>
      <c r="M530" s="81">
        <v>21</v>
      </c>
      <c r="N530" s="82">
        <f>SQRT((0+L530*0.866-M530*0.866)*(0+L530*0.866-M530*0.866)+(K530-L530*0.5-M530*0.5)*(K530-L530*0.5-M530*0.5))</f>
        <v>17.755156997334606</v>
      </c>
      <c r="O530" s="436"/>
      <c r="P530" s="267"/>
      <c r="Q530" s="267"/>
      <c r="R530" s="267"/>
      <c r="S530" s="250"/>
      <c r="T530" s="483"/>
      <c r="U530" s="191"/>
      <c r="V530" s="191"/>
      <c r="W530" s="113"/>
      <c r="X530" s="113"/>
    </row>
    <row r="531" spans="1:24" ht="18" customHeight="1" x14ac:dyDescent="0.25">
      <c r="A531" s="1062" t="s">
        <v>542</v>
      </c>
      <c r="B531" s="90"/>
      <c r="C531" s="90"/>
      <c r="D531" s="145"/>
      <c r="E531" s="146"/>
      <c r="F531" s="463"/>
      <c r="G531" s="463"/>
      <c r="H531" s="463"/>
      <c r="I531" s="463"/>
      <c r="J531" s="241"/>
      <c r="K531" s="81"/>
      <c r="L531" s="81"/>
      <c r="M531" s="81"/>
      <c r="N531" s="82"/>
      <c r="O531" s="436"/>
      <c r="P531" s="267">
        <v>13</v>
      </c>
      <c r="Q531" s="267">
        <v>0</v>
      </c>
      <c r="R531" s="267">
        <v>0</v>
      </c>
      <c r="S531" s="250"/>
      <c r="T531" s="483"/>
      <c r="U531" s="191"/>
      <c r="V531" s="191"/>
      <c r="W531" s="113"/>
      <c r="X531" s="113"/>
    </row>
    <row r="532" spans="1:24" ht="18" customHeight="1" x14ac:dyDescent="0.25">
      <c r="A532" s="1062" t="s">
        <v>485</v>
      </c>
      <c r="B532" s="90"/>
      <c r="C532" s="90"/>
      <c r="D532" s="145"/>
      <c r="E532" s="146"/>
      <c r="F532" s="463"/>
      <c r="G532" s="463"/>
      <c r="H532" s="463"/>
      <c r="I532" s="463"/>
      <c r="J532" s="241"/>
      <c r="K532" s="81">
        <v>12</v>
      </c>
      <c r="L532" s="81">
        <v>40</v>
      </c>
      <c r="M532" s="81">
        <v>28</v>
      </c>
      <c r="N532" s="82">
        <f>SQRT((0+L532*0.866-M532*0.866)*(0+L532*0.866-M532*0.866)+(K532-L532*0.5-M532*0.5)*(K532-L532*0.5-M532*0.5))</f>
        <v>24.330919916846547</v>
      </c>
      <c r="O532" s="436"/>
      <c r="P532" s="267"/>
      <c r="Q532" s="267"/>
      <c r="R532" s="267"/>
      <c r="S532" s="250"/>
      <c r="T532" s="483"/>
      <c r="U532" s="191"/>
      <c r="V532" s="191"/>
      <c r="W532" s="113"/>
      <c r="X532" s="113"/>
    </row>
    <row r="533" spans="1:24" ht="18" customHeight="1" x14ac:dyDescent="0.25">
      <c r="A533" s="1062" t="s">
        <v>486</v>
      </c>
      <c r="B533" s="90"/>
      <c r="C533" s="90"/>
      <c r="D533" s="145"/>
      <c r="E533" s="146"/>
      <c r="F533" s="463"/>
      <c r="G533" s="463"/>
      <c r="H533" s="463"/>
      <c r="I533" s="463"/>
      <c r="J533" s="241"/>
      <c r="K533" s="81">
        <v>19</v>
      </c>
      <c r="L533" s="81">
        <v>19</v>
      </c>
      <c r="M533" s="81">
        <v>34</v>
      </c>
      <c r="N533" s="82">
        <f>SQRT((0+L533*0.866-M533*0.866)*(0+L533*0.866-M533*0.866)+(K533-L533*0.5-M533*0.5)*(K533-L533*0.5-M533*0.5))</f>
        <v>14.999669996369919</v>
      </c>
      <c r="O533" s="436"/>
      <c r="P533" s="267"/>
      <c r="Q533" s="267"/>
      <c r="R533" s="267"/>
      <c r="S533" s="250"/>
      <c r="T533" s="483"/>
      <c r="U533" s="191"/>
      <c r="V533" s="191"/>
      <c r="W533" s="113"/>
      <c r="X533" s="113"/>
    </row>
    <row r="534" spans="1:24" ht="18" customHeight="1" x14ac:dyDescent="0.25">
      <c r="A534" s="268" t="s">
        <v>11</v>
      </c>
      <c r="B534" s="269"/>
      <c r="C534" s="269"/>
      <c r="D534" s="270"/>
      <c r="E534" s="271"/>
      <c r="F534" s="466"/>
      <c r="G534" s="466"/>
      <c r="H534" s="466"/>
      <c r="I534" s="466"/>
      <c r="J534" s="273"/>
      <c r="K534" s="274">
        <f>SUM(K524:K533)</f>
        <v>34.5</v>
      </c>
      <c r="L534" s="274">
        <f>SUM(L524:L533)</f>
        <v>77</v>
      </c>
      <c r="M534" s="274">
        <f>SUM(M524:M533)</f>
        <v>100</v>
      </c>
      <c r="N534" s="275">
        <f>SQRT((0+L534*0.866-M534*0.866)*(0+L534*0.866-M534*0.866)+(K534-L534*0.5-M534*0.5)*(K534-L534*0.5-M534*0.5))</f>
        <v>57.556291784652004</v>
      </c>
      <c r="O534" s="625"/>
      <c r="P534" s="274">
        <f>SUM(P524:P533)</f>
        <v>115</v>
      </c>
      <c r="Q534" s="274">
        <f>SUM(Q524:Q533)</f>
        <v>91</v>
      </c>
      <c r="R534" s="274">
        <f>SUM(R524:R533)</f>
        <v>73</v>
      </c>
      <c r="S534" s="550">
        <f>SQRT((0+Q534*0.866-R534*0.866)*(0+Q534*0.866-R534*0.866)+(P534-Q534*0.5-R534*0.5)*(P534-Q534*0.5-R534*0.5))</f>
        <v>36.496379875269824</v>
      </c>
      <c r="T534" s="566"/>
      <c r="U534" s="191"/>
      <c r="V534" s="97"/>
      <c r="W534" s="113"/>
      <c r="X534" s="113"/>
    </row>
    <row r="535" spans="1:24" ht="18" customHeight="1" x14ac:dyDescent="0.25">
      <c r="A535" s="114"/>
      <c r="B535" s="115"/>
      <c r="C535" s="115"/>
      <c r="D535" s="160"/>
      <c r="E535" s="161"/>
      <c r="F535" s="475"/>
      <c r="G535" s="475"/>
      <c r="H535" s="475"/>
      <c r="I535" s="475"/>
      <c r="J535" s="244"/>
      <c r="K535" s="236">
        <f>220*K534*0.85/1000</f>
        <v>6.4515000000000002</v>
      </c>
      <c r="L535" s="236">
        <f>220*L534*0.85/1000</f>
        <v>14.398999999999999</v>
      </c>
      <c r="M535" s="236">
        <f>220*M534*0.85/1000</f>
        <v>18.7</v>
      </c>
      <c r="N535" s="281"/>
      <c r="O535" s="612">
        <f>SUM(K535:M535)</f>
        <v>39.5505</v>
      </c>
      <c r="P535" s="236">
        <f>220*P534*0.85/1000</f>
        <v>21.504999999999999</v>
      </c>
      <c r="Q535" s="236">
        <f>220*Q534*0.85/1000</f>
        <v>17.016999999999999</v>
      </c>
      <c r="R535" s="236">
        <f>220*R534*0.85/1000</f>
        <v>13.651</v>
      </c>
      <c r="S535" s="552"/>
      <c r="T535" s="370">
        <f>SUM(P535:R535)</f>
        <v>52.173000000000002</v>
      </c>
      <c r="U535" s="171">
        <f>SUM(O535,T535)</f>
        <v>91.723500000000001</v>
      </c>
      <c r="V535" s="479"/>
      <c r="W535" s="113"/>
      <c r="X535" s="113"/>
    </row>
    <row r="536" spans="1:24" ht="18" customHeight="1" x14ac:dyDescent="0.3">
      <c r="A536" s="181" t="s">
        <v>260</v>
      </c>
      <c r="B536" s="132">
        <v>400</v>
      </c>
      <c r="C536" s="132">
        <v>578</v>
      </c>
      <c r="D536" s="134">
        <f>MAX(K547:M547)/578*100</f>
        <v>12.179930795847751</v>
      </c>
      <c r="E536" s="134"/>
      <c r="F536" s="521">
        <v>400</v>
      </c>
      <c r="G536" s="521">
        <v>578</v>
      </c>
      <c r="H536" s="421">
        <f>MAX(P547:R547)/578*100</f>
        <v>34.083044982698965</v>
      </c>
      <c r="I536" s="421"/>
      <c r="J536" s="61">
        <f>(K536+L536+M536)/3</f>
        <v>228</v>
      </c>
      <c r="K536" s="628">
        <v>228</v>
      </c>
      <c r="L536" s="174">
        <v>231</v>
      </c>
      <c r="M536" s="174">
        <v>225</v>
      </c>
      <c r="N536" s="63"/>
      <c r="O536" s="435"/>
      <c r="P536" s="533">
        <v>227</v>
      </c>
      <c r="Q536" s="533">
        <v>224</v>
      </c>
      <c r="R536" s="533">
        <v>231</v>
      </c>
      <c r="S536" s="250"/>
      <c r="T536" s="481"/>
      <c r="U536" s="191"/>
      <c r="V536" s="191"/>
      <c r="W536" s="113"/>
      <c r="X536" s="71"/>
    </row>
    <row r="537" spans="1:24" ht="18" customHeight="1" x14ac:dyDescent="0.25">
      <c r="A537" s="1061" t="s">
        <v>16</v>
      </c>
      <c r="B537" s="73"/>
      <c r="C537" s="73"/>
      <c r="D537" s="629"/>
      <c r="E537" s="168">
        <v>399</v>
      </c>
      <c r="F537" s="460"/>
      <c r="G537" s="460"/>
      <c r="H537" s="460"/>
      <c r="I537" s="460">
        <v>394</v>
      </c>
      <c r="J537" s="241"/>
      <c r="K537" s="81">
        <v>0</v>
      </c>
      <c r="L537" s="81">
        <v>0</v>
      </c>
      <c r="M537" s="81">
        <v>0</v>
      </c>
      <c r="N537" s="82">
        <f>SQRT((0+L537*0.866-M537*0.866)*(0+L537*0.866-M537*0.866)+(K537-L537*0.5-M537*0.5)*(K537-L537*0.5-M537*0.5))</f>
        <v>0</v>
      </c>
      <c r="O537" s="436"/>
      <c r="P537" s="267"/>
      <c r="Q537" s="267"/>
      <c r="R537" s="267"/>
      <c r="S537" s="250">
        <f t="shared" ref="S537:S542" si="42">SQRT((0+Q537*0.866-R537*0.866)*(0+Q537*0.866-R537*0.866)+(P537-Q537*0.5-R537*0.5)*(P537-Q537*0.5-R537*0.5))</f>
        <v>0</v>
      </c>
      <c r="T537" s="483"/>
      <c r="U537" s="191"/>
      <c r="V537" s="191"/>
      <c r="W537" s="113"/>
      <c r="X537" s="2"/>
    </row>
    <row r="538" spans="1:24" ht="18" customHeight="1" x14ac:dyDescent="0.25">
      <c r="A538" s="1061" t="s">
        <v>541</v>
      </c>
      <c r="B538" s="90"/>
      <c r="C538" s="90"/>
      <c r="D538" s="290"/>
      <c r="E538" s="146">
        <v>394</v>
      </c>
      <c r="F538" s="463"/>
      <c r="G538" s="463"/>
      <c r="H538" s="463"/>
      <c r="I538" s="463">
        <v>393</v>
      </c>
      <c r="J538" s="241"/>
      <c r="K538" s="81">
        <v>2</v>
      </c>
      <c r="L538" s="81">
        <v>1</v>
      </c>
      <c r="M538" s="81">
        <v>1</v>
      </c>
      <c r="N538" s="82">
        <f>SQRT((0+L538*0.866-M538*0.866)*(0+L538*0.866-M538*0.866)+(K538-L538*0.5-M538*0.5)*(K538-L538*0.5-M538*0.5))</f>
        <v>1</v>
      </c>
      <c r="O538" s="436"/>
      <c r="P538" s="267"/>
      <c r="Q538" s="267"/>
      <c r="R538" s="267"/>
      <c r="S538" s="250">
        <f t="shared" si="42"/>
        <v>0</v>
      </c>
      <c r="T538" s="483"/>
      <c r="U538" s="191"/>
      <c r="V538" s="191"/>
      <c r="W538" s="113"/>
      <c r="X538" s="2"/>
    </row>
    <row r="539" spans="1:24" ht="18" customHeight="1" x14ac:dyDescent="0.25">
      <c r="A539" s="1061" t="s">
        <v>17</v>
      </c>
      <c r="B539" s="90"/>
      <c r="C539" s="90"/>
      <c r="D539" s="290"/>
      <c r="E539" s="146">
        <v>401</v>
      </c>
      <c r="F539" s="463"/>
      <c r="G539" s="463"/>
      <c r="H539" s="463"/>
      <c r="I539" s="463">
        <v>395</v>
      </c>
      <c r="J539" s="241"/>
      <c r="K539" s="81"/>
      <c r="L539" s="81"/>
      <c r="M539" s="81"/>
      <c r="N539" s="82"/>
      <c r="O539" s="436"/>
      <c r="P539" s="267">
        <v>45</v>
      </c>
      <c r="Q539" s="267">
        <v>26</v>
      </c>
      <c r="R539" s="267">
        <v>13</v>
      </c>
      <c r="S539" s="250">
        <f t="shared" si="42"/>
        <v>27.874586346706565</v>
      </c>
      <c r="T539" s="483"/>
      <c r="U539" s="191"/>
      <c r="V539" s="191"/>
      <c r="W539" s="113"/>
      <c r="X539" s="2"/>
    </row>
    <row r="540" spans="1:24" ht="18" customHeight="1" x14ac:dyDescent="0.25">
      <c r="A540" s="1062" t="s">
        <v>540</v>
      </c>
      <c r="B540" s="90"/>
      <c r="C540" s="90"/>
      <c r="D540" s="145"/>
      <c r="E540" s="145"/>
      <c r="F540" s="95"/>
      <c r="G540" s="95"/>
      <c r="H540" s="96"/>
      <c r="I540" s="96"/>
      <c r="J540" s="241"/>
      <c r="K540" s="81"/>
      <c r="L540" s="81"/>
      <c r="M540" s="81"/>
      <c r="N540" s="82"/>
      <c r="O540" s="436"/>
      <c r="P540" s="267">
        <v>57</v>
      </c>
      <c r="Q540" s="267">
        <v>35</v>
      </c>
      <c r="R540" s="267">
        <v>53</v>
      </c>
      <c r="S540" s="250">
        <f t="shared" si="42"/>
        <v>20.297431955791843</v>
      </c>
      <c r="T540" s="483"/>
      <c r="U540" s="191"/>
      <c r="V540" s="191"/>
      <c r="W540" s="113"/>
      <c r="X540" s="2"/>
    </row>
    <row r="541" spans="1:24" ht="18" customHeight="1" x14ac:dyDescent="0.25">
      <c r="A541" s="1062" t="s">
        <v>18</v>
      </c>
      <c r="B541" s="90"/>
      <c r="C541" s="90"/>
      <c r="D541" s="145"/>
      <c r="E541" s="145"/>
      <c r="F541" s="95"/>
      <c r="G541" s="95"/>
      <c r="H541" s="96"/>
      <c r="I541" s="96"/>
      <c r="J541" s="241"/>
      <c r="K541" s="81"/>
      <c r="L541" s="81"/>
      <c r="M541" s="81"/>
      <c r="N541" s="82"/>
      <c r="O541" s="436"/>
      <c r="P541" s="267">
        <v>91</v>
      </c>
      <c r="Q541" s="267">
        <v>84</v>
      </c>
      <c r="R541" s="267">
        <v>42</v>
      </c>
      <c r="S541" s="250">
        <f t="shared" si="42"/>
        <v>45.901224210253915</v>
      </c>
      <c r="T541" s="483"/>
      <c r="U541" s="191"/>
      <c r="V541" s="191"/>
      <c r="W541" s="113"/>
      <c r="X541" s="2"/>
    </row>
    <row r="542" spans="1:24" ht="18" customHeight="1" x14ac:dyDescent="0.25">
      <c r="A542" s="1062" t="s">
        <v>136</v>
      </c>
      <c r="B542" s="90"/>
      <c r="C542" s="90"/>
      <c r="D542" s="145"/>
      <c r="E542" s="145"/>
      <c r="F542" s="95"/>
      <c r="G542" s="95"/>
      <c r="H542" s="96"/>
      <c r="I542" s="96"/>
      <c r="J542" s="241"/>
      <c r="K542" s="81"/>
      <c r="L542" s="81"/>
      <c r="M542" s="81"/>
      <c r="N542" s="82"/>
      <c r="O542" s="436"/>
      <c r="P542" s="267">
        <v>4</v>
      </c>
      <c r="Q542" s="267">
        <v>4</v>
      </c>
      <c r="R542" s="267">
        <v>1.3</v>
      </c>
      <c r="S542" s="250">
        <f t="shared" si="42"/>
        <v>2.6999405993465855</v>
      </c>
      <c r="T542" s="483"/>
      <c r="U542" s="191"/>
      <c r="V542" s="191"/>
      <c r="W542" s="113"/>
      <c r="X542" s="2"/>
    </row>
    <row r="543" spans="1:24" ht="18" customHeight="1" x14ac:dyDescent="0.25">
      <c r="A543" s="1062" t="s">
        <v>370</v>
      </c>
      <c r="B543" s="90"/>
      <c r="C543" s="90"/>
      <c r="D543" s="145"/>
      <c r="E543" s="145"/>
      <c r="F543" s="95"/>
      <c r="G543" s="95"/>
      <c r="H543" s="96"/>
      <c r="I543" s="96"/>
      <c r="J543" s="241"/>
      <c r="K543" s="81">
        <v>0.4</v>
      </c>
      <c r="L543" s="81">
        <v>0.5</v>
      </c>
      <c r="M543" s="81">
        <v>0.4</v>
      </c>
      <c r="N543" s="82">
        <f>SQRT((0+L543*0.866-M543*0.866)*(0+L543*0.866-M543*0.866)+(K543-L543*0.5-M543*0.5)*(K543-L543*0.5-M543*0.5))</f>
        <v>9.9997799975799426E-2</v>
      </c>
      <c r="O543" s="436"/>
      <c r="P543" s="267"/>
      <c r="Q543" s="267"/>
      <c r="R543" s="267"/>
      <c r="S543" s="250"/>
      <c r="T543" s="483"/>
      <c r="U543" s="191"/>
      <c r="V543" s="191"/>
      <c r="W543" s="113"/>
      <c r="X543" s="2"/>
    </row>
    <row r="544" spans="1:24" ht="18" customHeight="1" x14ac:dyDescent="0.25">
      <c r="A544" s="1062" t="s">
        <v>542</v>
      </c>
      <c r="B544" s="90"/>
      <c r="C544" s="90"/>
      <c r="D544" s="145"/>
      <c r="E544" s="145"/>
      <c r="F544" s="95"/>
      <c r="G544" s="95"/>
      <c r="H544" s="96"/>
      <c r="I544" s="96"/>
      <c r="J544" s="241"/>
      <c r="K544" s="81">
        <v>0</v>
      </c>
      <c r="L544" s="81">
        <v>12</v>
      </c>
      <c r="M544" s="81">
        <v>0</v>
      </c>
      <c r="N544" s="82"/>
      <c r="O544" s="436"/>
      <c r="P544" s="267"/>
      <c r="Q544" s="267"/>
      <c r="R544" s="267"/>
      <c r="S544" s="250"/>
      <c r="T544" s="483"/>
      <c r="U544" s="191"/>
      <c r="V544" s="191"/>
      <c r="W544" s="113"/>
      <c r="X544" s="2"/>
    </row>
    <row r="545" spans="1:24" ht="18" customHeight="1" x14ac:dyDescent="0.25">
      <c r="A545" s="1062" t="s">
        <v>485</v>
      </c>
      <c r="B545" s="90"/>
      <c r="C545" s="90"/>
      <c r="D545" s="145"/>
      <c r="E545" s="145"/>
      <c r="F545" s="95"/>
      <c r="G545" s="95"/>
      <c r="H545" s="96"/>
      <c r="I545" s="96"/>
      <c r="J545" s="241"/>
      <c r="K545" s="81">
        <v>25</v>
      </c>
      <c r="L545" s="81">
        <v>31</v>
      </c>
      <c r="M545" s="81">
        <v>54</v>
      </c>
      <c r="N545" s="82">
        <f t="shared" ref="N545:N554" si="43">SQRT((0+L545*0.866-M545*0.866)*(0+L545*0.866-M545*0.866)+(K545-L545*0.5-M545*0.5)*(K545-L545*0.5-M545*0.5))</f>
        <v>26.513708228009151</v>
      </c>
      <c r="O545" s="436"/>
      <c r="P545" s="267"/>
      <c r="Q545" s="267"/>
      <c r="R545" s="267"/>
      <c r="S545" s="250"/>
      <c r="T545" s="483"/>
      <c r="U545" s="191"/>
      <c r="V545" s="191"/>
      <c r="W545" s="113"/>
      <c r="X545" s="2"/>
    </row>
    <row r="546" spans="1:24" ht="18" customHeight="1" x14ac:dyDescent="0.25">
      <c r="A546" s="1062" t="s">
        <v>486</v>
      </c>
      <c r="B546" s="90"/>
      <c r="C546" s="90"/>
      <c r="D546" s="145"/>
      <c r="E546" s="145"/>
      <c r="F546" s="95"/>
      <c r="G546" s="95"/>
      <c r="H546" s="96"/>
      <c r="I546" s="96"/>
      <c r="J546" s="241"/>
      <c r="K546" s="81">
        <v>27</v>
      </c>
      <c r="L546" s="81">
        <v>16</v>
      </c>
      <c r="M546" s="81">
        <v>15</v>
      </c>
      <c r="N546" s="82">
        <f t="shared" si="43"/>
        <v>11.532560687028704</v>
      </c>
      <c r="O546" s="436"/>
      <c r="P546" s="267"/>
      <c r="Q546" s="267"/>
      <c r="R546" s="267"/>
      <c r="S546" s="250"/>
      <c r="T546" s="483"/>
      <c r="U546" s="191"/>
      <c r="V546" s="191"/>
      <c r="W546" s="113"/>
      <c r="X546" s="2"/>
    </row>
    <row r="547" spans="1:24" ht="18" customHeight="1" x14ac:dyDescent="0.25">
      <c r="A547" s="268" t="s">
        <v>11</v>
      </c>
      <c r="B547" s="269"/>
      <c r="C547" s="269"/>
      <c r="D547" s="270"/>
      <c r="E547" s="270"/>
      <c r="F547" s="535"/>
      <c r="G547" s="535"/>
      <c r="H547" s="467"/>
      <c r="I547" s="467"/>
      <c r="J547" s="273"/>
      <c r="K547" s="274">
        <f>SUM(K537:K546)</f>
        <v>54.4</v>
      </c>
      <c r="L547" s="274">
        <f>SUM(L537:L546)</f>
        <v>60.5</v>
      </c>
      <c r="M547" s="274">
        <f>SUM(M537:M546)</f>
        <v>70.400000000000006</v>
      </c>
      <c r="N547" s="275">
        <f t="shared" si="43"/>
        <v>13.985910322892829</v>
      </c>
      <c r="O547" s="625"/>
      <c r="P547" s="274">
        <f>SUM(P537:P546)</f>
        <v>197</v>
      </c>
      <c r="Q547" s="274">
        <f>SUM(Q537:Q546)</f>
        <v>149</v>
      </c>
      <c r="R547" s="274">
        <f>SUM(R537:R546)</f>
        <v>109.3</v>
      </c>
      <c r="S547" s="550">
        <f>SQRT((0+Q547*0.866-R547*0.866)*(0+Q547*0.866-R547*0.866)+(P547-Q547*0.5-R547*0.5)*(P547-Q547*0.5-R547*0.5))</f>
        <v>76.063267429423504</v>
      </c>
      <c r="T547" s="566"/>
      <c r="U547" s="191"/>
      <c r="V547" s="97"/>
      <c r="W547" s="113"/>
      <c r="X547" s="113"/>
    </row>
    <row r="548" spans="1:24" ht="18" customHeight="1" x14ac:dyDescent="0.25">
      <c r="A548" s="114"/>
      <c r="B548" s="115"/>
      <c r="C548" s="115"/>
      <c r="D548" s="160"/>
      <c r="E548" s="160"/>
      <c r="F548" s="120"/>
      <c r="G548" s="120"/>
      <c r="H548" s="121"/>
      <c r="I548" s="121"/>
      <c r="J548" s="244"/>
      <c r="K548" s="236">
        <f>220*K547*0.85/1000</f>
        <v>10.172799999999999</v>
      </c>
      <c r="L548" s="236">
        <f>220*L547*0.85/1000</f>
        <v>11.313499999999999</v>
      </c>
      <c r="M548" s="236">
        <f>220*M547*0.85/1000</f>
        <v>13.164800000000001</v>
      </c>
      <c r="N548" s="281"/>
      <c r="O548" s="612">
        <f>SUM(K548:M548)</f>
        <v>34.6511</v>
      </c>
      <c r="P548" s="236">
        <f>220*P547*0.85/1000</f>
        <v>36.838999999999999</v>
      </c>
      <c r="Q548" s="236">
        <f>220*Q547*0.85/1000</f>
        <v>27.863</v>
      </c>
      <c r="R548" s="236">
        <f>220*R547*0.85/1000</f>
        <v>20.4391</v>
      </c>
      <c r="S548" s="552"/>
      <c r="T548" s="370">
        <f>SUM(P548:R548)</f>
        <v>85.141099999999994</v>
      </c>
      <c r="U548" s="478"/>
      <c r="V548" s="283">
        <f>SUM(O548,T548)</f>
        <v>119.79219999999999</v>
      </c>
      <c r="W548" s="113"/>
      <c r="X548" s="113"/>
    </row>
    <row r="549" spans="1:24" ht="18" customHeight="1" x14ac:dyDescent="0.3">
      <c r="A549" s="181" t="s">
        <v>261</v>
      </c>
      <c r="B549" s="132">
        <v>630</v>
      </c>
      <c r="C549" s="132">
        <v>910</v>
      </c>
      <c r="D549" s="134">
        <f>MAX(K559:M559)/910*100</f>
        <v>27.472527472527474</v>
      </c>
      <c r="E549" s="134"/>
      <c r="F549" s="630">
        <v>630</v>
      </c>
      <c r="G549" s="630">
        <v>910</v>
      </c>
      <c r="H549" s="421">
        <f>MAX(P559:R559)/910*100</f>
        <v>28.681318681318679</v>
      </c>
      <c r="I549" s="421"/>
      <c r="J549" s="61">
        <f>(K549+L549+M549)/3</f>
        <v>230.66666666666666</v>
      </c>
      <c r="K549" s="628">
        <v>228</v>
      </c>
      <c r="L549" s="174">
        <v>236</v>
      </c>
      <c r="M549" s="174">
        <v>228</v>
      </c>
      <c r="N549" s="63"/>
      <c r="O549" s="435"/>
      <c r="P549" s="533">
        <v>229</v>
      </c>
      <c r="Q549" s="533">
        <v>230</v>
      </c>
      <c r="R549" s="533">
        <v>232</v>
      </c>
      <c r="S549" s="250"/>
      <c r="T549" s="481"/>
      <c r="U549" s="191"/>
      <c r="V549" s="191"/>
      <c r="W549" s="113"/>
      <c r="X549" s="113"/>
    </row>
    <row r="550" spans="1:24" ht="18" customHeight="1" x14ac:dyDescent="0.25">
      <c r="A550" s="1076" t="s">
        <v>131</v>
      </c>
      <c r="B550" s="73"/>
      <c r="C550" s="73"/>
      <c r="D550" s="629"/>
      <c r="E550" s="168">
        <v>399</v>
      </c>
      <c r="F550" s="78"/>
      <c r="G550" s="78"/>
      <c r="H550" s="79"/>
      <c r="I550" s="460">
        <v>397</v>
      </c>
      <c r="J550" s="241"/>
      <c r="K550" s="81">
        <v>17</v>
      </c>
      <c r="L550" s="81">
        <v>16</v>
      </c>
      <c r="M550" s="81">
        <v>13</v>
      </c>
      <c r="N550" s="82">
        <f t="shared" si="43"/>
        <v>3.6054963597263558</v>
      </c>
      <c r="O550" s="436"/>
      <c r="P550" s="267"/>
      <c r="Q550" s="267"/>
      <c r="R550" s="267"/>
      <c r="S550" s="423"/>
      <c r="T550" s="483"/>
      <c r="U550" s="191"/>
      <c r="V550" s="191"/>
      <c r="W550" s="113"/>
      <c r="X550" s="113"/>
    </row>
    <row r="551" spans="1:24" ht="18" customHeight="1" x14ac:dyDescent="0.25">
      <c r="A551" s="1062" t="s">
        <v>487</v>
      </c>
      <c r="B551" s="90"/>
      <c r="C551" s="90"/>
      <c r="D551" s="290"/>
      <c r="E551" s="146">
        <v>399</v>
      </c>
      <c r="F551" s="95"/>
      <c r="G551" s="95"/>
      <c r="H551" s="96"/>
      <c r="I551" s="463">
        <v>403</v>
      </c>
      <c r="J551" s="241"/>
      <c r="K551" s="81">
        <v>0</v>
      </c>
      <c r="L551" s="81">
        <v>0</v>
      </c>
      <c r="M551" s="81">
        <v>0</v>
      </c>
      <c r="N551" s="82"/>
      <c r="O551" s="436"/>
      <c r="P551" s="267">
        <v>4</v>
      </c>
      <c r="Q551" s="267">
        <v>2</v>
      </c>
      <c r="R551" s="267">
        <v>3</v>
      </c>
      <c r="S551" s="631">
        <f>SQRT((0+Q551*0.866-R551*0.866)*(0+Q551*0.866-R551*0.866)+(P551-Q551*0.5-R551*0.5)*(P551-Q551*0.5-R551*0.5))</f>
        <v>1.7320381058163818</v>
      </c>
      <c r="T551" s="483"/>
      <c r="U551" s="191"/>
      <c r="V551" s="191"/>
      <c r="W551" s="113"/>
      <c r="X551" s="113"/>
    </row>
    <row r="552" spans="1:24" ht="18" customHeight="1" x14ac:dyDescent="0.25">
      <c r="A552" s="1062" t="s">
        <v>133</v>
      </c>
      <c r="B552" s="90"/>
      <c r="C552" s="90"/>
      <c r="D552" s="290"/>
      <c r="E552" s="146">
        <v>403</v>
      </c>
      <c r="F552" s="95"/>
      <c r="G552" s="95"/>
      <c r="H552" s="96"/>
      <c r="I552" s="463">
        <v>397</v>
      </c>
      <c r="J552" s="241"/>
      <c r="K552" s="81">
        <v>28</v>
      </c>
      <c r="L552" s="81">
        <v>61</v>
      </c>
      <c r="M552" s="81">
        <v>56</v>
      </c>
      <c r="N552" s="82">
        <f t="shared" si="43"/>
        <v>30.805825747738041</v>
      </c>
      <c r="O552" s="436"/>
      <c r="P552" s="267"/>
      <c r="Q552" s="267"/>
      <c r="R552" s="267"/>
      <c r="S552" s="631"/>
      <c r="T552" s="483"/>
      <c r="U552" s="191"/>
      <c r="V552" s="191"/>
      <c r="W552" s="113"/>
      <c r="X552" s="113"/>
    </row>
    <row r="553" spans="1:24" ht="18" customHeight="1" x14ac:dyDescent="0.25">
      <c r="A553" s="1062" t="s">
        <v>134</v>
      </c>
      <c r="B553" s="90"/>
      <c r="C553" s="90"/>
      <c r="D553" s="145"/>
      <c r="E553" s="146"/>
      <c r="F553" s="95"/>
      <c r="G553" s="95"/>
      <c r="H553" s="96"/>
      <c r="I553" s="463"/>
      <c r="J553" s="241"/>
      <c r="K553" s="81">
        <v>0</v>
      </c>
      <c r="L553" s="81">
        <v>0</v>
      </c>
      <c r="M553" s="81">
        <v>0</v>
      </c>
      <c r="N553" s="82"/>
      <c r="O553" s="436"/>
      <c r="P553" s="267">
        <v>196</v>
      </c>
      <c r="Q553" s="267">
        <v>195</v>
      </c>
      <c r="R553" s="267">
        <v>180</v>
      </c>
      <c r="S553" s="631">
        <f>SQRT((0+Q553*0.866-R553*0.866)*(0+Q553*0.866-R553*0.866)+(P553-Q553*0.5-R553*0.5)*(P553-Q553*0.5-R553*0.5))</f>
        <v>15.523855835455322</v>
      </c>
      <c r="T553" s="483"/>
      <c r="U553" s="191"/>
      <c r="V553" s="191"/>
      <c r="W553" s="113"/>
      <c r="X553" s="113"/>
    </row>
    <row r="554" spans="1:24" ht="18" customHeight="1" x14ac:dyDescent="0.25">
      <c r="A554" s="1062" t="s">
        <v>135</v>
      </c>
      <c r="B554" s="90"/>
      <c r="C554" s="90"/>
      <c r="D554" s="145"/>
      <c r="E554" s="146"/>
      <c r="F554" s="95"/>
      <c r="G554" s="95"/>
      <c r="H554" s="96"/>
      <c r="I554" s="463"/>
      <c r="J554" s="241"/>
      <c r="K554" s="81">
        <v>133</v>
      </c>
      <c r="L554" s="81">
        <v>46</v>
      </c>
      <c r="M554" s="81">
        <v>18</v>
      </c>
      <c r="N554" s="82">
        <f t="shared" si="43"/>
        <v>103.86994514295269</v>
      </c>
      <c r="O554" s="436"/>
      <c r="P554" s="267">
        <v>0</v>
      </c>
      <c r="Q554" s="267">
        <v>0</v>
      </c>
      <c r="R554" s="267">
        <v>0</v>
      </c>
      <c r="S554" s="631"/>
      <c r="T554" s="483"/>
      <c r="U554" s="191"/>
      <c r="V554" s="191"/>
      <c r="W554" s="113"/>
      <c r="X554" s="113"/>
    </row>
    <row r="555" spans="1:24" ht="18" customHeight="1" x14ac:dyDescent="0.25">
      <c r="A555" s="1062" t="s">
        <v>136</v>
      </c>
      <c r="B555" s="90"/>
      <c r="C555" s="90"/>
      <c r="D555" s="145"/>
      <c r="E555" s="146"/>
      <c r="F555" s="95"/>
      <c r="G555" s="95"/>
      <c r="H555" s="96"/>
      <c r="I555" s="463"/>
      <c r="J555" s="241"/>
      <c r="K555" s="81">
        <v>0</v>
      </c>
      <c r="L555" s="81">
        <v>0</v>
      </c>
      <c r="M555" s="81">
        <v>0</v>
      </c>
      <c r="N555" s="82"/>
      <c r="O555" s="436"/>
      <c r="P555" s="267">
        <v>0</v>
      </c>
      <c r="Q555" s="267">
        <v>0</v>
      </c>
      <c r="R555" s="267">
        <v>0</v>
      </c>
      <c r="S555" s="631"/>
      <c r="T555" s="483"/>
      <c r="U555" s="191"/>
      <c r="V555" s="191"/>
      <c r="W555" s="113"/>
      <c r="X555" s="113"/>
    </row>
    <row r="556" spans="1:24" ht="18" customHeight="1" x14ac:dyDescent="0.25">
      <c r="A556" s="1062" t="s">
        <v>137</v>
      </c>
      <c r="B556" s="90"/>
      <c r="C556" s="90"/>
      <c r="D556" s="145"/>
      <c r="E556" s="146"/>
      <c r="F556" s="95"/>
      <c r="G556" s="95"/>
      <c r="H556" s="96"/>
      <c r="I556" s="463"/>
      <c r="J556" s="241"/>
      <c r="K556" s="81">
        <v>0</v>
      </c>
      <c r="L556" s="81">
        <v>0</v>
      </c>
      <c r="M556" s="81">
        <v>0</v>
      </c>
      <c r="N556" s="82"/>
      <c r="O556" s="436"/>
      <c r="P556" s="267">
        <v>61</v>
      </c>
      <c r="Q556" s="267">
        <v>36</v>
      </c>
      <c r="R556" s="267">
        <v>75</v>
      </c>
      <c r="S556" s="631">
        <f>SQRT((0+Q556*0.866-R556*0.866)*(0+Q556*0.866-R556*0.866)+(P556-Q556*0.5-R556*0.5)*(P556-Q556*0.5-R556*0.5))</f>
        <v>34.21889939784738</v>
      </c>
      <c r="T556" s="483"/>
      <c r="U556" s="191"/>
      <c r="V556" s="191"/>
      <c r="W556" s="113"/>
      <c r="X556" s="113"/>
    </row>
    <row r="557" spans="1:24" ht="18" customHeight="1" x14ac:dyDescent="0.25">
      <c r="A557" s="1062" t="s">
        <v>138</v>
      </c>
      <c r="B557" s="90"/>
      <c r="C557" s="90"/>
      <c r="D557" s="145"/>
      <c r="E557" s="146"/>
      <c r="F557" s="95"/>
      <c r="G557" s="95"/>
      <c r="H557" s="96"/>
      <c r="I557" s="463"/>
      <c r="J557" s="241"/>
      <c r="K557" s="81">
        <v>72</v>
      </c>
      <c r="L557" s="81">
        <v>26</v>
      </c>
      <c r="M557" s="81">
        <v>103</v>
      </c>
      <c r="N557" s="82">
        <f>SQRT((0+L557*0.866-M557*0.866)*(0+L557*0.866-M557*0.866)+(K557-L557*0.5-M557*0.5)*(K557-L557*0.5-M557*0.5))</f>
        <v>67.102452444005351</v>
      </c>
      <c r="O557" s="436"/>
      <c r="P557" s="267"/>
      <c r="Q557" s="267"/>
      <c r="R557" s="267"/>
      <c r="S557" s="631"/>
      <c r="T557" s="483"/>
      <c r="U557" s="191"/>
      <c r="V557" s="191"/>
      <c r="W557" s="113"/>
      <c r="X557" s="113"/>
    </row>
    <row r="558" spans="1:24" ht="18" customHeight="1" x14ac:dyDescent="0.25">
      <c r="A558" s="1062" t="s">
        <v>371</v>
      </c>
      <c r="B558" s="90"/>
      <c r="C558" s="90"/>
      <c r="D558" s="145"/>
      <c r="E558" s="146"/>
      <c r="F558" s="95"/>
      <c r="G558" s="95"/>
      <c r="H558" s="96"/>
      <c r="I558" s="463"/>
      <c r="J558" s="241"/>
      <c r="K558" s="81"/>
      <c r="L558" s="81"/>
      <c r="M558" s="81"/>
      <c r="N558" s="82"/>
      <c r="O558" s="437"/>
      <c r="P558" s="267">
        <v>0</v>
      </c>
      <c r="Q558" s="267">
        <v>0</v>
      </c>
      <c r="R558" s="267">
        <v>2</v>
      </c>
      <c r="S558" s="631">
        <f>SQRT((0+Q558*0.866-R558*0.866)*(0+Q558*0.866-R558*0.866)+(P558-Q558*0.5-R558*0.5)*(P558-Q558*0.5-R558*0.5))</f>
        <v>1.9999559995159892</v>
      </c>
      <c r="T558" s="485"/>
      <c r="U558" s="191"/>
      <c r="V558" s="191"/>
      <c r="W558" s="113"/>
      <c r="X558" s="113"/>
    </row>
    <row r="559" spans="1:24" ht="18" customHeight="1" x14ac:dyDescent="0.3">
      <c r="A559" s="268"/>
      <c r="B559" s="269"/>
      <c r="C559" s="269"/>
      <c r="D559" s="270"/>
      <c r="E559" s="271"/>
      <c r="F559" s="535"/>
      <c r="G559" s="535"/>
      <c r="H559" s="467"/>
      <c r="I559" s="466"/>
      <c r="J559" s="273"/>
      <c r="K559" s="468">
        <f>SUM(K550:K558)</f>
        <v>250</v>
      </c>
      <c r="L559" s="468">
        <f>SUM(L550:L558)</f>
        <v>149</v>
      </c>
      <c r="M559" s="468">
        <f>SUM(M550:M558)</f>
        <v>190</v>
      </c>
      <c r="N559" s="469">
        <f>SQRT((0+L559*0.866-M559*0.866)*(0+L559*0.866-M559*0.866)+(K559-L559*0.5-M559*0.5)*(K559-L559*0.5-M559*0.5))</f>
        <v>87.982532561867075</v>
      </c>
      <c r="O559" s="625"/>
      <c r="P559" s="632">
        <f>SUM(P550:P558)</f>
        <v>261</v>
      </c>
      <c r="Q559" s="632">
        <f>SUM(Q550:Q558)</f>
        <v>233</v>
      </c>
      <c r="R559" s="632">
        <f>SUM(R550:R558)</f>
        <v>260</v>
      </c>
      <c r="S559" s="529">
        <f>SQRT((0+Q559*0.866-R559*0.866)*(0+Q559*0.866-R559*0.866)+(P559-Q559*0.5-R559*0.5)*(P559-Q559*0.5-R559*0.5))</f>
        <v>27.51305006719539</v>
      </c>
      <c r="T559" s="473"/>
      <c r="U559" s="191"/>
      <c r="V559" s="97"/>
      <c r="W559" s="113"/>
      <c r="X559" s="113"/>
    </row>
    <row r="560" spans="1:24" ht="18" customHeight="1" x14ac:dyDescent="0.3">
      <c r="A560" s="114"/>
      <c r="B560" s="115"/>
      <c r="C560" s="115"/>
      <c r="D560" s="160"/>
      <c r="E560" s="161"/>
      <c r="F560" s="120"/>
      <c r="G560" s="120"/>
      <c r="H560" s="121"/>
      <c r="I560" s="475"/>
      <c r="J560" s="244"/>
      <c r="K560" s="123">
        <f>220*K559*0.85/1000</f>
        <v>46.75</v>
      </c>
      <c r="L560" s="123">
        <f>220*L559*0.85/1000</f>
        <v>27.863</v>
      </c>
      <c r="M560" s="123">
        <f>220*M559*0.85/1000</f>
        <v>35.53</v>
      </c>
      <c r="N560" s="237"/>
      <c r="O560" s="612">
        <f>SUM(K560:M560)</f>
        <v>110.143</v>
      </c>
      <c r="P560" s="633">
        <f>220*P559*0.85/1000</f>
        <v>48.807000000000002</v>
      </c>
      <c r="Q560" s="633">
        <f>220*Q559*0.85/1000</f>
        <v>43.570999999999998</v>
      </c>
      <c r="R560" s="633">
        <f>220*R559*0.85/1000</f>
        <v>48.62</v>
      </c>
      <c r="S560" s="336"/>
      <c r="T560" s="477">
        <f>SUM(P560:R560)</f>
        <v>140.99799999999999</v>
      </c>
      <c r="U560" s="171">
        <f>SUM(O560,T560)</f>
        <v>251.14099999999999</v>
      </c>
      <c r="V560" s="373"/>
      <c r="W560" s="113"/>
      <c r="X560" s="113"/>
    </row>
    <row r="561" spans="1:24" ht="18" customHeight="1" x14ac:dyDescent="0.3">
      <c r="A561" s="181" t="s">
        <v>262</v>
      </c>
      <c r="B561" s="132">
        <v>630</v>
      </c>
      <c r="C561" s="132">
        <v>910</v>
      </c>
      <c r="D561" s="134">
        <f>MAX(K571:M571)/910*100</f>
        <v>17.802197802197803</v>
      </c>
      <c r="E561" s="134"/>
      <c r="F561" s="630">
        <v>630</v>
      </c>
      <c r="G561" s="630">
        <v>910</v>
      </c>
      <c r="H561" s="421">
        <f>MAX(P571:R571)/910*100</f>
        <v>27.692307692307693</v>
      </c>
      <c r="I561" s="421"/>
      <c r="J561" s="61">
        <f>(K561+L561+M561)/3</f>
        <v>231.66666666666666</v>
      </c>
      <c r="K561" s="628">
        <v>225</v>
      </c>
      <c r="L561" s="174">
        <v>233</v>
      </c>
      <c r="M561" s="174">
        <v>237</v>
      </c>
      <c r="N561" s="63"/>
      <c r="O561" s="435"/>
      <c r="P561" s="533">
        <v>229</v>
      </c>
      <c r="Q561" s="533">
        <v>231</v>
      </c>
      <c r="R561" s="533">
        <v>232</v>
      </c>
      <c r="S561" s="250"/>
      <c r="T561" s="481"/>
      <c r="U561" s="191"/>
      <c r="V561" s="191"/>
      <c r="W561" s="113"/>
      <c r="X561" s="2"/>
    </row>
    <row r="562" spans="1:24" ht="18" customHeight="1" x14ac:dyDescent="0.25">
      <c r="A562" s="1076" t="s">
        <v>131</v>
      </c>
      <c r="B562" s="73"/>
      <c r="C562" s="73"/>
      <c r="D562" s="629"/>
      <c r="E562" s="168">
        <v>400</v>
      </c>
      <c r="F562" s="78"/>
      <c r="G562" s="78"/>
      <c r="H562" s="79"/>
      <c r="I562" s="460">
        <v>400</v>
      </c>
      <c r="J562" s="241"/>
      <c r="K562" s="81">
        <v>18</v>
      </c>
      <c r="L562" s="81">
        <v>7</v>
      </c>
      <c r="M562" s="81">
        <v>23</v>
      </c>
      <c r="N562" s="82">
        <f>SQRT((0+L562*0.866-M562*0.866)*(0+L562*0.866-M562*0.866)+(K562-L562*0.5-M562*0.5)*(K562-L562*0.5-M562*0.5))</f>
        <v>14.177049622541354</v>
      </c>
      <c r="O562" s="436"/>
      <c r="P562" s="267"/>
      <c r="Q562" s="267"/>
      <c r="R562" s="267"/>
      <c r="S562" s="423"/>
      <c r="T562" s="483"/>
      <c r="U562" s="191"/>
      <c r="V562" s="191"/>
      <c r="W562" s="113"/>
      <c r="X562" s="2"/>
    </row>
    <row r="563" spans="1:24" ht="18" customHeight="1" x14ac:dyDescent="0.25">
      <c r="A563" s="1062" t="s">
        <v>132</v>
      </c>
      <c r="B563" s="90"/>
      <c r="C563" s="90"/>
      <c r="D563" s="290"/>
      <c r="E563" s="146">
        <v>408</v>
      </c>
      <c r="F563" s="95"/>
      <c r="G563" s="95"/>
      <c r="H563" s="96"/>
      <c r="I563" s="463">
        <v>402</v>
      </c>
      <c r="J563" s="241"/>
      <c r="K563" s="81">
        <v>0</v>
      </c>
      <c r="L563" s="81">
        <v>0</v>
      </c>
      <c r="M563" s="81">
        <v>0</v>
      </c>
      <c r="N563" s="82"/>
      <c r="O563" s="436"/>
      <c r="P563" s="267">
        <v>3</v>
      </c>
      <c r="Q563" s="267">
        <v>1</v>
      </c>
      <c r="R563" s="267">
        <v>0</v>
      </c>
      <c r="S563" s="631">
        <f>SQRT((0+Q563*0.866-R563*0.866)*(0+Q563*0.866-R563*0.866)+(P563-Q563*0.5-R563*0.5)*(P563-Q563*0.5-R563*0.5))</f>
        <v>2.6457429958331176</v>
      </c>
      <c r="T563" s="483"/>
      <c r="U563" s="191"/>
      <c r="V563" s="191"/>
      <c r="W563" s="113"/>
      <c r="X563" s="2"/>
    </row>
    <row r="564" spans="1:24" ht="18" customHeight="1" x14ac:dyDescent="0.25">
      <c r="A564" s="1062" t="s">
        <v>133</v>
      </c>
      <c r="B564" s="90"/>
      <c r="C564" s="90"/>
      <c r="D564" s="290"/>
      <c r="E564" s="146">
        <v>403</v>
      </c>
      <c r="F564" s="95"/>
      <c r="G564" s="95"/>
      <c r="H564" s="96"/>
      <c r="I564" s="463">
        <v>401</v>
      </c>
      <c r="J564" s="241"/>
      <c r="K564" s="81">
        <v>14</v>
      </c>
      <c r="L564" s="81">
        <v>40</v>
      </c>
      <c r="M564" s="81">
        <v>25</v>
      </c>
      <c r="N564" s="82">
        <f>SQRT((0+L564*0.866-M564*0.866)*(0+L564*0.866-M564*0.866)+(K564-L564*0.5-M564*0.5)*(K564-L564*0.5-M564*0.5))</f>
        <v>22.605090134746202</v>
      </c>
      <c r="O564" s="436"/>
      <c r="P564" s="267"/>
      <c r="Q564" s="267"/>
      <c r="R564" s="267"/>
      <c r="S564" s="631"/>
      <c r="T564" s="483"/>
      <c r="U564" s="191"/>
      <c r="V564" s="191"/>
      <c r="W564" s="113"/>
      <c r="X564" s="2"/>
    </row>
    <row r="565" spans="1:24" ht="18" customHeight="1" x14ac:dyDescent="0.25">
      <c r="A565" s="1062" t="s">
        <v>134</v>
      </c>
      <c r="B565" s="90"/>
      <c r="C565" s="90"/>
      <c r="D565" s="145"/>
      <c r="E565" s="145"/>
      <c r="F565" s="95"/>
      <c r="G565" s="95"/>
      <c r="H565" s="96"/>
      <c r="I565" s="463"/>
      <c r="J565" s="241"/>
      <c r="K565" s="81">
        <v>0</v>
      </c>
      <c r="L565" s="81">
        <v>0</v>
      </c>
      <c r="M565" s="81">
        <v>0</v>
      </c>
      <c r="N565" s="82"/>
      <c r="O565" s="436"/>
      <c r="P565" s="267">
        <v>194</v>
      </c>
      <c r="Q565" s="267">
        <v>184</v>
      </c>
      <c r="R565" s="267">
        <v>154</v>
      </c>
      <c r="S565" s="631">
        <f>SQRT((0+Q565*0.866-R565*0.866)*(0+Q565*0.866-R565*0.866)+(P565-Q565*0.5-R565*0.5)*(P565-Q565*0.5-R565*0.5))</f>
        <v>36.054963597263544</v>
      </c>
      <c r="T565" s="483"/>
      <c r="U565" s="191"/>
      <c r="V565" s="191"/>
      <c r="W565" s="113"/>
      <c r="X565" s="2"/>
    </row>
    <row r="566" spans="1:24" ht="18" customHeight="1" x14ac:dyDescent="0.25">
      <c r="A566" s="1062" t="s">
        <v>135</v>
      </c>
      <c r="B566" s="90"/>
      <c r="C566" s="90"/>
      <c r="D566" s="145"/>
      <c r="E566" s="145"/>
      <c r="F566" s="95"/>
      <c r="G566" s="95"/>
      <c r="H566" s="96"/>
      <c r="I566" s="96"/>
      <c r="J566" s="241"/>
      <c r="K566" s="81">
        <v>87</v>
      </c>
      <c r="L566" s="81">
        <v>18</v>
      </c>
      <c r="M566" s="81">
        <v>46</v>
      </c>
      <c r="N566" s="82">
        <f>SQRT((0+L566*0.866-M566*0.866)*(0+L566*0.866-M566*0.866)+(K566-L566*0.5-M566*0.5)*(K566-L566*0.5-M566*0.5))</f>
        <v>60.107948758878806</v>
      </c>
      <c r="O566" s="436"/>
      <c r="P566" s="267">
        <v>0</v>
      </c>
      <c r="Q566" s="267">
        <v>0</v>
      </c>
      <c r="R566" s="267">
        <v>0</v>
      </c>
      <c r="S566" s="631"/>
      <c r="T566" s="483"/>
      <c r="U566" s="191"/>
      <c r="V566" s="191"/>
      <c r="W566" s="113"/>
      <c r="X566" s="2"/>
    </row>
    <row r="567" spans="1:24" ht="18" customHeight="1" x14ac:dyDescent="0.25">
      <c r="A567" s="1062" t="s">
        <v>136</v>
      </c>
      <c r="B567" s="90"/>
      <c r="C567" s="90"/>
      <c r="D567" s="145"/>
      <c r="E567" s="145"/>
      <c r="F567" s="95"/>
      <c r="G567" s="95"/>
      <c r="H567" s="96"/>
      <c r="I567" s="96"/>
      <c r="J567" s="241"/>
      <c r="K567" s="81">
        <v>3</v>
      </c>
      <c r="L567" s="81">
        <v>0</v>
      </c>
      <c r="M567" s="81">
        <v>0</v>
      </c>
      <c r="N567" s="82">
        <f>SQRT((0+L567*0.866-M567*0.866)*(0+L567*0.866-M567*0.866)+(K567-L567*0.5-M567*0.5)*(K567-L567*0.5-M567*0.5))</f>
        <v>3</v>
      </c>
      <c r="O567" s="436"/>
      <c r="P567" s="267">
        <v>0</v>
      </c>
      <c r="Q567" s="267">
        <v>0</v>
      </c>
      <c r="R567" s="267">
        <v>0</v>
      </c>
      <c r="S567" s="631"/>
      <c r="T567" s="483"/>
      <c r="U567" s="191"/>
      <c r="V567" s="191"/>
      <c r="W567" s="113"/>
      <c r="X567" s="2"/>
    </row>
    <row r="568" spans="1:24" ht="18" customHeight="1" x14ac:dyDescent="0.25">
      <c r="A568" s="1062" t="s">
        <v>137</v>
      </c>
      <c r="B568" s="90"/>
      <c r="C568" s="90"/>
      <c r="D568" s="145"/>
      <c r="E568" s="145"/>
      <c r="F568" s="95"/>
      <c r="G568" s="95"/>
      <c r="H568" s="96"/>
      <c r="I568" s="96"/>
      <c r="J568" s="241"/>
      <c r="K568" s="81">
        <v>0</v>
      </c>
      <c r="L568" s="81">
        <v>0</v>
      </c>
      <c r="M568" s="81">
        <v>0</v>
      </c>
      <c r="N568" s="82"/>
      <c r="O568" s="436"/>
      <c r="P568" s="267">
        <v>55</v>
      </c>
      <c r="Q568" s="267">
        <v>25</v>
      </c>
      <c r="R568" s="267">
        <v>69</v>
      </c>
      <c r="S568" s="631">
        <f>SQRT((0+Q568*0.866-R568*0.866)*(0+Q568*0.866-R568*0.866)+(P568-Q568*0.5-R568*0.5)*(P568-Q568*0.5-R568*0.5))</f>
        <v>38.934750750454278</v>
      </c>
      <c r="T568" s="483"/>
      <c r="U568" s="191"/>
      <c r="V568" s="191"/>
      <c r="W568" s="113"/>
      <c r="X568" s="2"/>
    </row>
    <row r="569" spans="1:24" ht="18" customHeight="1" x14ac:dyDescent="0.25">
      <c r="A569" s="1062" t="s">
        <v>138</v>
      </c>
      <c r="B569" s="90"/>
      <c r="C569" s="90"/>
      <c r="D569" s="145"/>
      <c r="E569" s="145"/>
      <c r="F569" s="95"/>
      <c r="G569" s="95"/>
      <c r="H569" s="96"/>
      <c r="I569" s="96"/>
      <c r="J569" s="241"/>
      <c r="K569" s="81">
        <v>33</v>
      </c>
      <c r="L569" s="81">
        <v>29</v>
      </c>
      <c r="M569" s="81">
        <v>68</v>
      </c>
      <c r="N569" s="82">
        <f>SQRT((0+L569*0.866-M569*0.866)*(0+L569*0.866-M569*0.866)+(K569-L569*0.5-M569*0.5)*(K569-L569*0.5-M569*0.5))</f>
        <v>37.160907900642037</v>
      </c>
      <c r="O569" s="436"/>
      <c r="P569" s="267"/>
      <c r="Q569" s="267"/>
      <c r="R569" s="267"/>
      <c r="S569" s="631"/>
      <c r="T569" s="483"/>
      <c r="U569" s="191"/>
      <c r="V569" s="191"/>
      <c r="W569" s="113"/>
      <c r="X569" s="2"/>
    </row>
    <row r="570" spans="1:24" ht="18" customHeight="1" x14ac:dyDescent="0.25">
      <c r="A570" s="1062" t="s">
        <v>371</v>
      </c>
      <c r="B570" s="90"/>
      <c r="C570" s="90"/>
      <c r="D570" s="145"/>
      <c r="E570" s="145"/>
      <c r="F570" s="95"/>
      <c r="G570" s="95"/>
      <c r="H570" s="96"/>
      <c r="I570" s="96"/>
      <c r="J570" s="241"/>
      <c r="K570" s="81"/>
      <c r="L570" s="81"/>
      <c r="M570" s="81"/>
      <c r="N570" s="82"/>
      <c r="O570" s="437"/>
      <c r="P570" s="267">
        <v>0</v>
      </c>
      <c r="Q570" s="267">
        <v>0</v>
      </c>
      <c r="R570" s="267">
        <v>3</v>
      </c>
      <c r="S570" s="631">
        <f>SQRT((0+Q570*0.866-R570*0.866)*(0+Q570*0.866-R570*0.866)+(P570-Q570*0.5-R570*0.5)*(P570-Q570*0.5-R570*0.5))</f>
        <v>2.999933999273984</v>
      </c>
      <c r="T570" s="485"/>
      <c r="U570" s="191"/>
      <c r="V570" s="191"/>
      <c r="W570" s="113"/>
      <c r="X570" s="2"/>
    </row>
    <row r="571" spans="1:24" ht="18" customHeight="1" x14ac:dyDescent="0.3">
      <c r="A571" s="268" t="s">
        <v>11</v>
      </c>
      <c r="B571" s="269"/>
      <c r="C571" s="269"/>
      <c r="D571" s="270"/>
      <c r="E571" s="270"/>
      <c r="F571" s="535"/>
      <c r="G571" s="535"/>
      <c r="H571" s="467"/>
      <c r="I571" s="467"/>
      <c r="J571" s="273"/>
      <c r="K571" s="468">
        <f>SUM(K562:K570)</f>
        <v>155</v>
      </c>
      <c r="L571" s="468">
        <f>SUM(L562:L570)</f>
        <v>94</v>
      </c>
      <c r="M571" s="468">
        <f>SUM(M562:M570)</f>
        <v>162</v>
      </c>
      <c r="N571" s="469">
        <f>SQRT((0+L571*0.866-M571*0.866)*(0+L571*0.866-M571*0.866)+(K571-L571*0.5-M571*0.5)*(K571-L571*0.5-M571*0.5))</f>
        <v>64.78268706992634</v>
      </c>
      <c r="O571" s="625"/>
      <c r="P571" s="632">
        <f>SUM(P562:P570)</f>
        <v>252</v>
      </c>
      <c r="Q571" s="632">
        <f>SUM(Q562:Q570)</f>
        <v>210</v>
      </c>
      <c r="R571" s="632">
        <f>SUM(R562:R570)</f>
        <v>226</v>
      </c>
      <c r="S571" s="529">
        <f>SQRT((0+Q571*0.866-R571*0.866)*(0+Q571*0.866-R571*0.866)+(P571-Q571*0.5-R571*0.5)*(P571-Q571*0.5-R571*0.5))</f>
        <v>36.714966103756666</v>
      </c>
      <c r="T571" s="473"/>
      <c r="U571" s="191"/>
      <c r="V571" s="97"/>
      <c r="W571" s="113"/>
      <c r="X571" s="113"/>
    </row>
    <row r="572" spans="1:24" ht="18" customHeight="1" x14ac:dyDescent="0.3">
      <c r="A572" s="114"/>
      <c r="B572" s="115"/>
      <c r="C572" s="115"/>
      <c r="D572" s="160"/>
      <c r="E572" s="160"/>
      <c r="F572" s="120"/>
      <c r="G572" s="120"/>
      <c r="H572" s="121"/>
      <c r="I572" s="121"/>
      <c r="J572" s="244"/>
      <c r="K572" s="123">
        <f>220*K571*0.85/1000</f>
        <v>28.984999999999999</v>
      </c>
      <c r="L572" s="123">
        <f>220*L571*0.85/1000</f>
        <v>17.577999999999999</v>
      </c>
      <c r="M572" s="123">
        <f>220*M571*0.85/1000</f>
        <v>30.294</v>
      </c>
      <c r="N572" s="237"/>
      <c r="O572" s="612">
        <f>SUM(K572:M572)</f>
        <v>76.856999999999999</v>
      </c>
      <c r="P572" s="633">
        <f>220*P571*0.85/1000</f>
        <v>47.124000000000002</v>
      </c>
      <c r="Q572" s="633">
        <f>220*Q571*0.85/1000</f>
        <v>39.270000000000003</v>
      </c>
      <c r="R572" s="633">
        <f>220*R571*0.85/1000</f>
        <v>42.262</v>
      </c>
      <c r="S572" s="336"/>
      <c r="T572" s="477">
        <f>SUM(P572:R572)</f>
        <v>128.65600000000001</v>
      </c>
      <c r="U572" s="375"/>
      <c r="V572" s="283">
        <f>SUM(O572,T572)</f>
        <v>205.51300000000001</v>
      </c>
      <c r="W572" s="113"/>
      <c r="X572" s="113"/>
    </row>
    <row r="573" spans="1:24" ht="18" customHeight="1" x14ac:dyDescent="0.3">
      <c r="A573" s="181" t="s">
        <v>263</v>
      </c>
      <c r="B573" s="295">
        <v>400</v>
      </c>
      <c r="C573" s="295">
        <v>578</v>
      </c>
      <c r="D573" s="134">
        <f>MAX(K580:L580:M580)/578*100</f>
        <v>15.224913494809689</v>
      </c>
      <c r="E573" s="134"/>
      <c r="F573" s="634"/>
      <c r="G573" s="634"/>
      <c r="H573" s="342"/>
      <c r="I573" s="342"/>
      <c r="J573" s="61">
        <f>(K573+L573+M573)/3</f>
        <v>229.66666666666666</v>
      </c>
      <c r="K573" s="298">
        <v>239</v>
      </c>
      <c r="L573" s="298">
        <v>226</v>
      </c>
      <c r="M573" s="298">
        <v>224</v>
      </c>
      <c r="N573" s="299"/>
      <c r="O573" s="435"/>
      <c r="P573" s="451"/>
      <c r="Q573" s="451"/>
      <c r="R573" s="451"/>
      <c r="S573" s="423"/>
      <c r="T573" s="481"/>
      <c r="U573" s="191"/>
      <c r="V573" s="191"/>
      <c r="W573" s="113"/>
      <c r="X573" s="113"/>
    </row>
    <row r="574" spans="1:24" ht="18" customHeight="1" x14ac:dyDescent="0.25">
      <c r="A574" s="1061" t="s">
        <v>159</v>
      </c>
      <c r="B574" s="302"/>
      <c r="C574" s="302"/>
      <c r="D574" s="303"/>
      <c r="E574" s="303">
        <v>410</v>
      </c>
      <c r="F574" s="356"/>
      <c r="G574" s="356"/>
      <c r="H574" s="357"/>
      <c r="I574" s="357"/>
      <c r="J574" s="306"/>
      <c r="K574" s="81">
        <v>1</v>
      </c>
      <c r="L574" s="81">
        <v>2</v>
      </c>
      <c r="M574" s="81">
        <v>22</v>
      </c>
      <c r="N574" s="82">
        <f t="shared" ref="N574:N580" si="44">SQRT((0+L574*0.866-M574*0.866)*(0+L574*0.866-M574*0.866)+(K574-L574*0.5-M574*0.5)*(K574-L574*0.5-M574*0.5))</f>
        <v>20.517855638443312</v>
      </c>
      <c r="O574" s="436"/>
      <c r="P574" s="451"/>
      <c r="Q574" s="451"/>
      <c r="R574" s="451"/>
      <c r="S574" s="423"/>
      <c r="T574" s="483"/>
      <c r="U574" s="191"/>
      <c r="V574" s="191"/>
      <c r="W574" s="113"/>
      <c r="X574" s="113"/>
    </row>
    <row r="575" spans="1:24" ht="18" customHeight="1" x14ac:dyDescent="0.25">
      <c r="A575" s="1061" t="s">
        <v>157</v>
      </c>
      <c r="B575" s="308"/>
      <c r="C575" s="308"/>
      <c r="D575" s="309"/>
      <c r="E575" s="309">
        <v>405</v>
      </c>
      <c r="F575" s="361"/>
      <c r="G575" s="361"/>
      <c r="H575" s="362"/>
      <c r="I575" s="362"/>
      <c r="J575" s="306"/>
      <c r="K575" s="81">
        <v>0</v>
      </c>
      <c r="L575" s="81">
        <v>0</v>
      </c>
      <c r="M575" s="81">
        <v>0</v>
      </c>
      <c r="N575" s="82">
        <f t="shared" si="44"/>
        <v>0</v>
      </c>
      <c r="O575" s="436"/>
      <c r="P575" s="451"/>
      <c r="Q575" s="451"/>
      <c r="R575" s="451"/>
      <c r="S575" s="423"/>
      <c r="T575" s="483"/>
      <c r="U575" s="191"/>
      <c r="V575" s="191"/>
      <c r="W575" s="113"/>
      <c r="X575" s="113"/>
    </row>
    <row r="576" spans="1:24" ht="18" customHeight="1" x14ac:dyDescent="0.25">
      <c r="A576" s="1061" t="s">
        <v>126</v>
      </c>
      <c r="B576" s="308"/>
      <c r="C576" s="308"/>
      <c r="D576" s="309"/>
      <c r="E576" s="309">
        <v>410</v>
      </c>
      <c r="F576" s="361"/>
      <c r="G576" s="361"/>
      <c r="H576" s="362"/>
      <c r="I576" s="362"/>
      <c r="J576" s="306"/>
      <c r="K576" s="81">
        <v>0</v>
      </c>
      <c r="L576" s="81">
        <v>0</v>
      </c>
      <c r="M576" s="81">
        <v>0</v>
      </c>
      <c r="N576" s="82">
        <v>42</v>
      </c>
      <c r="O576" s="436"/>
      <c r="P576" s="451"/>
      <c r="Q576" s="451"/>
      <c r="R576" s="451"/>
      <c r="S576" s="423"/>
      <c r="T576" s="483"/>
      <c r="U576" s="191"/>
      <c r="V576" s="191"/>
      <c r="W576" s="113"/>
      <c r="X576" s="113"/>
    </row>
    <row r="577" spans="1:24" ht="18" customHeight="1" x14ac:dyDescent="0.25">
      <c r="A577" s="1061" t="s">
        <v>158</v>
      </c>
      <c r="B577" s="308"/>
      <c r="C577" s="308"/>
      <c r="D577" s="309"/>
      <c r="E577" s="309"/>
      <c r="F577" s="361"/>
      <c r="G577" s="361"/>
      <c r="H577" s="362"/>
      <c r="I577" s="362"/>
      <c r="J577" s="306"/>
      <c r="K577" s="81">
        <v>38</v>
      </c>
      <c r="L577" s="81">
        <v>73</v>
      </c>
      <c r="M577" s="81">
        <v>28</v>
      </c>
      <c r="N577" s="82">
        <f t="shared" si="44"/>
        <v>40.925675315136829</v>
      </c>
      <c r="O577" s="436"/>
      <c r="P577" s="451"/>
      <c r="Q577" s="451"/>
      <c r="R577" s="451"/>
      <c r="S577" s="423"/>
      <c r="T577" s="483"/>
      <c r="U577" s="191"/>
      <c r="V577" s="191"/>
      <c r="W577" s="113"/>
      <c r="X577" s="113"/>
    </row>
    <row r="578" spans="1:24" ht="18" customHeight="1" x14ac:dyDescent="0.25">
      <c r="A578" s="1061" t="s">
        <v>265</v>
      </c>
      <c r="B578" s="308"/>
      <c r="C578" s="308"/>
      <c r="D578" s="309"/>
      <c r="E578" s="309"/>
      <c r="F578" s="361"/>
      <c r="G578" s="361"/>
      <c r="H578" s="362"/>
      <c r="I578" s="362"/>
      <c r="J578" s="306"/>
      <c r="K578" s="81"/>
      <c r="L578" s="81"/>
      <c r="M578" s="81"/>
      <c r="N578" s="82"/>
      <c r="O578" s="436"/>
      <c r="P578" s="451"/>
      <c r="Q578" s="451"/>
      <c r="R578" s="451"/>
      <c r="S578" s="423"/>
      <c r="T578" s="483"/>
      <c r="U578" s="191"/>
      <c r="V578" s="191"/>
      <c r="W578" s="113"/>
      <c r="X578" s="113"/>
    </row>
    <row r="579" spans="1:24" ht="18" customHeight="1" x14ac:dyDescent="0.25">
      <c r="A579" s="1061" t="s">
        <v>372</v>
      </c>
      <c r="B579" s="308"/>
      <c r="C579" s="308"/>
      <c r="D579" s="309"/>
      <c r="E579" s="309"/>
      <c r="F579" s="361"/>
      <c r="G579" s="361"/>
      <c r="H579" s="362"/>
      <c r="I579" s="362"/>
      <c r="J579" s="306"/>
      <c r="K579" s="614">
        <v>2</v>
      </c>
      <c r="L579" s="614">
        <v>13</v>
      </c>
      <c r="M579" s="635">
        <v>2</v>
      </c>
      <c r="N579" s="636">
        <f t="shared" si="44"/>
        <v>10.999757997337941</v>
      </c>
      <c r="O579" s="437"/>
      <c r="P579" s="451"/>
      <c r="Q579" s="451"/>
      <c r="R579" s="451"/>
      <c r="S579" s="423"/>
      <c r="T579" s="485"/>
      <c r="U579" s="191"/>
      <c r="V579" s="191"/>
      <c r="W579" s="113"/>
      <c r="X579" s="113"/>
    </row>
    <row r="580" spans="1:24" ht="18" customHeight="1" x14ac:dyDescent="0.3">
      <c r="A580" s="268" t="s">
        <v>11</v>
      </c>
      <c r="B580" s="502"/>
      <c r="C580" s="502"/>
      <c r="D580" s="503"/>
      <c r="E580" s="503"/>
      <c r="F580" s="504"/>
      <c r="G580" s="504"/>
      <c r="H580" s="505"/>
      <c r="I580" s="505"/>
      <c r="J580" s="561"/>
      <c r="K580" s="507">
        <f>SUM(K574:K579)</f>
        <v>41</v>
      </c>
      <c r="L580" s="507">
        <f>SUM(L574:L579)</f>
        <v>88</v>
      </c>
      <c r="M580" s="507">
        <f>SUM(M574:M579)</f>
        <v>52</v>
      </c>
      <c r="N580" s="469">
        <f t="shared" si="44"/>
        <v>42.578668086261224</v>
      </c>
      <c r="O580" s="625"/>
      <c r="P580" s="561"/>
      <c r="Q580" s="561"/>
      <c r="R580" s="561"/>
      <c r="S580" s="529"/>
      <c r="T580" s="473"/>
      <c r="U580" s="191"/>
      <c r="V580" s="97"/>
      <c r="W580" s="113"/>
      <c r="X580" s="113"/>
    </row>
    <row r="581" spans="1:24" ht="18" customHeight="1" x14ac:dyDescent="0.3">
      <c r="A581" s="114"/>
      <c r="B581" s="323"/>
      <c r="C581" s="323"/>
      <c r="D581" s="324"/>
      <c r="E581" s="324"/>
      <c r="F581" s="368"/>
      <c r="G581" s="368"/>
      <c r="H581" s="369"/>
      <c r="I581" s="369"/>
      <c r="J581" s="326"/>
      <c r="K581" s="327">
        <f>220*K580*0.85/1000</f>
        <v>7.6669999999999998</v>
      </c>
      <c r="L581" s="327">
        <f>220*L580*0.85/1000</f>
        <v>16.456</v>
      </c>
      <c r="M581" s="123">
        <f>220*M580*0.85/1000</f>
        <v>9.7240000000000002</v>
      </c>
      <c r="N581" s="237"/>
      <c r="O581" s="612">
        <f>SUM(K581:M581)</f>
        <v>33.846999999999994</v>
      </c>
      <c r="P581" s="326"/>
      <c r="Q581" s="326"/>
      <c r="R581" s="326"/>
      <c r="S581" s="336"/>
      <c r="T581" s="477">
        <f>SUM(P581:R581)</f>
        <v>0</v>
      </c>
      <c r="U581" s="171">
        <f>SUM(O581,T581)</f>
        <v>33.846999999999994</v>
      </c>
      <c r="V581" s="171"/>
      <c r="W581" s="113"/>
      <c r="X581" s="113"/>
    </row>
    <row r="582" spans="1:24" ht="18" customHeight="1" x14ac:dyDescent="0.3">
      <c r="A582" s="181" t="s">
        <v>264</v>
      </c>
      <c r="B582" s="295">
        <v>400</v>
      </c>
      <c r="C582" s="295">
        <v>578</v>
      </c>
      <c r="D582" s="134">
        <f>MAX(K589:L589:M589)/578*100</f>
        <v>13.84083044982699</v>
      </c>
      <c r="E582" s="134"/>
      <c r="F582" s="634"/>
      <c r="G582" s="634"/>
      <c r="H582" s="342"/>
      <c r="I582" s="342"/>
      <c r="J582" s="61">
        <f>(K582+L582+M582)/3</f>
        <v>229.33333333333334</v>
      </c>
      <c r="K582" s="298">
        <v>237</v>
      </c>
      <c r="L582" s="298">
        <v>221</v>
      </c>
      <c r="M582" s="298">
        <v>230</v>
      </c>
      <c r="N582" s="299"/>
      <c r="O582" s="435"/>
      <c r="P582" s="451"/>
      <c r="Q582" s="451"/>
      <c r="R582" s="451"/>
      <c r="S582" s="423"/>
      <c r="T582" s="481">
        <f>SUM(P582:R582)</f>
        <v>0</v>
      </c>
      <c r="U582" s="191"/>
      <c r="V582" s="191"/>
      <c r="W582" s="113"/>
      <c r="X582" s="2"/>
    </row>
    <row r="583" spans="1:24" ht="18" customHeight="1" x14ac:dyDescent="0.25">
      <c r="A583" s="1061" t="s">
        <v>159</v>
      </c>
      <c r="B583" s="302"/>
      <c r="C583" s="302"/>
      <c r="D583" s="303"/>
      <c r="E583" s="303">
        <v>410</v>
      </c>
      <c r="F583" s="356"/>
      <c r="G583" s="356"/>
      <c r="H583" s="357"/>
      <c r="I583" s="357"/>
      <c r="J583" s="306"/>
      <c r="K583" s="81">
        <v>7</v>
      </c>
      <c r="L583" s="81">
        <v>5</v>
      </c>
      <c r="M583" s="81">
        <v>28</v>
      </c>
      <c r="N583" s="82">
        <f t="shared" ref="N583:N589" si="45">SQRT((0+L583*0.866-M583*0.866)*(0+L583*0.866-M583*0.866)+(K583-L583*0.5-M583*0.5)*(K583-L583*0.5-M583*0.5))</f>
        <v>22.067549116292909</v>
      </c>
      <c r="O583" s="436"/>
      <c r="P583" s="451"/>
      <c r="Q583" s="451"/>
      <c r="R583" s="451"/>
      <c r="S583" s="423"/>
      <c r="T583" s="483"/>
      <c r="U583" s="191"/>
      <c r="V583" s="544"/>
      <c r="W583" s="113"/>
      <c r="X583" s="2"/>
    </row>
    <row r="584" spans="1:24" ht="18" customHeight="1" x14ac:dyDescent="0.25">
      <c r="A584" s="1061" t="s">
        <v>157</v>
      </c>
      <c r="B584" s="308"/>
      <c r="C584" s="308"/>
      <c r="D584" s="309"/>
      <c r="E584" s="309">
        <v>405</v>
      </c>
      <c r="F584" s="361"/>
      <c r="G584" s="361"/>
      <c r="H584" s="362"/>
      <c r="I584" s="362"/>
      <c r="J584" s="306"/>
      <c r="K584" s="81">
        <v>0</v>
      </c>
      <c r="L584" s="81">
        <v>0</v>
      </c>
      <c r="M584" s="81">
        <v>0</v>
      </c>
      <c r="N584" s="82">
        <f t="shared" si="45"/>
        <v>0</v>
      </c>
      <c r="O584" s="436"/>
      <c r="P584" s="451"/>
      <c r="Q584" s="451"/>
      <c r="R584" s="451"/>
      <c r="S584" s="423"/>
      <c r="T584" s="483"/>
      <c r="U584" s="191"/>
      <c r="V584" s="191"/>
      <c r="W584" s="113"/>
      <c r="X584" s="2"/>
    </row>
    <row r="585" spans="1:24" ht="18" customHeight="1" x14ac:dyDescent="0.25">
      <c r="A585" s="1061" t="s">
        <v>126</v>
      </c>
      <c r="B585" s="308"/>
      <c r="C585" s="308"/>
      <c r="D585" s="309"/>
      <c r="E585" s="309">
        <v>410</v>
      </c>
      <c r="F585" s="361"/>
      <c r="G585" s="361"/>
      <c r="H585" s="362"/>
      <c r="I585" s="362"/>
      <c r="J585" s="306"/>
      <c r="K585" s="81">
        <v>0</v>
      </c>
      <c r="L585" s="81">
        <v>0</v>
      </c>
      <c r="M585" s="81">
        <v>0</v>
      </c>
      <c r="N585" s="82">
        <f t="shared" si="45"/>
        <v>0</v>
      </c>
      <c r="O585" s="436"/>
      <c r="P585" s="451"/>
      <c r="Q585" s="451"/>
      <c r="R585" s="451"/>
      <c r="S585" s="423"/>
      <c r="T585" s="483"/>
      <c r="U585" s="191"/>
      <c r="V585" s="191"/>
      <c r="W585" s="113"/>
      <c r="X585" s="2"/>
    </row>
    <row r="586" spans="1:24" ht="18" customHeight="1" x14ac:dyDescent="0.25">
      <c r="A586" s="1061" t="s">
        <v>158</v>
      </c>
      <c r="B586" s="308"/>
      <c r="C586" s="308"/>
      <c r="D586" s="309"/>
      <c r="E586" s="309"/>
      <c r="F586" s="361"/>
      <c r="G586" s="361"/>
      <c r="H586" s="362"/>
      <c r="I586" s="362"/>
      <c r="J586" s="306"/>
      <c r="K586" s="81">
        <v>36</v>
      </c>
      <c r="L586" s="81">
        <v>74</v>
      </c>
      <c r="M586" s="81">
        <v>27</v>
      </c>
      <c r="N586" s="82">
        <f t="shared" si="45"/>
        <v>43.207670661585077</v>
      </c>
      <c r="O586" s="436"/>
      <c r="P586" s="451"/>
      <c r="Q586" s="451"/>
      <c r="R586" s="451"/>
      <c r="S586" s="423"/>
      <c r="T586" s="483"/>
      <c r="U586" s="191"/>
      <c r="V586" s="191"/>
      <c r="W586" s="113"/>
      <c r="X586" s="2"/>
    </row>
    <row r="587" spans="1:24" ht="18" customHeight="1" x14ac:dyDescent="0.25">
      <c r="A587" s="1061" t="s">
        <v>265</v>
      </c>
      <c r="B587" s="308"/>
      <c r="C587" s="308"/>
      <c r="D587" s="309"/>
      <c r="E587" s="309"/>
      <c r="F587" s="361"/>
      <c r="G587" s="361"/>
      <c r="H587" s="362"/>
      <c r="I587" s="362"/>
      <c r="J587" s="306"/>
      <c r="K587" s="81"/>
      <c r="L587" s="81"/>
      <c r="M587" s="81"/>
      <c r="N587" s="82"/>
      <c r="O587" s="436"/>
      <c r="P587" s="451"/>
      <c r="Q587" s="451"/>
      <c r="R587" s="451"/>
      <c r="S587" s="423"/>
      <c r="T587" s="483"/>
      <c r="U587" s="191"/>
      <c r="V587" s="191"/>
      <c r="W587" s="113"/>
      <c r="X587" s="2"/>
    </row>
    <row r="588" spans="1:24" ht="18" customHeight="1" x14ac:dyDescent="0.25">
      <c r="A588" s="1061" t="s">
        <v>372</v>
      </c>
      <c r="B588" s="308"/>
      <c r="C588" s="308"/>
      <c r="D588" s="309"/>
      <c r="E588" s="309"/>
      <c r="F588" s="361"/>
      <c r="G588" s="361"/>
      <c r="H588" s="362"/>
      <c r="I588" s="362"/>
      <c r="J588" s="306"/>
      <c r="K588" s="614">
        <v>2</v>
      </c>
      <c r="L588" s="614">
        <v>1</v>
      </c>
      <c r="M588" s="637">
        <v>4</v>
      </c>
      <c r="N588" s="636">
        <f t="shared" si="45"/>
        <v>2.6456764730404965</v>
      </c>
      <c r="O588" s="437"/>
      <c r="P588" s="451"/>
      <c r="Q588" s="451"/>
      <c r="R588" s="451"/>
      <c r="S588" s="423"/>
      <c r="T588" s="485"/>
      <c r="U588" s="191"/>
      <c r="V588" s="191"/>
      <c r="W588" s="113"/>
      <c r="X588" s="2"/>
    </row>
    <row r="589" spans="1:24" ht="18" customHeight="1" x14ac:dyDescent="0.3">
      <c r="A589" s="268" t="s">
        <v>11</v>
      </c>
      <c r="B589" s="502"/>
      <c r="C589" s="502"/>
      <c r="D589" s="503"/>
      <c r="E589" s="503"/>
      <c r="F589" s="504"/>
      <c r="G589" s="504"/>
      <c r="H589" s="505"/>
      <c r="I589" s="505"/>
      <c r="J589" s="561"/>
      <c r="K589" s="507">
        <f>SUM(K583:K588)</f>
        <v>45</v>
      </c>
      <c r="L589" s="507">
        <f>SUM(L583:L588)</f>
        <v>80</v>
      </c>
      <c r="M589" s="507">
        <f>SUM(M583:M588)</f>
        <v>59</v>
      </c>
      <c r="N589" s="469">
        <f t="shared" si="45"/>
        <v>30.511974632920762</v>
      </c>
      <c r="O589" s="611"/>
      <c r="P589" s="561"/>
      <c r="Q589" s="561"/>
      <c r="R589" s="561"/>
      <c r="S589" s="529"/>
      <c r="T589" s="473"/>
      <c r="U589" s="191"/>
      <c r="V589" s="97"/>
      <c r="W589" s="113"/>
      <c r="X589" s="113"/>
    </row>
    <row r="590" spans="1:24" ht="18" customHeight="1" x14ac:dyDescent="0.3">
      <c r="A590" s="114"/>
      <c r="B590" s="323"/>
      <c r="C590" s="323"/>
      <c r="D590" s="324"/>
      <c r="E590" s="324"/>
      <c r="F590" s="368"/>
      <c r="G590" s="368"/>
      <c r="H590" s="369"/>
      <c r="I590" s="369"/>
      <c r="J590" s="326"/>
      <c r="K590" s="327">
        <f>220*K589*0.85/1000</f>
        <v>8.4149999999999991</v>
      </c>
      <c r="L590" s="327">
        <f>220*L589*0.85/1000</f>
        <v>14.96</v>
      </c>
      <c r="M590" s="123">
        <f>220*M589*0.85/1000</f>
        <v>11.032999999999999</v>
      </c>
      <c r="N590" s="237"/>
      <c r="O590" s="612">
        <f>SUM(K590:M590)</f>
        <v>34.408000000000001</v>
      </c>
      <c r="P590" s="326"/>
      <c r="Q590" s="326"/>
      <c r="R590" s="326"/>
      <c r="S590" s="336"/>
      <c r="T590" s="477">
        <f>SUM(P590:R590)</f>
        <v>0</v>
      </c>
      <c r="U590" s="478"/>
      <c r="V590" s="283">
        <f>SUM(O590,T590)</f>
        <v>34.408000000000001</v>
      </c>
      <c r="W590" s="113"/>
      <c r="X590" s="113"/>
    </row>
    <row r="591" spans="1:24" ht="18" customHeight="1" x14ac:dyDescent="0.3">
      <c r="A591" s="181" t="s">
        <v>266</v>
      </c>
      <c r="B591" s="132">
        <v>250</v>
      </c>
      <c r="C591" s="132">
        <v>360</v>
      </c>
      <c r="D591" s="134">
        <f>MAX(K597:L597:M597)/360*100</f>
        <v>56.388888888888886</v>
      </c>
      <c r="E591" s="134"/>
      <c r="F591" s="190"/>
      <c r="G591" s="190"/>
      <c r="H591" s="173"/>
      <c r="I591" s="173"/>
      <c r="J591" s="61">
        <f>(K591+L591+M591)/3</f>
        <v>231.66666666666666</v>
      </c>
      <c r="K591" s="628">
        <v>232</v>
      </c>
      <c r="L591" s="192">
        <v>235</v>
      </c>
      <c r="M591" s="192">
        <v>228</v>
      </c>
      <c r="N591" s="292"/>
      <c r="O591" s="435"/>
      <c r="P591" s="533"/>
      <c r="Q591" s="533"/>
      <c r="R591" s="533"/>
      <c r="S591" s="250"/>
      <c r="T591" s="481"/>
      <c r="U591" s="191"/>
      <c r="V591" s="191"/>
      <c r="W591" s="113"/>
      <c r="X591" s="113"/>
    </row>
    <row r="592" spans="1:24" ht="18" customHeight="1" x14ac:dyDescent="0.25">
      <c r="A592" s="1061" t="s">
        <v>108</v>
      </c>
      <c r="B592" s="73"/>
      <c r="C592" s="73"/>
      <c r="D592" s="167"/>
      <c r="E592" s="167">
        <v>396</v>
      </c>
      <c r="F592" s="78"/>
      <c r="G592" s="78"/>
      <c r="H592" s="79"/>
      <c r="I592" s="79"/>
      <c r="J592" s="241"/>
      <c r="K592" s="81">
        <v>17</v>
      </c>
      <c r="L592" s="81">
        <v>32</v>
      </c>
      <c r="M592" s="81">
        <v>13</v>
      </c>
      <c r="N592" s="82">
        <f t="shared" ref="N592:N597" si="46">SQRT((0+L592*0.866-M592*0.866)*(0+L592*0.866-M592*0.866)+(K592-L592*0.5-M592*0.5)*(K592-L592*0.5-M592*0.5))</f>
        <v>17.348893797588364</v>
      </c>
      <c r="O592" s="436"/>
      <c r="P592" s="533"/>
      <c r="Q592" s="533"/>
      <c r="R592" s="533"/>
      <c r="S592" s="250"/>
      <c r="T592" s="483"/>
      <c r="U592" s="191"/>
      <c r="V592" s="191"/>
      <c r="W592" s="113"/>
      <c r="X592" s="113"/>
    </row>
    <row r="593" spans="1:24" ht="18" customHeight="1" x14ac:dyDescent="0.25">
      <c r="A593" s="1061" t="s">
        <v>109</v>
      </c>
      <c r="B593" s="90"/>
      <c r="C593" s="90"/>
      <c r="D593" s="145"/>
      <c r="E593" s="145">
        <v>402</v>
      </c>
      <c r="F593" s="95"/>
      <c r="G593" s="95"/>
      <c r="H593" s="96"/>
      <c r="I593" s="96"/>
      <c r="J593" s="241"/>
      <c r="K593" s="81">
        <v>21</v>
      </c>
      <c r="L593" s="81">
        <v>21</v>
      </c>
      <c r="M593" s="81">
        <v>40</v>
      </c>
      <c r="N593" s="82">
        <f t="shared" si="46"/>
        <v>18.999581995401901</v>
      </c>
      <c r="O593" s="436"/>
      <c r="P593" s="533"/>
      <c r="Q593" s="533"/>
      <c r="R593" s="533"/>
      <c r="S593" s="250"/>
      <c r="T593" s="483"/>
      <c r="U593" s="191"/>
      <c r="V593" s="191"/>
      <c r="W593" s="113"/>
      <c r="X593" s="113"/>
    </row>
    <row r="594" spans="1:24" ht="18" customHeight="1" x14ac:dyDescent="0.25">
      <c r="A594" s="1061" t="s">
        <v>182</v>
      </c>
      <c r="B594" s="90"/>
      <c r="C594" s="90"/>
      <c r="D594" s="145"/>
      <c r="E594" s="145">
        <v>401</v>
      </c>
      <c r="F594" s="95"/>
      <c r="G594" s="95"/>
      <c r="H594" s="96"/>
      <c r="I594" s="96"/>
      <c r="J594" s="241"/>
      <c r="K594" s="81">
        <v>46</v>
      </c>
      <c r="L594" s="81">
        <v>41</v>
      </c>
      <c r="M594" s="81">
        <v>50</v>
      </c>
      <c r="N594" s="82">
        <f t="shared" si="46"/>
        <v>7.810021510853856</v>
      </c>
      <c r="O594" s="436"/>
      <c r="P594" s="267"/>
      <c r="Q594" s="267"/>
      <c r="R594" s="533"/>
      <c r="S594" s="250"/>
      <c r="T594" s="483"/>
      <c r="U594" s="191"/>
      <c r="V594" s="191"/>
      <c r="W594" s="113"/>
      <c r="X594" s="113"/>
    </row>
    <row r="595" spans="1:24" ht="18" customHeight="1" x14ac:dyDescent="0.25">
      <c r="A595" s="1061" t="s">
        <v>141</v>
      </c>
      <c r="B595" s="90"/>
      <c r="C595" s="90"/>
      <c r="D595" s="145"/>
      <c r="E595" s="145"/>
      <c r="F595" s="95"/>
      <c r="G595" s="95"/>
      <c r="H595" s="96"/>
      <c r="I595" s="96"/>
      <c r="J595" s="241"/>
      <c r="K595" s="81">
        <v>51</v>
      </c>
      <c r="L595" s="81">
        <v>47</v>
      </c>
      <c r="M595" s="81">
        <v>73</v>
      </c>
      <c r="N595" s="82">
        <f t="shared" si="46"/>
        <v>24.248097987264895</v>
      </c>
      <c r="O595" s="436"/>
      <c r="P595" s="267"/>
      <c r="Q595" s="267"/>
      <c r="R595" s="533"/>
      <c r="S595" s="250"/>
      <c r="T595" s="483"/>
      <c r="U595" s="191"/>
      <c r="V595" s="191"/>
      <c r="W595" s="113"/>
      <c r="X595" s="113"/>
    </row>
    <row r="596" spans="1:24" ht="18" customHeight="1" x14ac:dyDescent="0.25">
      <c r="A596" s="1061" t="s">
        <v>63</v>
      </c>
      <c r="B596" s="90"/>
      <c r="C596" s="90"/>
      <c r="D596" s="145"/>
      <c r="E596" s="145"/>
      <c r="F596" s="95"/>
      <c r="G596" s="95"/>
      <c r="H596" s="96"/>
      <c r="I596" s="96"/>
      <c r="J596" s="241"/>
      <c r="K596" s="81">
        <v>55</v>
      </c>
      <c r="L596" s="81">
        <v>41</v>
      </c>
      <c r="M596" s="81">
        <v>27</v>
      </c>
      <c r="N596" s="82">
        <f t="shared" si="46"/>
        <v>24.248533481429345</v>
      </c>
      <c r="O596" s="437"/>
      <c r="P596" s="267"/>
      <c r="Q596" s="267"/>
      <c r="R596" s="533"/>
      <c r="S596" s="250"/>
      <c r="T596" s="485"/>
      <c r="U596" s="191"/>
      <c r="V596" s="191"/>
      <c r="W596" s="113"/>
      <c r="X596" s="113"/>
    </row>
    <row r="597" spans="1:24" ht="18" customHeight="1" x14ac:dyDescent="0.3">
      <c r="A597" s="268" t="s">
        <v>11</v>
      </c>
      <c r="B597" s="269"/>
      <c r="C597" s="269"/>
      <c r="D597" s="270"/>
      <c r="E597" s="270"/>
      <c r="F597" s="535"/>
      <c r="G597" s="535"/>
      <c r="H597" s="467"/>
      <c r="I597" s="467"/>
      <c r="J597" s="273"/>
      <c r="K597" s="468">
        <f>SUM(K592:K596)</f>
        <v>190</v>
      </c>
      <c r="L597" s="468">
        <f>SUM(L592:L596)</f>
        <v>182</v>
      </c>
      <c r="M597" s="468">
        <f>SUM(M592:M596)</f>
        <v>203</v>
      </c>
      <c r="N597" s="469">
        <f t="shared" si="46"/>
        <v>18.357031241461684</v>
      </c>
      <c r="O597" s="611"/>
      <c r="P597" s="274"/>
      <c r="Q597" s="274"/>
      <c r="R597" s="536"/>
      <c r="S597" s="529"/>
      <c r="T597" s="473"/>
      <c r="U597" s="191"/>
      <c r="V597" s="191"/>
      <c r="W597" s="113"/>
      <c r="X597" s="113"/>
    </row>
    <row r="598" spans="1:24" ht="18" customHeight="1" x14ac:dyDescent="0.3">
      <c r="A598" s="114"/>
      <c r="B598" s="115"/>
      <c r="C598" s="115"/>
      <c r="D598" s="160"/>
      <c r="E598" s="160"/>
      <c r="F598" s="120"/>
      <c r="G598" s="120"/>
      <c r="H598" s="121"/>
      <c r="I598" s="121"/>
      <c r="J598" s="244"/>
      <c r="K598" s="123">
        <f>220*K597*0.85/1000</f>
        <v>35.53</v>
      </c>
      <c r="L598" s="123">
        <f>220*L597*0.85/1000</f>
        <v>34.033999999999999</v>
      </c>
      <c r="M598" s="123">
        <f>220*M597*0.85/1000</f>
        <v>37.960999999999999</v>
      </c>
      <c r="N598" s="237"/>
      <c r="O598" s="612">
        <f>SUM(K598:M598)</f>
        <v>107.52499999999999</v>
      </c>
      <c r="P598" s="236"/>
      <c r="Q598" s="236"/>
      <c r="R598" s="539"/>
      <c r="S598" s="336"/>
      <c r="T598" s="477">
        <f>SUM(P598:R598)</f>
        <v>0</v>
      </c>
      <c r="U598" s="171">
        <f>SUM(O598,T598)</f>
        <v>107.52499999999999</v>
      </c>
      <c r="V598" s="479"/>
      <c r="W598" s="113"/>
      <c r="X598" s="113"/>
    </row>
    <row r="599" spans="1:24" ht="18" customHeight="1" x14ac:dyDescent="0.3">
      <c r="A599" s="181" t="s">
        <v>267</v>
      </c>
      <c r="B599" s="132">
        <v>250</v>
      </c>
      <c r="C599" s="132">
        <v>361</v>
      </c>
      <c r="D599" s="134">
        <f>MAX(K605:L605:M605)/361*100</f>
        <v>71.745152354570635</v>
      </c>
      <c r="E599" s="134"/>
      <c r="F599" s="190"/>
      <c r="G599" s="190"/>
      <c r="H599" s="173"/>
      <c r="I599" s="173"/>
      <c r="J599" s="61">
        <f>(K599+L599+M599)/3</f>
        <v>233.33333333333334</v>
      </c>
      <c r="K599" s="628">
        <v>230</v>
      </c>
      <c r="L599" s="192">
        <v>237</v>
      </c>
      <c r="M599" s="192">
        <v>233</v>
      </c>
      <c r="N599" s="292"/>
      <c r="O599" s="435"/>
      <c r="P599" s="533"/>
      <c r="Q599" s="533"/>
      <c r="R599" s="533"/>
      <c r="S599" s="250"/>
      <c r="T599" s="481"/>
      <c r="U599" s="191"/>
      <c r="V599" s="191"/>
      <c r="W599" s="113"/>
      <c r="X599" s="2"/>
    </row>
    <row r="600" spans="1:24" ht="18" customHeight="1" x14ac:dyDescent="0.25">
      <c r="A600" s="1061" t="s">
        <v>108</v>
      </c>
      <c r="B600" s="73"/>
      <c r="C600" s="73"/>
      <c r="D600" s="167"/>
      <c r="E600" s="167">
        <v>398</v>
      </c>
      <c r="F600" s="78"/>
      <c r="G600" s="78"/>
      <c r="H600" s="79"/>
      <c r="I600" s="79"/>
      <c r="J600" s="241"/>
      <c r="K600" s="81">
        <v>8</v>
      </c>
      <c r="L600" s="81">
        <v>10</v>
      </c>
      <c r="M600" s="81">
        <v>45</v>
      </c>
      <c r="N600" s="82">
        <f t="shared" ref="N600:N605" si="47">SQRT((0+L600*0.866-M600*0.866)*(0+L600*0.866-M600*0.866)+(K600-L600*0.5-M600*0.5)*(K600-L600*0.5-M600*0.5))</f>
        <v>36.040894827958972</v>
      </c>
      <c r="O600" s="436"/>
      <c r="P600" s="533"/>
      <c r="Q600" s="533"/>
      <c r="R600" s="533"/>
      <c r="S600" s="250"/>
      <c r="T600" s="483"/>
      <c r="U600" s="191"/>
      <c r="V600" s="191"/>
      <c r="W600" s="113"/>
      <c r="X600" s="2"/>
    </row>
    <row r="601" spans="1:24" ht="18" customHeight="1" x14ac:dyDescent="0.25">
      <c r="A601" s="1061" t="s">
        <v>109</v>
      </c>
      <c r="B601" s="90"/>
      <c r="C601" s="90"/>
      <c r="D601" s="145"/>
      <c r="E601" s="145">
        <v>406</v>
      </c>
      <c r="F601" s="95"/>
      <c r="G601" s="95"/>
      <c r="H601" s="96"/>
      <c r="I601" s="96"/>
      <c r="J601" s="241"/>
      <c r="K601" s="81">
        <v>27</v>
      </c>
      <c r="L601" s="81">
        <v>38</v>
      </c>
      <c r="M601" s="81">
        <v>72</v>
      </c>
      <c r="N601" s="82">
        <f t="shared" si="47"/>
        <v>40.631873400078412</v>
      </c>
      <c r="O601" s="436"/>
      <c r="P601" s="533"/>
      <c r="Q601" s="533"/>
      <c r="R601" s="533"/>
      <c r="S601" s="250"/>
      <c r="T601" s="483"/>
      <c r="U601" s="191"/>
      <c r="V601" s="191"/>
      <c r="W601" s="113"/>
      <c r="X601" s="2"/>
    </row>
    <row r="602" spans="1:24" ht="18" customHeight="1" x14ac:dyDescent="0.25">
      <c r="A602" s="1061" t="s">
        <v>182</v>
      </c>
      <c r="B602" s="90"/>
      <c r="C602" s="90"/>
      <c r="D602" s="145"/>
      <c r="E602" s="145">
        <v>400</v>
      </c>
      <c r="F602" s="95"/>
      <c r="G602" s="95"/>
      <c r="H602" s="96"/>
      <c r="I602" s="96"/>
      <c r="J602" s="241"/>
      <c r="K602" s="81">
        <v>58</v>
      </c>
      <c r="L602" s="81">
        <v>53</v>
      </c>
      <c r="M602" s="81">
        <v>40</v>
      </c>
      <c r="N602" s="82">
        <f t="shared" si="47"/>
        <v>16.093245912493845</v>
      </c>
      <c r="O602" s="436"/>
      <c r="P602" s="267"/>
      <c r="Q602" s="267"/>
      <c r="R602" s="533"/>
      <c r="S602" s="250"/>
      <c r="T602" s="483"/>
      <c r="U602" s="191"/>
      <c r="V602" s="191"/>
      <c r="W602" s="113"/>
      <c r="X602" s="2"/>
    </row>
    <row r="603" spans="1:24" ht="18" customHeight="1" x14ac:dyDescent="0.25">
      <c r="A603" s="1061" t="s">
        <v>141</v>
      </c>
      <c r="B603" s="90"/>
      <c r="C603" s="90"/>
      <c r="D603" s="145"/>
      <c r="E603" s="145"/>
      <c r="F603" s="95"/>
      <c r="G603" s="95"/>
      <c r="H603" s="96"/>
      <c r="I603" s="96"/>
      <c r="J603" s="241"/>
      <c r="K603" s="81">
        <v>66</v>
      </c>
      <c r="L603" s="81">
        <v>63</v>
      </c>
      <c r="M603" s="81">
        <v>82</v>
      </c>
      <c r="N603" s="82">
        <f t="shared" si="47"/>
        <v>17.691357098877408</v>
      </c>
      <c r="O603" s="436"/>
      <c r="P603" s="267"/>
      <c r="Q603" s="267"/>
      <c r="R603" s="533"/>
      <c r="S603" s="250"/>
      <c r="T603" s="483"/>
      <c r="U603" s="191"/>
      <c r="V603" s="191"/>
      <c r="W603" s="113"/>
      <c r="X603" s="2"/>
    </row>
    <row r="604" spans="1:24" ht="18" customHeight="1" x14ac:dyDescent="0.25">
      <c r="A604" s="1061" t="s">
        <v>63</v>
      </c>
      <c r="B604" s="90"/>
      <c r="C604" s="90"/>
      <c r="D604" s="145"/>
      <c r="E604" s="145"/>
      <c r="F604" s="95"/>
      <c r="G604" s="95"/>
      <c r="H604" s="96"/>
      <c r="I604" s="96"/>
      <c r="J604" s="241"/>
      <c r="K604" s="81">
        <v>45</v>
      </c>
      <c r="L604" s="81">
        <v>34</v>
      </c>
      <c r="M604" s="81">
        <v>20</v>
      </c>
      <c r="N604" s="82">
        <f t="shared" si="47"/>
        <v>21.702335726829034</v>
      </c>
      <c r="O604" s="437"/>
      <c r="P604" s="267"/>
      <c r="Q604" s="267"/>
      <c r="R604" s="533"/>
      <c r="S604" s="250"/>
      <c r="T604" s="485"/>
      <c r="U604" s="191"/>
      <c r="V604" s="191"/>
      <c r="W604" s="113"/>
      <c r="X604" s="2"/>
    </row>
    <row r="605" spans="1:24" ht="18" customHeight="1" x14ac:dyDescent="0.3">
      <c r="A605" s="268" t="s">
        <v>11</v>
      </c>
      <c r="B605" s="269"/>
      <c r="C605" s="269"/>
      <c r="D605" s="270"/>
      <c r="E605" s="270"/>
      <c r="F605" s="535"/>
      <c r="G605" s="535"/>
      <c r="H605" s="467"/>
      <c r="I605" s="467"/>
      <c r="J605" s="273"/>
      <c r="K605" s="468">
        <f>SUM(K600:K604)</f>
        <v>204</v>
      </c>
      <c r="L605" s="468">
        <f>SUM(L600:L604)</f>
        <v>198</v>
      </c>
      <c r="M605" s="468">
        <f>SUM(M600:M604)</f>
        <v>259</v>
      </c>
      <c r="N605" s="469">
        <f t="shared" si="47"/>
        <v>58.230887645647329</v>
      </c>
      <c r="O605" s="611"/>
      <c r="P605" s="274"/>
      <c r="Q605" s="274"/>
      <c r="R605" s="536"/>
      <c r="S605" s="529"/>
      <c r="T605" s="473"/>
      <c r="U605" s="191"/>
      <c r="V605" s="191"/>
      <c r="W605" s="113"/>
      <c r="X605" s="113"/>
    </row>
    <row r="606" spans="1:24" ht="18" customHeight="1" x14ac:dyDescent="0.3">
      <c r="A606" s="114"/>
      <c r="B606" s="115"/>
      <c r="C606" s="115"/>
      <c r="D606" s="160"/>
      <c r="E606" s="160"/>
      <c r="F606" s="120"/>
      <c r="G606" s="120"/>
      <c r="H606" s="121"/>
      <c r="I606" s="121"/>
      <c r="J606" s="244"/>
      <c r="K606" s="123">
        <f>220*K605*0.85/1000</f>
        <v>38.148000000000003</v>
      </c>
      <c r="L606" s="123">
        <f>220*L605*0.85/1000</f>
        <v>37.026000000000003</v>
      </c>
      <c r="M606" s="123">
        <f>220*M605*0.85/1000</f>
        <v>48.433</v>
      </c>
      <c r="N606" s="237"/>
      <c r="O606" s="612">
        <f>SUM(K606:M606)</f>
        <v>123.607</v>
      </c>
      <c r="P606" s="236"/>
      <c r="Q606" s="236"/>
      <c r="R606" s="539"/>
      <c r="S606" s="336"/>
      <c r="T606" s="477">
        <f>SUM(P606:R606)</f>
        <v>0</v>
      </c>
      <c r="U606" s="478"/>
      <c r="V606" s="283">
        <f>SUM(O606,T606)</f>
        <v>123.607</v>
      </c>
      <c r="W606" s="113"/>
      <c r="X606" s="113"/>
    </row>
    <row r="607" spans="1:24" ht="18" customHeight="1" x14ac:dyDescent="0.3">
      <c r="A607" s="181" t="s">
        <v>269</v>
      </c>
      <c r="B607" s="295">
        <v>250</v>
      </c>
      <c r="C607" s="295">
        <v>361</v>
      </c>
      <c r="D607" s="374">
        <f>MAX(K614:M614)/361*100</f>
        <v>26.373961218836563</v>
      </c>
      <c r="E607" s="374"/>
      <c r="F607" s="387">
        <v>250</v>
      </c>
      <c r="G607" s="387">
        <v>361</v>
      </c>
      <c r="H607" s="514">
        <f>MAX(P614:Q614:R614)/361*100</f>
        <v>43.490304709141277</v>
      </c>
      <c r="I607" s="514"/>
      <c r="J607" s="61">
        <v>229</v>
      </c>
      <c r="K607" s="298">
        <v>223</v>
      </c>
      <c r="L607" s="298">
        <v>232</v>
      </c>
      <c r="M607" s="298">
        <v>232</v>
      </c>
      <c r="N607" s="299"/>
      <c r="O607" s="435"/>
      <c r="P607" s="489">
        <v>223</v>
      </c>
      <c r="Q607" s="489">
        <v>229</v>
      </c>
      <c r="R607" s="489">
        <v>232</v>
      </c>
      <c r="S607" s="423"/>
      <c r="T607" s="481"/>
      <c r="U607" s="191"/>
      <c r="V607" s="191"/>
      <c r="W607" s="113"/>
      <c r="X607" s="113"/>
    </row>
    <row r="608" spans="1:24" ht="18" customHeight="1" x14ac:dyDescent="0.25">
      <c r="A608" s="1061" t="s">
        <v>567</v>
      </c>
      <c r="B608" s="302"/>
      <c r="C608" s="302"/>
      <c r="D608" s="523"/>
      <c r="E608" s="303">
        <v>398</v>
      </c>
      <c r="F608" s="356"/>
      <c r="G608" s="356"/>
      <c r="H608" s="357"/>
      <c r="I608" s="422">
        <v>398</v>
      </c>
      <c r="J608" s="306"/>
      <c r="K608" s="81">
        <v>71</v>
      </c>
      <c r="L608" s="81">
        <v>62</v>
      </c>
      <c r="M608" s="81">
        <v>68</v>
      </c>
      <c r="N608" s="312">
        <f>SQRT((0+L608*0.866-M608*0.866)*(0+L608*0.866-M608*0.866)+(K608-L608*0.5-M608*0.5)*(K608-L608*0.5-M608*0.5))</f>
        <v>7.937154149945683</v>
      </c>
      <c r="O608" s="436"/>
      <c r="P608" s="451"/>
      <c r="Q608" s="451"/>
      <c r="R608" s="451"/>
      <c r="S608" s="423"/>
      <c r="T608" s="483"/>
      <c r="U608" s="191"/>
      <c r="V608" s="191"/>
      <c r="W608" s="113"/>
      <c r="X608" s="113"/>
    </row>
    <row r="609" spans="1:24" ht="18" customHeight="1" x14ac:dyDescent="0.25">
      <c r="A609" s="1061" t="s">
        <v>568</v>
      </c>
      <c r="B609" s="308"/>
      <c r="C609" s="308"/>
      <c r="D609" s="524"/>
      <c r="E609" s="309">
        <v>400</v>
      </c>
      <c r="F609" s="361"/>
      <c r="G609" s="361"/>
      <c r="H609" s="362"/>
      <c r="I609" s="424">
        <v>400</v>
      </c>
      <c r="J609" s="306"/>
      <c r="K609" s="81">
        <v>0.12</v>
      </c>
      <c r="L609" s="81">
        <v>0.3</v>
      </c>
      <c r="M609" s="81">
        <v>0.21</v>
      </c>
      <c r="N609" s="82">
        <f>SQRT((0+L609*0.866-M609*0.866)*(0+L609*0.866-M609*0.866)+(K609-L609*0.5-M609*0.5)*(K609-L609*0.5-M609*0.5))</f>
        <v>0.15588342952347436</v>
      </c>
      <c r="O609" s="436"/>
      <c r="P609" s="451"/>
      <c r="Q609" s="451"/>
      <c r="R609" s="451"/>
      <c r="S609" s="564"/>
      <c r="T609" s="483"/>
      <c r="U609" s="191"/>
      <c r="V609" s="191"/>
      <c r="W609" s="113"/>
      <c r="X609" s="113"/>
    </row>
    <row r="610" spans="1:24" ht="18" customHeight="1" x14ac:dyDescent="0.25">
      <c r="A610" s="1061" t="s">
        <v>569</v>
      </c>
      <c r="B610" s="308"/>
      <c r="C610" s="308"/>
      <c r="D610" s="524"/>
      <c r="E610" s="309">
        <v>397</v>
      </c>
      <c r="F610" s="361"/>
      <c r="G610" s="361"/>
      <c r="H610" s="362"/>
      <c r="I610" s="424">
        <v>397</v>
      </c>
      <c r="J610" s="306"/>
      <c r="K610" s="81"/>
      <c r="L610" s="81"/>
      <c r="M610" s="81"/>
      <c r="N610" s="82"/>
      <c r="O610" s="436"/>
      <c r="P610" s="267">
        <v>101</v>
      </c>
      <c r="Q610" s="267">
        <v>10</v>
      </c>
      <c r="R610" s="267">
        <v>29</v>
      </c>
      <c r="S610" s="564">
        <f>SQRT((0+Q610*0.866-R610*0.866)*(0+Q610*0.866-R610*0.866)+(P610-Q610*0.5-R610*0.5)*(P610-Q610*0.5-R610*0.5))</f>
        <v>83.144357090544631</v>
      </c>
      <c r="T610" s="483"/>
      <c r="U610" s="191"/>
      <c r="V610" s="191"/>
      <c r="W610" s="113"/>
      <c r="X610" s="113"/>
    </row>
    <row r="611" spans="1:24" ht="18" customHeight="1" x14ac:dyDescent="0.25">
      <c r="A611" s="1061" t="s">
        <v>570</v>
      </c>
      <c r="B611" s="308"/>
      <c r="C611" s="308"/>
      <c r="D611" s="309"/>
      <c r="E611" s="309"/>
      <c r="F611" s="361"/>
      <c r="G611" s="361"/>
      <c r="H611" s="362"/>
      <c r="I611" s="361"/>
      <c r="J611" s="306"/>
      <c r="K611" s="81"/>
      <c r="L611" s="81"/>
      <c r="M611" s="81"/>
      <c r="N611" s="82"/>
      <c r="O611" s="436"/>
      <c r="P611" s="267">
        <v>0</v>
      </c>
      <c r="Q611" s="267">
        <v>0</v>
      </c>
      <c r="R611" s="267">
        <v>0</v>
      </c>
      <c r="S611" s="564">
        <f>SQRT((0+Q611*0.866-R611*0.866)*(0+Q611*0.866-R611*0.866)+(P611-Q611*0.5-R611*0.5)*(P611-Q611*0.5-R611*0.5))</f>
        <v>0</v>
      </c>
      <c r="T611" s="483"/>
      <c r="U611" s="191"/>
      <c r="V611" s="191"/>
      <c r="W611" s="113"/>
      <c r="X611" s="113"/>
    </row>
    <row r="612" spans="1:24" ht="18" customHeight="1" x14ac:dyDescent="0.25">
      <c r="A612" s="1061" t="s">
        <v>571</v>
      </c>
      <c r="B612" s="308"/>
      <c r="C612" s="308"/>
      <c r="D612" s="309"/>
      <c r="E612" s="309"/>
      <c r="F612" s="361"/>
      <c r="G612" s="361"/>
      <c r="H612" s="362"/>
      <c r="I612" s="362"/>
      <c r="J612" s="306"/>
      <c r="K612" s="81"/>
      <c r="L612" s="81"/>
      <c r="M612" s="81"/>
      <c r="N612" s="82"/>
      <c r="O612" s="436"/>
      <c r="P612" s="267">
        <v>56</v>
      </c>
      <c r="Q612" s="267">
        <v>121</v>
      </c>
      <c r="R612" s="267">
        <v>32</v>
      </c>
      <c r="S612" s="564">
        <f>SQRT((0+Q612*0.866-R612*0.866)*(0+Q612*0.866-R612*0.866)+(P612-Q612*0.5-R612*0.5)*(P612-Q612*0.5-R612*0.5))</f>
        <v>79.753692554012815</v>
      </c>
      <c r="T612" s="483"/>
      <c r="U612" s="191"/>
      <c r="V612" s="191"/>
      <c r="W612" s="113"/>
      <c r="X612" s="113"/>
    </row>
    <row r="613" spans="1:24" ht="18" customHeight="1" x14ac:dyDescent="0.25">
      <c r="A613" s="1061" t="s">
        <v>572</v>
      </c>
      <c r="B613" s="308"/>
      <c r="C613" s="308"/>
      <c r="D613" s="309"/>
      <c r="E613" s="309"/>
      <c r="F613" s="361"/>
      <c r="G613" s="361"/>
      <c r="H613" s="362"/>
      <c r="I613" s="362"/>
      <c r="J613" s="306"/>
      <c r="K613" s="81">
        <v>21</v>
      </c>
      <c r="L613" s="81">
        <v>15</v>
      </c>
      <c r="M613" s="81">
        <v>27</v>
      </c>
      <c r="N613" s="82">
        <f>SQRT((0+L613*0.866-M613*0.866)*(0+L613*0.866-M613*0.866)+(K613-L613*0.5-M613*0.5)*(K613-L613*0.5-M613*0.5))</f>
        <v>10.392000000000001</v>
      </c>
      <c r="O613" s="437"/>
      <c r="P613" s="451"/>
      <c r="Q613" s="451"/>
      <c r="R613" s="451"/>
      <c r="S613" s="564"/>
      <c r="T613" s="485"/>
      <c r="U613" s="191"/>
      <c r="V613" s="191"/>
      <c r="W613" s="113"/>
      <c r="X613" s="113"/>
    </row>
    <row r="614" spans="1:24" ht="18" customHeight="1" x14ac:dyDescent="0.3">
      <c r="A614" s="268" t="s">
        <v>11</v>
      </c>
      <c r="B614" s="502"/>
      <c r="C614" s="502"/>
      <c r="D614" s="503"/>
      <c r="E614" s="503"/>
      <c r="F614" s="504"/>
      <c r="G614" s="504"/>
      <c r="H614" s="505"/>
      <c r="I614" s="505"/>
      <c r="J614" s="561"/>
      <c r="K614" s="468">
        <f>SUM(K608:K613)</f>
        <v>92.12</v>
      </c>
      <c r="L614" s="468">
        <f>SUM(L608:L613)</f>
        <v>77.3</v>
      </c>
      <c r="M614" s="468">
        <f>SUM(M608:M613)</f>
        <v>95.21</v>
      </c>
      <c r="N614" s="469">
        <f>SQRT((0+L614*0.866-M614*0.866)*(0+L614*0.866-M614*0.866)+(K614-L614*0.5-M614*0.5)*(K614-L614*0.5-M614*0.5))</f>
        <v>16.581923477196487</v>
      </c>
      <c r="O614" s="611"/>
      <c r="P614" s="507">
        <f>SUM(P608:P613)</f>
        <v>157</v>
      </c>
      <c r="Q614" s="507">
        <f>SUM(Q608:Q613)</f>
        <v>131</v>
      </c>
      <c r="R614" s="507">
        <f>SUM(R608:R613)</f>
        <v>61</v>
      </c>
      <c r="S614" s="503">
        <f>SQRT((0+Q614*0.866-R614*0.866)*(0+Q614*0.866-R614*0.866)+(P614-Q614*0.5-R614*0.5)*(P614-Q614*0.5-R614*0.5))</f>
        <v>85.998746502492693</v>
      </c>
      <c r="T614" s="473"/>
      <c r="U614" s="191"/>
      <c r="V614" s="191"/>
      <c r="W614" s="113"/>
      <c r="X614" s="113"/>
    </row>
    <row r="615" spans="1:24" ht="18" customHeight="1" x14ac:dyDescent="0.3">
      <c r="A615" s="114"/>
      <c r="B615" s="323"/>
      <c r="C615" s="323"/>
      <c r="D615" s="324"/>
      <c r="E615" s="324"/>
      <c r="F615" s="368"/>
      <c r="G615" s="368"/>
      <c r="H615" s="369"/>
      <c r="I615" s="369"/>
      <c r="J615" s="326"/>
      <c r="K615" s="123">
        <f>220*K614*0.85/1000</f>
        <v>17.226440000000004</v>
      </c>
      <c r="L615" s="123">
        <f>220*L614*0.85/1000</f>
        <v>14.4551</v>
      </c>
      <c r="M615" s="123">
        <f>220*M614*0.85/1000</f>
        <v>17.804269999999995</v>
      </c>
      <c r="N615" s="237"/>
      <c r="O615" s="612">
        <f>SUM(K615:M615)</f>
        <v>49.485810000000001</v>
      </c>
      <c r="P615" s="327">
        <f>220*P614*0.85/1000</f>
        <v>29.359000000000002</v>
      </c>
      <c r="Q615" s="327">
        <f>220*Q614*0.85/1000</f>
        <v>24.497</v>
      </c>
      <c r="R615" s="327">
        <f>220*R614*0.85/1000</f>
        <v>11.407</v>
      </c>
      <c r="S615" s="324"/>
      <c r="T615" s="477">
        <f>SUM(P615:R615)</f>
        <v>65.263000000000005</v>
      </c>
      <c r="U615" s="171">
        <f>SUM(O615,T615)</f>
        <v>114.74881000000001</v>
      </c>
      <c r="V615" s="373"/>
      <c r="W615" s="113"/>
      <c r="X615" s="113"/>
    </row>
    <row r="616" spans="1:24" ht="18" customHeight="1" x14ac:dyDescent="0.3">
      <c r="A616" s="181" t="s">
        <v>270</v>
      </c>
      <c r="B616" s="295">
        <v>250</v>
      </c>
      <c r="C616" s="295">
        <v>361</v>
      </c>
      <c r="D616" s="374">
        <f>MAX(K623:M623)*100/C616</f>
        <v>24.653739612188367</v>
      </c>
      <c r="E616" s="374"/>
      <c r="F616" s="387">
        <v>250</v>
      </c>
      <c r="G616" s="387">
        <v>361</v>
      </c>
      <c r="H616" s="514">
        <f>MAX(P623:R623)*100/G616</f>
        <v>36.011080332409975</v>
      </c>
      <c r="I616" s="514"/>
      <c r="J616" s="61">
        <v>229</v>
      </c>
      <c r="K616" s="298">
        <v>228</v>
      </c>
      <c r="L616" s="298">
        <v>235</v>
      </c>
      <c r="M616" s="298">
        <v>229</v>
      </c>
      <c r="N616" s="299"/>
      <c r="O616" s="435"/>
      <c r="P616" s="489">
        <v>226</v>
      </c>
      <c r="Q616" s="489">
        <v>232</v>
      </c>
      <c r="R616" s="489">
        <v>232</v>
      </c>
      <c r="S616" s="564"/>
      <c r="T616" s="481"/>
      <c r="U616" s="191"/>
      <c r="V616" s="191"/>
      <c r="W616" s="113"/>
      <c r="X616" s="2"/>
    </row>
    <row r="617" spans="1:24" ht="18" customHeight="1" x14ac:dyDescent="0.25">
      <c r="A617" s="1061" t="s">
        <v>567</v>
      </c>
      <c r="B617" s="332"/>
      <c r="C617" s="332"/>
      <c r="D617" s="523"/>
      <c r="E617" s="303">
        <v>406</v>
      </c>
      <c r="F617" s="356"/>
      <c r="G617" s="356"/>
      <c r="H617" s="357"/>
      <c r="I617" s="422">
        <v>406</v>
      </c>
      <c r="J617" s="306"/>
      <c r="K617" s="358">
        <v>46</v>
      </c>
      <c r="L617" s="358">
        <v>59</v>
      </c>
      <c r="M617" s="358">
        <v>65</v>
      </c>
      <c r="N617" s="312">
        <f>SQRT((0+L617*0.866-M617*0.866)*(0+L617*0.866-M617*0.866)+(K617-L617*0.5-M617*0.5)*(K617-L617*0.5-M617*0.5))</f>
        <v>16.822556761681618</v>
      </c>
      <c r="O617" s="436"/>
      <c r="P617" s="451"/>
      <c r="Q617" s="451"/>
      <c r="R617" s="451"/>
      <c r="S617" s="564"/>
      <c r="T617" s="483"/>
      <c r="U617" s="191"/>
      <c r="V617" s="191"/>
      <c r="W617" s="113"/>
      <c r="X617" s="2"/>
    </row>
    <row r="618" spans="1:24" ht="18" customHeight="1" x14ac:dyDescent="0.25">
      <c r="A618" s="1061" t="s">
        <v>568</v>
      </c>
      <c r="B618" s="333"/>
      <c r="C618" s="333"/>
      <c r="D618" s="524"/>
      <c r="E618" s="309">
        <v>398</v>
      </c>
      <c r="F618" s="361"/>
      <c r="G618" s="361"/>
      <c r="H618" s="362"/>
      <c r="I618" s="424">
        <v>398</v>
      </c>
      <c r="J618" s="306"/>
      <c r="K618" s="81">
        <v>0</v>
      </c>
      <c r="L618" s="81">
        <v>0</v>
      </c>
      <c r="M618" s="81">
        <v>1</v>
      </c>
      <c r="N618" s="82">
        <f>SQRT((0+L618*0.866-M618*0.866)*(0+L618*0.866-M618*0.866)+(K618-L618*0.5-M618*0.5)*(K618-L618*0.5-M618*0.5))</f>
        <v>0.99997799975799462</v>
      </c>
      <c r="O618" s="436"/>
      <c r="P618" s="451"/>
      <c r="Q618" s="451"/>
      <c r="R618" s="451"/>
      <c r="S618" s="564"/>
      <c r="T618" s="483"/>
      <c r="U618" s="191"/>
      <c r="V618" s="191"/>
      <c r="W618" s="113"/>
      <c r="X618" s="2"/>
    </row>
    <row r="619" spans="1:24" ht="18" customHeight="1" x14ac:dyDescent="0.25">
      <c r="A619" s="1061" t="s">
        <v>569</v>
      </c>
      <c r="B619" s="333"/>
      <c r="C619" s="333"/>
      <c r="D619" s="524"/>
      <c r="E619" s="309">
        <v>398</v>
      </c>
      <c r="F619" s="361"/>
      <c r="G619" s="361"/>
      <c r="H619" s="362"/>
      <c r="I619" s="424">
        <v>398</v>
      </c>
      <c r="J619" s="306"/>
      <c r="K619" s="81"/>
      <c r="L619" s="81"/>
      <c r="M619" s="81"/>
      <c r="N619" s="82"/>
      <c r="O619" s="436"/>
      <c r="P619" s="267">
        <v>82</v>
      </c>
      <c r="Q619" s="267">
        <v>13</v>
      </c>
      <c r="R619" s="267">
        <v>35</v>
      </c>
      <c r="S619" s="564">
        <f>SQRT((0+Q619*0.866-R619*0.866)*(0+Q619*0.866-R619*0.866)+(P619-Q619*0.5-R619*0.5)*(P619-Q619*0.5-R619*0.5))</f>
        <v>61.048986101326861</v>
      </c>
      <c r="T619" s="483"/>
      <c r="U619" s="191"/>
      <c r="V619" s="191"/>
      <c r="W619" s="113"/>
      <c r="X619" s="2"/>
    </row>
    <row r="620" spans="1:24" ht="18" customHeight="1" x14ac:dyDescent="0.25">
      <c r="A620" s="1061" t="s">
        <v>570</v>
      </c>
      <c r="B620" s="333"/>
      <c r="C620" s="333"/>
      <c r="D620" s="309"/>
      <c r="E620" s="309"/>
      <c r="F620" s="361"/>
      <c r="G620" s="361"/>
      <c r="H620" s="362"/>
      <c r="I620" s="362"/>
      <c r="J620" s="306"/>
      <c r="K620" s="81"/>
      <c r="L620" s="81"/>
      <c r="M620" s="81"/>
      <c r="N620" s="82"/>
      <c r="O620" s="436"/>
      <c r="P620" s="267">
        <v>0</v>
      </c>
      <c r="Q620" s="267">
        <v>0</v>
      </c>
      <c r="R620" s="267">
        <v>0</v>
      </c>
      <c r="S620" s="564">
        <f>SQRT((0+Q620*0.866-R620*0.866)*(0+Q620*0.866-R620*0.866)+(P620-Q620*0.5-R620*0.5)*(P620-Q620*0.5-R620*0.5))</f>
        <v>0</v>
      </c>
      <c r="T620" s="483"/>
      <c r="U620" s="191"/>
      <c r="V620" s="191"/>
      <c r="W620" s="113"/>
      <c r="X620" s="2"/>
    </row>
    <row r="621" spans="1:24" ht="18" customHeight="1" x14ac:dyDescent="0.25">
      <c r="A621" s="1061" t="s">
        <v>571</v>
      </c>
      <c r="B621" s="333"/>
      <c r="C621" s="333"/>
      <c r="D621" s="309"/>
      <c r="E621" s="309"/>
      <c r="F621" s="361"/>
      <c r="G621" s="361"/>
      <c r="H621" s="362"/>
      <c r="I621" s="362"/>
      <c r="J621" s="306"/>
      <c r="K621" s="81"/>
      <c r="L621" s="81"/>
      <c r="M621" s="81"/>
      <c r="N621" s="82"/>
      <c r="O621" s="436"/>
      <c r="P621" s="267">
        <v>48</v>
      </c>
      <c r="Q621" s="267">
        <v>102</v>
      </c>
      <c r="R621" s="267">
        <v>28</v>
      </c>
      <c r="S621" s="564">
        <f>SQRT((0+Q621*0.866-R621*0.866)*(0+Q621*0.866-R621*0.866)+(P621-Q621*0.5-R621*0.5)*(P621-Q621*0.5-R621*0.5))</f>
        <v>66.300520782268364</v>
      </c>
      <c r="T621" s="483"/>
      <c r="U621" s="191"/>
      <c r="V621" s="191"/>
      <c r="W621" s="113"/>
      <c r="X621" s="2"/>
    </row>
    <row r="622" spans="1:24" ht="18" customHeight="1" x14ac:dyDescent="0.25">
      <c r="A622" s="1061" t="s">
        <v>572</v>
      </c>
      <c r="B622" s="333"/>
      <c r="C622" s="333"/>
      <c r="D622" s="309"/>
      <c r="E622" s="309"/>
      <c r="F622" s="361"/>
      <c r="G622" s="361"/>
      <c r="H622" s="362"/>
      <c r="I622" s="362"/>
      <c r="J622" s="306"/>
      <c r="K622" s="81">
        <v>11</v>
      </c>
      <c r="L622" s="81">
        <v>9</v>
      </c>
      <c r="M622" s="81">
        <v>23</v>
      </c>
      <c r="N622" s="82">
        <f>SQRT((0+L622*0.866-M622*0.866)*(0+L622*0.866-M622*0.866)+(K622-L622*0.5-M622*0.5)*(K622-L622*0.5-M622*0.5))</f>
        <v>13.114548257564953</v>
      </c>
      <c r="O622" s="437"/>
      <c r="P622" s="451"/>
      <c r="Q622" s="451"/>
      <c r="R622" s="451"/>
      <c r="S622" s="564"/>
      <c r="T622" s="485"/>
      <c r="U622" s="191"/>
      <c r="V622" s="191"/>
      <c r="W622" s="113"/>
      <c r="X622" s="2"/>
    </row>
    <row r="623" spans="1:24" ht="18" customHeight="1" x14ac:dyDescent="0.3">
      <c r="A623" s="268" t="s">
        <v>11</v>
      </c>
      <c r="B623" s="504"/>
      <c r="C623" s="504"/>
      <c r="D623" s="503"/>
      <c r="E623" s="503"/>
      <c r="F623" s="504"/>
      <c r="G623" s="504"/>
      <c r="H623" s="505"/>
      <c r="I623" s="505"/>
      <c r="J623" s="561"/>
      <c r="K623" s="468">
        <f>SUM(K617:K622)</f>
        <v>57</v>
      </c>
      <c r="L623" s="468">
        <f>SUM(L617:L622)</f>
        <v>68</v>
      </c>
      <c r="M623" s="468">
        <f>SUM(M617:M622)</f>
        <v>89</v>
      </c>
      <c r="N623" s="469">
        <f>SQRT((0+L623*0.866-M623*0.866)*(0+L623*0.866-M623*0.866)+(K623-L623*0.5-M623*0.5)*(K623-L623*0.5-M623*0.5))</f>
        <v>28.159911150428012</v>
      </c>
      <c r="O623" s="611"/>
      <c r="P623" s="507">
        <f>SUM(P617:P622)</f>
        <v>130</v>
      </c>
      <c r="Q623" s="507">
        <f>SUM(Q617:Q622)</f>
        <v>115</v>
      </c>
      <c r="R623" s="507">
        <f>SUM(R617:R622)</f>
        <v>63</v>
      </c>
      <c r="S623" s="638">
        <f>SQRT((0+Q623*0.866-R623*0.866)*(0+Q623*0.866-R623*0.866)+(P623-Q623*0.5-R623*0.5)*(P623-Q623*0.5-R623*0.5))</f>
        <v>60.90058311707697</v>
      </c>
      <c r="T623" s="473"/>
      <c r="U623" s="191"/>
      <c r="V623" s="191"/>
      <c r="W623" s="113"/>
      <c r="X623" s="113"/>
    </row>
    <row r="624" spans="1:24" ht="18" customHeight="1" x14ac:dyDescent="0.3">
      <c r="A624" s="114"/>
      <c r="B624" s="368"/>
      <c r="C624" s="368"/>
      <c r="D624" s="324"/>
      <c r="E624" s="324"/>
      <c r="F624" s="368"/>
      <c r="G624" s="368"/>
      <c r="H624" s="369"/>
      <c r="I624" s="369"/>
      <c r="J624" s="326"/>
      <c r="K624" s="123">
        <f>220*K623*0.85/1000</f>
        <v>10.659000000000001</v>
      </c>
      <c r="L624" s="123">
        <f>220*L623*0.85/1000</f>
        <v>12.715999999999999</v>
      </c>
      <c r="M624" s="123">
        <f>220*M623*0.85/1000</f>
        <v>16.643000000000001</v>
      </c>
      <c r="N624" s="237"/>
      <c r="O624" s="639">
        <f>SUM(K624:M624)</f>
        <v>40.018000000000001</v>
      </c>
      <c r="P624" s="327">
        <f>220*P623*0.85/1000</f>
        <v>24.31</v>
      </c>
      <c r="Q624" s="327">
        <f>220*Q623*0.85/1000</f>
        <v>21.504999999999999</v>
      </c>
      <c r="R624" s="327">
        <f>220*R623*0.85/1000</f>
        <v>11.781000000000001</v>
      </c>
      <c r="S624" s="640"/>
      <c r="T624" s="477">
        <f>SUM(P624:R624)</f>
        <v>57.595999999999997</v>
      </c>
      <c r="U624" s="375"/>
      <c r="V624" s="283">
        <f>SUM(O624,T624)</f>
        <v>97.614000000000004</v>
      </c>
      <c r="W624" s="113"/>
      <c r="X624" s="113"/>
    </row>
    <row r="625" spans="1:24" ht="18" customHeight="1" x14ac:dyDescent="0.3">
      <c r="A625" s="444" t="s">
        <v>21</v>
      </c>
      <c r="B625" s="445">
        <f>SUM(B330,B348,B374,B398,B418,B438,B452,B468,B483,B495,B523,B549,B573,B591,B607)</f>
        <v>5320</v>
      </c>
      <c r="C625" s="445"/>
      <c r="D625" s="446"/>
      <c r="E625" s="446"/>
      <c r="F625" s="389">
        <f>SUM(F348,F374,F398,F468,F495,F523,F549,F607)</f>
        <v>3120</v>
      </c>
      <c r="G625" s="389"/>
      <c r="H625" s="342"/>
      <c r="I625" s="342"/>
      <c r="J625" s="306"/>
      <c r="K625" s="358"/>
      <c r="L625" s="358"/>
      <c r="M625" s="358"/>
      <c r="N625" s="312"/>
      <c r="O625" s="641"/>
      <c r="P625" s="301"/>
      <c r="Q625" s="301"/>
      <c r="R625" s="301"/>
      <c r="S625" s="642"/>
      <c r="T625" s="643"/>
      <c r="U625" s="644">
        <f>SUM(U338,U347,U360,U373,U385,U397,U407,U417,U427,U437,U444,U451,U459,U467,U475,U482,U488,U494,U508,U522,U535,U548,U560,U572,U581,U590,U598,U606,U615,U624)</f>
        <v>1804.2377100000001</v>
      </c>
      <c r="V625" s="645">
        <f>SUM(V347,V373,V397,V417,V437,V451,V467,V482,V494,V522,V548,V572,V590,V606,V624)</f>
        <v>1815.52503</v>
      </c>
      <c r="W625" s="113"/>
      <c r="X625" s="2"/>
    </row>
    <row r="626" spans="1:24" ht="36" customHeight="1" x14ac:dyDescent="0.25">
      <c r="A626" s="1132" t="s">
        <v>64</v>
      </c>
      <c r="B626" s="1132"/>
      <c r="C626" s="1132"/>
      <c r="D626" s="1132"/>
      <c r="E626" s="1132"/>
      <c r="F626" s="1132"/>
      <c r="G626" s="1132"/>
      <c r="H626" s="1132"/>
      <c r="I626" s="1132"/>
      <c r="J626" s="1132"/>
      <c r="K626" s="1132"/>
      <c r="L626" s="1132"/>
      <c r="M626" s="1132"/>
      <c r="N626" s="1132"/>
      <c r="O626" s="1132"/>
      <c r="P626" s="1132"/>
      <c r="Q626" s="1132"/>
      <c r="R626" s="1142"/>
      <c r="S626" s="646"/>
      <c r="T626" s="647"/>
      <c r="U626" s="453"/>
      <c r="V626" s="454"/>
      <c r="W626" s="113"/>
      <c r="X626" s="2"/>
    </row>
    <row r="627" spans="1:24" ht="18" customHeight="1" x14ac:dyDescent="0.3">
      <c r="A627" s="188" t="s">
        <v>272</v>
      </c>
      <c r="B627" s="295">
        <v>180</v>
      </c>
      <c r="C627" s="295">
        <v>260</v>
      </c>
      <c r="D627" s="134">
        <f>MAX(K635:L635:M635)/260*100</f>
        <v>48.846153846153847</v>
      </c>
      <c r="E627" s="134"/>
      <c r="F627" s="634"/>
      <c r="G627" s="634"/>
      <c r="H627" s="342"/>
      <c r="I627" s="342"/>
      <c r="J627" s="61">
        <f>(K627+L627+M627)/3</f>
        <v>226.66666666666666</v>
      </c>
      <c r="K627" s="174">
        <v>224</v>
      </c>
      <c r="L627" s="174">
        <v>230</v>
      </c>
      <c r="M627" s="174">
        <v>226</v>
      </c>
      <c r="N627" s="222"/>
      <c r="O627" s="379"/>
      <c r="P627" s="301"/>
      <c r="Q627" s="301"/>
      <c r="R627" s="301"/>
      <c r="S627" s="227"/>
      <c r="T627" s="228"/>
      <c r="U627" s="140"/>
      <c r="V627" s="191"/>
      <c r="W627" s="2"/>
      <c r="X627" s="2"/>
    </row>
    <row r="628" spans="1:24" ht="18" customHeight="1" x14ac:dyDescent="0.25">
      <c r="A628" s="1061" t="s">
        <v>488</v>
      </c>
      <c r="B628" s="302"/>
      <c r="C628" s="302"/>
      <c r="D628" s="303"/>
      <c r="E628" s="303">
        <v>392</v>
      </c>
      <c r="F628" s="356"/>
      <c r="G628" s="356"/>
      <c r="H628" s="357"/>
      <c r="I628" s="357"/>
      <c r="J628" s="306"/>
      <c r="K628" s="358"/>
      <c r="L628" s="358"/>
      <c r="M628" s="358"/>
      <c r="N628" s="312">
        <f t="shared" ref="N628:N635" si="48">SQRT((0+L628*0.866-M628*0.866)*(0+L628*0.866-M628*0.866)+(K628-L628*0.5-M628*0.5)*(K628-L628*0.5-M628*0.5))</f>
        <v>0</v>
      </c>
      <c r="O628" s="359"/>
      <c r="P628" s="301"/>
      <c r="Q628" s="301"/>
      <c r="R628" s="301"/>
      <c r="S628" s="227"/>
      <c r="T628" s="228"/>
      <c r="U628" s="97"/>
      <c r="V628" s="191"/>
      <c r="W628" s="2"/>
      <c r="X628" s="2"/>
    </row>
    <row r="629" spans="1:24" ht="18" customHeight="1" x14ac:dyDescent="0.25">
      <c r="A629" s="1061" t="s">
        <v>55</v>
      </c>
      <c r="B629" s="308"/>
      <c r="C629" s="308"/>
      <c r="D629" s="309"/>
      <c r="E629" s="309">
        <v>393</v>
      </c>
      <c r="F629" s="361"/>
      <c r="G629" s="361"/>
      <c r="H629" s="362"/>
      <c r="I629" s="362"/>
      <c r="J629" s="306"/>
      <c r="K629" s="358"/>
      <c r="L629" s="358"/>
      <c r="M629" s="358"/>
      <c r="N629" s="312">
        <f t="shared" si="48"/>
        <v>0</v>
      </c>
      <c r="O629" s="359"/>
      <c r="P629" s="301"/>
      <c r="Q629" s="301"/>
      <c r="R629" s="301"/>
      <c r="S629" s="227"/>
      <c r="T629" s="228"/>
      <c r="U629" s="97"/>
      <c r="V629" s="191"/>
      <c r="W629" s="2"/>
      <c r="X629" s="2"/>
    </row>
    <row r="630" spans="1:24" ht="18" customHeight="1" x14ac:dyDescent="0.25">
      <c r="A630" s="1061" t="s">
        <v>56</v>
      </c>
      <c r="B630" s="308"/>
      <c r="C630" s="308"/>
      <c r="D630" s="309"/>
      <c r="E630" s="309">
        <v>390</v>
      </c>
      <c r="F630" s="361"/>
      <c r="G630" s="361"/>
      <c r="H630" s="362"/>
      <c r="I630" s="362"/>
      <c r="J630" s="306"/>
      <c r="K630" s="358">
        <v>12</v>
      </c>
      <c r="L630" s="358">
        <v>14</v>
      </c>
      <c r="M630" s="358">
        <v>13</v>
      </c>
      <c r="N630" s="312">
        <f t="shared" si="48"/>
        <v>1.7320381058163827</v>
      </c>
      <c r="O630" s="359"/>
      <c r="P630" s="301"/>
      <c r="Q630" s="301"/>
      <c r="R630" s="301"/>
      <c r="S630" s="227"/>
      <c r="T630" s="228"/>
      <c r="U630" s="97"/>
      <c r="V630" s="191"/>
      <c r="W630" s="2"/>
      <c r="X630" s="2"/>
    </row>
    <row r="631" spans="1:24" ht="18" customHeight="1" x14ac:dyDescent="0.25">
      <c r="A631" s="1061" t="s">
        <v>191</v>
      </c>
      <c r="B631" s="308"/>
      <c r="C631" s="308"/>
      <c r="D631" s="309"/>
      <c r="E631" s="309"/>
      <c r="F631" s="361"/>
      <c r="G631" s="361"/>
      <c r="H631" s="362"/>
      <c r="I631" s="362"/>
      <c r="J631" s="306"/>
      <c r="K631" s="358">
        <v>0</v>
      </c>
      <c r="L631" s="358">
        <v>7</v>
      </c>
      <c r="M631" s="358">
        <v>0</v>
      </c>
      <c r="N631" s="312">
        <f t="shared" si="48"/>
        <v>6.9998459983059629</v>
      </c>
      <c r="O631" s="359"/>
      <c r="P631" s="301"/>
      <c r="Q631" s="301"/>
      <c r="R631" s="301"/>
      <c r="S631" s="227"/>
      <c r="T631" s="228"/>
      <c r="U631" s="97"/>
      <c r="V631" s="191"/>
      <c r="W631" s="2"/>
      <c r="X631" s="2"/>
    </row>
    <row r="632" spans="1:24" ht="18" customHeight="1" x14ac:dyDescent="0.25">
      <c r="A632" s="1061" t="s">
        <v>489</v>
      </c>
      <c r="B632" s="308"/>
      <c r="C632" s="308"/>
      <c r="D632" s="309"/>
      <c r="E632" s="309"/>
      <c r="F632" s="361"/>
      <c r="G632" s="361"/>
      <c r="H632" s="362"/>
      <c r="I632" s="362"/>
      <c r="J632" s="306"/>
      <c r="K632" s="358">
        <v>55</v>
      </c>
      <c r="L632" s="358">
        <v>18</v>
      </c>
      <c r="M632" s="358">
        <v>36</v>
      </c>
      <c r="N632" s="312">
        <f t="shared" si="48"/>
        <v>32.046618292730983</v>
      </c>
      <c r="O632" s="359"/>
      <c r="P632" s="301"/>
      <c r="Q632" s="301"/>
      <c r="R632" s="301"/>
      <c r="S632" s="227"/>
      <c r="T632" s="228"/>
      <c r="U632" s="97"/>
      <c r="V632" s="191"/>
      <c r="W632" s="2"/>
      <c r="X632" s="2"/>
    </row>
    <row r="633" spans="1:24" ht="18" customHeight="1" x14ac:dyDescent="0.45">
      <c r="A633" s="1079" t="s">
        <v>563</v>
      </c>
      <c r="B633" s="308"/>
      <c r="C633" s="308"/>
      <c r="D633" s="309"/>
      <c r="E633" s="309"/>
      <c r="F633" s="361"/>
      <c r="G633" s="361"/>
      <c r="H633" s="362"/>
      <c r="I633" s="362"/>
      <c r="J633" s="306"/>
      <c r="K633" s="358">
        <v>6</v>
      </c>
      <c r="L633" s="358">
        <v>9</v>
      </c>
      <c r="M633" s="358">
        <v>41</v>
      </c>
      <c r="N633" s="312">
        <f t="shared" si="48"/>
        <v>33.599924761820525</v>
      </c>
      <c r="O633" s="359"/>
      <c r="P633" s="301"/>
      <c r="Q633" s="301"/>
      <c r="R633" s="301"/>
      <c r="S633" s="227"/>
      <c r="T633" s="228"/>
      <c r="U633" s="97"/>
      <c r="V633" s="191"/>
      <c r="W633" s="2"/>
      <c r="X633" s="2"/>
    </row>
    <row r="634" spans="1:24" ht="18" customHeight="1" x14ac:dyDescent="0.45">
      <c r="A634" s="1080" t="s">
        <v>564</v>
      </c>
      <c r="B634" s="308"/>
      <c r="C634" s="308"/>
      <c r="D634" s="309"/>
      <c r="E634" s="309"/>
      <c r="F634" s="361"/>
      <c r="G634" s="361"/>
      <c r="H634" s="362"/>
      <c r="I634" s="362"/>
      <c r="J634" s="306"/>
      <c r="K634" s="81">
        <v>20</v>
      </c>
      <c r="L634" s="81">
        <v>37</v>
      </c>
      <c r="M634" s="81">
        <v>37</v>
      </c>
      <c r="N634" s="312">
        <f t="shared" si="48"/>
        <v>17</v>
      </c>
      <c r="O634" s="313"/>
      <c r="P634" s="301"/>
      <c r="Q634" s="301"/>
      <c r="R634" s="301"/>
      <c r="S634" s="227"/>
      <c r="T634" s="228"/>
      <c r="U634" s="97"/>
      <c r="V634" s="191"/>
      <c r="W634" s="2"/>
      <c r="X634" s="2"/>
    </row>
    <row r="635" spans="1:24" ht="18" customHeight="1" x14ac:dyDescent="0.25">
      <c r="A635" s="648" t="s">
        <v>11</v>
      </c>
      <c r="B635" s="649"/>
      <c r="C635" s="649"/>
      <c r="D635" s="650"/>
      <c r="E635" s="650"/>
      <c r="F635" s="651"/>
      <c r="G635" s="651"/>
      <c r="H635" s="652"/>
      <c r="I635" s="652"/>
      <c r="J635" s="653"/>
      <c r="K635" s="231">
        <f>SUM(K628:K634)</f>
        <v>93</v>
      </c>
      <c r="L635" s="231">
        <f>SUM(L628:L634)</f>
        <v>85</v>
      </c>
      <c r="M635" s="231">
        <f>SUM(M628:M634)</f>
        <v>127</v>
      </c>
      <c r="N635" s="654">
        <f t="shared" si="48"/>
        <v>38.62541111755317</v>
      </c>
      <c r="O635" s="156"/>
      <c r="P635" s="655"/>
      <c r="Q635" s="655"/>
      <c r="R635" s="655"/>
      <c r="S635" s="656"/>
      <c r="T635" s="245"/>
      <c r="U635" s="97"/>
      <c r="V635" s="97"/>
      <c r="W635" s="2"/>
      <c r="X635" s="2"/>
    </row>
    <row r="636" spans="1:24" ht="18" customHeight="1" x14ac:dyDescent="0.25">
      <c r="A636" s="657"/>
      <c r="B636" s="658"/>
      <c r="C636" s="658"/>
      <c r="D636" s="659"/>
      <c r="E636" s="659"/>
      <c r="F636" s="660"/>
      <c r="G636" s="660"/>
      <c r="H636" s="661"/>
      <c r="I636" s="661"/>
      <c r="J636" s="662"/>
      <c r="K636" s="236">
        <f>220*K635*0.85/1000</f>
        <v>17.390999999999998</v>
      </c>
      <c r="L636" s="236">
        <f>220*L635*0.85/1000</f>
        <v>15.895</v>
      </c>
      <c r="M636" s="236">
        <f>220*M635*0.85/1000</f>
        <v>23.748999999999999</v>
      </c>
      <c r="N636" s="526"/>
      <c r="O636" s="162">
        <f>SUM(K636:M636)</f>
        <v>57.034999999999997</v>
      </c>
      <c r="P636" s="663"/>
      <c r="Q636" s="663"/>
      <c r="R636" s="663"/>
      <c r="S636" s="664"/>
      <c r="T636" s="665"/>
      <c r="U636" s="171">
        <f>SUM(O636,T636)</f>
        <v>57.034999999999997</v>
      </c>
      <c r="V636" s="373"/>
      <c r="W636" s="2"/>
      <c r="X636" s="2"/>
    </row>
    <row r="637" spans="1:24" ht="18" customHeight="1" x14ac:dyDescent="0.3">
      <c r="A637" s="188" t="s">
        <v>273</v>
      </c>
      <c r="B637" s="295">
        <v>180</v>
      </c>
      <c r="C637" s="295">
        <v>260</v>
      </c>
      <c r="D637" s="134">
        <f>MAX(K645:L645:M645)/260*100</f>
        <v>53.07692307692308</v>
      </c>
      <c r="E637" s="134"/>
      <c r="F637" s="634"/>
      <c r="G637" s="634"/>
      <c r="H637" s="342"/>
      <c r="I637" s="342"/>
      <c r="J637" s="61">
        <f>(K637+L637+M637)/3</f>
        <v>231.33333333333334</v>
      </c>
      <c r="K637" s="174">
        <v>214</v>
      </c>
      <c r="L637" s="174">
        <v>232</v>
      </c>
      <c r="M637" s="174">
        <v>248</v>
      </c>
      <c r="N637" s="63"/>
      <c r="O637" s="530"/>
      <c r="P637" s="301"/>
      <c r="Q637" s="301"/>
      <c r="R637" s="301"/>
      <c r="S637" s="227"/>
      <c r="T637" s="228"/>
      <c r="U637" s="97"/>
      <c r="V637" s="191"/>
      <c r="W637" s="2"/>
      <c r="X637" s="2"/>
    </row>
    <row r="638" spans="1:24" ht="18" customHeight="1" x14ac:dyDescent="0.25">
      <c r="A638" s="1061" t="s">
        <v>271</v>
      </c>
      <c r="B638" s="302"/>
      <c r="C638" s="302"/>
      <c r="D638" s="303"/>
      <c r="E638" s="303">
        <v>400</v>
      </c>
      <c r="F638" s="356"/>
      <c r="G638" s="356"/>
      <c r="H638" s="357"/>
      <c r="I638" s="357"/>
      <c r="J638" s="306"/>
      <c r="K638" s="81">
        <v>0</v>
      </c>
      <c r="L638" s="81">
        <v>0</v>
      </c>
      <c r="M638" s="81">
        <v>0</v>
      </c>
      <c r="N638" s="312">
        <f t="shared" ref="N638:N644" si="49">SQRT((0+L638*0.866-M638*0.866)*(0+L638*0.866-M638*0.866)+(K638-L638*0.5-M638*0.5)*(K638-L638*0.5-M638*0.5))</f>
        <v>0</v>
      </c>
      <c r="O638" s="532"/>
      <c r="P638" s="301"/>
      <c r="Q638" s="301"/>
      <c r="R638" s="301"/>
      <c r="S638" s="227"/>
      <c r="T638" s="228"/>
      <c r="U638" s="97"/>
      <c r="V638" s="191"/>
      <c r="W638" s="2"/>
      <c r="X638" s="2"/>
    </row>
    <row r="639" spans="1:24" ht="18" customHeight="1" x14ac:dyDescent="0.25">
      <c r="A639" s="1061" t="s">
        <v>55</v>
      </c>
      <c r="B639" s="308"/>
      <c r="C639" s="308"/>
      <c r="D639" s="309"/>
      <c r="E639" s="309">
        <v>398</v>
      </c>
      <c r="F639" s="361"/>
      <c r="G639" s="361"/>
      <c r="H639" s="362"/>
      <c r="I639" s="362"/>
      <c r="J639" s="306"/>
      <c r="K639" s="81">
        <v>0</v>
      </c>
      <c r="L639" s="81">
        <v>0</v>
      </c>
      <c r="M639" s="81">
        <v>0</v>
      </c>
      <c r="N639" s="312">
        <f t="shared" si="49"/>
        <v>0</v>
      </c>
      <c r="O639" s="532"/>
      <c r="P639" s="301"/>
      <c r="Q639" s="301"/>
      <c r="R639" s="301"/>
      <c r="S639" s="227"/>
      <c r="T639" s="228"/>
      <c r="U639" s="97"/>
      <c r="V639" s="191"/>
      <c r="W639" s="2"/>
      <c r="X639" s="2"/>
    </row>
    <row r="640" spans="1:24" ht="18" customHeight="1" x14ac:dyDescent="0.25">
      <c r="A640" s="1061" t="s">
        <v>56</v>
      </c>
      <c r="B640" s="308"/>
      <c r="C640" s="308"/>
      <c r="D640" s="309"/>
      <c r="E640" s="309">
        <v>398</v>
      </c>
      <c r="F640" s="361"/>
      <c r="G640" s="361"/>
      <c r="H640" s="362"/>
      <c r="I640" s="362"/>
      <c r="J640" s="306"/>
      <c r="K640" s="81">
        <v>12</v>
      </c>
      <c r="L640" s="81">
        <v>14</v>
      </c>
      <c r="M640" s="81">
        <v>14</v>
      </c>
      <c r="N640" s="312">
        <f t="shared" si="49"/>
        <v>2</v>
      </c>
      <c r="O640" s="532"/>
      <c r="P640" s="301"/>
      <c r="Q640" s="301"/>
      <c r="R640" s="301"/>
      <c r="S640" s="227"/>
      <c r="T640" s="228"/>
      <c r="U640" s="97"/>
      <c r="V640" s="191"/>
      <c r="W640" s="2"/>
      <c r="X640" s="2"/>
    </row>
    <row r="641" spans="1:24" ht="18" customHeight="1" x14ac:dyDescent="0.25">
      <c r="A641" s="1061" t="s">
        <v>191</v>
      </c>
      <c r="B641" s="308"/>
      <c r="C641" s="308"/>
      <c r="D641" s="309"/>
      <c r="E641" s="309"/>
      <c r="F641" s="361"/>
      <c r="G641" s="361"/>
      <c r="H641" s="362"/>
      <c r="I641" s="362"/>
      <c r="J641" s="306"/>
      <c r="K641" s="81">
        <v>6</v>
      </c>
      <c r="L641" s="81">
        <v>2</v>
      </c>
      <c r="M641" s="81">
        <v>0</v>
      </c>
      <c r="N641" s="312">
        <f t="shared" si="49"/>
        <v>5.2914859916662351</v>
      </c>
      <c r="O641" s="532"/>
      <c r="P641" s="301"/>
      <c r="Q641" s="301"/>
      <c r="R641" s="301"/>
      <c r="S641" s="227"/>
      <c r="T641" s="228"/>
      <c r="U641" s="97"/>
      <c r="V641" s="191"/>
      <c r="W641" s="2"/>
      <c r="X641" s="2"/>
    </row>
    <row r="642" spans="1:24" ht="18" customHeight="1" x14ac:dyDescent="0.25">
      <c r="A642" s="1061" t="s">
        <v>192</v>
      </c>
      <c r="B642" s="308"/>
      <c r="C642" s="308"/>
      <c r="D642" s="309"/>
      <c r="E642" s="309"/>
      <c r="F642" s="361"/>
      <c r="G642" s="361"/>
      <c r="H642" s="362"/>
      <c r="I642" s="362"/>
      <c r="J642" s="306"/>
      <c r="K642" s="81">
        <v>61</v>
      </c>
      <c r="L642" s="81">
        <v>20</v>
      </c>
      <c r="M642" s="81">
        <v>43</v>
      </c>
      <c r="N642" s="312">
        <f t="shared" si="49"/>
        <v>35.594616503061246</v>
      </c>
      <c r="O642" s="532"/>
      <c r="P642" s="301"/>
      <c r="Q642" s="301"/>
      <c r="R642" s="301"/>
      <c r="S642" s="227"/>
      <c r="T642" s="228"/>
      <c r="U642" s="97"/>
      <c r="V642" s="191"/>
      <c r="W642" s="2"/>
      <c r="X642" s="2"/>
    </row>
    <row r="643" spans="1:24" ht="18" customHeight="1" x14ac:dyDescent="0.45">
      <c r="A643" s="1079" t="s">
        <v>563</v>
      </c>
      <c r="B643" s="308"/>
      <c r="C643" s="308"/>
      <c r="D643" s="309"/>
      <c r="E643" s="309"/>
      <c r="F643" s="361"/>
      <c r="G643" s="361"/>
      <c r="H643" s="362"/>
      <c r="I643" s="362"/>
      <c r="J643" s="306"/>
      <c r="K643" s="81">
        <v>5</v>
      </c>
      <c r="L643" s="81">
        <v>4</v>
      </c>
      <c r="M643" s="81">
        <v>27</v>
      </c>
      <c r="N643" s="312">
        <f t="shared" si="49"/>
        <v>22.516143630737481</v>
      </c>
      <c r="O643" s="532"/>
      <c r="P643" s="301"/>
      <c r="Q643" s="301"/>
      <c r="R643" s="301"/>
      <c r="S643" s="227"/>
      <c r="T643" s="228"/>
      <c r="U643" s="97"/>
      <c r="V643" s="191"/>
      <c r="W643" s="2"/>
      <c r="X643" s="2"/>
    </row>
    <row r="644" spans="1:24" ht="18" customHeight="1" x14ac:dyDescent="0.45">
      <c r="A644" s="1080" t="s">
        <v>564</v>
      </c>
      <c r="B644" s="308"/>
      <c r="C644" s="308"/>
      <c r="D644" s="309"/>
      <c r="E644" s="309"/>
      <c r="F644" s="361"/>
      <c r="G644" s="361"/>
      <c r="H644" s="362"/>
      <c r="I644" s="362"/>
      <c r="J644" s="306"/>
      <c r="K644" s="81">
        <v>33</v>
      </c>
      <c r="L644" s="81">
        <v>28</v>
      </c>
      <c r="M644" s="81">
        <v>54</v>
      </c>
      <c r="N644" s="312">
        <f t="shared" si="49"/>
        <v>23.894983908762107</v>
      </c>
      <c r="O644" s="534"/>
      <c r="P644" s="301"/>
      <c r="Q644" s="301"/>
      <c r="R644" s="301"/>
      <c r="S644" s="227"/>
      <c r="T644" s="228"/>
      <c r="U644" s="97"/>
      <c r="V644" s="191"/>
      <c r="W644" s="2"/>
      <c r="X644" s="2"/>
    </row>
    <row r="645" spans="1:24" ht="18" customHeight="1" x14ac:dyDescent="0.25">
      <c r="A645" s="648" t="s">
        <v>11</v>
      </c>
      <c r="B645" s="649"/>
      <c r="C645" s="649"/>
      <c r="D645" s="650"/>
      <c r="E645" s="650"/>
      <c r="F645" s="651"/>
      <c r="G645" s="651"/>
      <c r="H645" s="652"/>
      <c r="I645" s="652"/>
      <c r="J645" s="653"/>
      <c r="K645" s="231">
        <f>SUM(K638:K644)</f>
        <v>117</v>
      </c>
      <c r="L645" s="231">
        <f>SUM(L638:L644)</f>
        <v>68</v>
      </c>
      <c r="M645" s="231">
        <f>SUM(M638:M644)</f>
        <v>138</v>
      </c>
      <c r="N645" s="654"/>
      <c r="O645" s="156"/>
      <c r="P645" s="655"/>
      <c r="Q645" s="655"/>
      <c r="R645" s="655"/>
      <c r="S645" s="656"/>
      <c r="T645" s="245"/>
      <c r="U645" s="97"/>
      <c r="V645" s="97"/>
      <c r="W645" s="2"/>
      <c r="X645" s="2"/>
    </row>
    <row r="646" spans="1:24" ht="18" customHeight="1" x14ac:dyDescent="0.25">
      <c r="A646" s="657"/>
      <c r="B646" s="658"/>
      <c r="C646" s="658"/>
      <c r="D646" s="659"/>
      <c r="E646" s="659"/>
      <c r="F646" s="660"/>
      <c r="G646" s="660"/>
      <c r="H646" s="661"/>
      <c r="I646" s="661"/>
      <c r="J646" s="662"/>
      <c r="K646" s="236">
        <f>220*K645*0.85/1000</f>
        <v>21.879000000000001</v>
      </c>
      <c r="L646" s="236">
        <f>220*L645*0.85/1000</f>
        <v>12.715999999999999</v>
      </c>
      <c r="M646" s="236">
        <f>220*M645*0.85/1000</f>
        <v>25.806000000000001</v>
      </c>
      <c r="N646" s="526"/>
      <c r="O646" s="162">
        <f>SUM(K646:M646)</f>
        <v>60.400999999999996</v>
      </c>
      <c r="P646" s="663"/>
      <c r="Q646" s="663"/>
      <c r="R646" s="663"/>
      <c r="S646" s="664"/>
      <c r="T646" s="665"/>
      <c r="U646" s="375"/>
      <c r="V646" s="283">
        <f>SUM(O646,T646)</f>
        <v>60.400999999999996</v>
      </c>
      <c r="W646" s="2"/>
      <c r="X646" s="2"/>
    </row>
    <row r="647" spans="1:24" ht="18" customHeight="1" x14ac:dyDescent="0.3">
      <c r="A647" s="181" t="s">
        <v>274</v>
      </c>
      <c r="B647" s="295">
        <v>400</v>
      </c>
      <c r="C647" s="295">
        <v>578</v>
      </c>
      <c r="D647" s="134">
        <f>MAX(K653:L653:M653)/578*100</f>
        <v>41.522491349480966</v>
      </c>
      <c r="E647" s="134"/>
      <c r="F647" s="666"/>
      <c r="G647" s="666"/>
      <c r="H647" s="173"/>
      <c r="I647" s="173"/>
      <c r="J647" s="61">
        <f>(K647+L647+M647)/3</f>
        <v>229</v>
      </c>
      <c r="K647" s="174">
        <v>233</v>
      </c>
      <c r="L647" s="174">
        <v>222</v>
      </c>
      <c r="M647" s="174">
        <v>232</v>
      </c>
      <c r="N647" s="63"/>
      <c r="O647" s="667"/>
      <c r="P647" s="447"/>
      <c r="Q647" s="447"/>
      <c r="R647" s="447"/>
      <c r="S647" s="554"/>
      <c r="T647" s="251"/>
      <c r="U647" s="97"/>
      <c r="V647" s="191"/>
      <c r="W647" s="2"/>
      <c r="X647" s="2"/>
    </row>
    <row r="648" spans="1:24" ht="18" customHeight="1" x14ac:dyDescent="0.25">
      <c r="A648" s="1061" t="s">
        <v>276</v>
      </c>
      <c r="B648" s="302"/>
      <c r="C648" s="302"/>
      <c r="D648" s="555"/>
      <c r="E648" s="168">
        <v>397</v>
      </c>
      <c r="F648" s="556"/>
      <c r="G648" s="556"/>
      <c r="H648" s="79"/>
      <c r="I648" s="79"/>
      <c r="J648" s="306"/>
      <c r="K648" s="81">
        <v>94</v>
      </c>
      <c r="L648" s="81">
        <v>24</v>
      </c>
      <c r="M648" s="81">
        <v>39</v>
      </c>
      <c r="N648" s="312">
        <f t="shared" ref="N648:N653" si="50">SQRT((0+L648*0.866-M648*0.866)*(0+L648*0.866-M648*0.866)+(K648-L648*0.5-M648*0.5)*(K648-L648*0.5-M648*0.5))</f>
        <v>63.835649131186877</v>
      </c>
      <c r="O648" s="668"/>
      <c r="P648" s="447"/>
      <c r="Q648" s="447"/>
      <c r="R648" s="447"/>
      <c r="S648" s="554"/>
      <c r="T648" s="251"/>
      <c r="U648" s="97"/>
      <c r="V648" s="191"/>
      <c r="W648" s="2"/>
      <c r="X648" s="2"/>
    </row>
    <row r="649" spans="1:24" ht="18" customHeight="1" x14ac:dyDescent="0.25">
      <c r="A649" s="1061" t="s">
        <v>149</v>
      </c>
      <c r="B649" s="308"/>
      <c r="C649" s="308"/>
      <c r="D649" s="558"/>
      <c r="E649" s="146">
        <v>396</v>
      </c>
      <c r="F649" s="559"/>
      <c r="G649" s="559"/>
      <c r="H649" s="96"/>
      <c r="I649" s="96"/>
      <c r="J649" s="306"/>
      <c r="K649" s="81">
        <v>14</v>
      </c>
      <c r="L649" s="81">
        <v>60</v>
      </c>
      <c r="M649" s="81">
        <v>23</v>
      </c>
      <c r="N649" s="312">
        <f t="shared" si="50"/>
        <v>42.224871391159979</v>
      </c>
      <c r="O649" s="668"/>
      <c r="P649" s="447"/>
      <c r="Q649" s="447"/>
      <c r="R649" s="447"/>
      <c r="S649" s="554"/>
      <c r="T649" s="251"/>
      <c r="U649" s="97"/>
      <c r="V649" s="191"/>
      <c r="W649" s="2"/>
      <c r="X649" s="2"/>
    </row>
    <row r="650" spans="1:24" ht="18" customHeight="1" x14ac:dyDescent="0.25">
      <c r="A650" s="1061" t="s">
        <v>490</v>
      </c>
      <c r="B650" s="308"/>
      <c r="C650" s="308"/>
      <c r="D650" s="558"/>
      <c r="E650" s="146">
        <v>403</v>
      </c>
      <c r="F650" s="559"/>
      <c r="G650" s="559"/>
      <c r="H650" s="96"/>
      <c r="I650" s="96"/>
      <c r="J650" s="306"/>
      <c r="K650" s="81">
        <v>34</v>
      </c>
      <c r="L650" s="81">
        <v>82</v>
      </c>
      <c r="M650" s="81">
        <v>44</v>
      </c>
      <c r="N650" s="312">
        <f t="shared" si="50"/>
        <v>43.862700144883924</v>
      </c>
      <c r="O650" s="668"/>
      <c r="P650" s="447"/>
      <c r="Q650" s="447"/>
      <c r="R650" s="447"/>
      <c r="S650" s="554"/>
      <c r="T650" s="251"/>
      <c r="U650" s="97"/>
      <c r="V650" s="191"/>
      <c r="W650" s="2"/>
      <c r="X650" s="2"/>
    </row>
    <row r="651" spans="1:24" ht="18" customHeight="1" x14ac:dyDescent="0.25">
      <c r="A651" s="1061" t="s">
        <v>150</v>
      </c>
      <c r="B651" s="308"/>
      <c r="C651" s="308"/>
      <c r="D651" s="558"/>
      <c r="E651" s="146"/>
      <c r="F651" s="559"/>
      <c r="G651" s="559"/>
      <c r="H651" s="560"/>
      <c r="I651" s="560"/>
      <c r="J651" s="306"/>
      <c r="K651" s="81">
        <v>28</v>
      </c>
      <c r="L651" s="81">
        <v>29</v>
      </c>
      <c r="M651" s="81">
        <v>30</v>
      </c>
      <c r="N651" s="312">
        <f t="shared" si="50"/>
        <v>1.7320381058163816</v>
      </c>
      <c r="O651" s="668"/>
      <c r="P651" s="447"/>
      <c r="Q651" s="447"/>
      <c r="R651" s="447"/>
      <c r="S651" s="554"/>
      <c r="T651" s="251"/>
      <c r="U651" s="97"/>
      <c r="V651" s="191"/>
      <c r="W651" s="2"/>
      <c r="X651" s="2"/>
    </row>
    <row r="652" spans="1:24" ht="18" customHeight="1" x14ac:dyDescent="0.25">
      <c r="A652" s="1061" t="s">
        <v>491</v>
      </c>
      <c r="B652" s="308"/>
      <c r="C652" s="308"/>
      <c r="D652" s="558"/>
      <c r="E652" s="146"/>
      <c r="F652" s="559"/>
      <c r="G652" s="559"/>
      <c r="H652" s="560"/>
      <c r="I652" s="560"/>
      <c r="J652" s="306"/>
      <c r="K652" s="81">
        <v>70</v>
      </c>
      <c r="L652" s="81">
        <v>16</v>
      </c>
      <c r="M652" s="81">
        <v>16</v>
      </c>
      <c r="N652" s="312">
        <f t="shared" si="50"/>
        <v>54</v>
      </c>
      <c r="O652" s="669"/>
      <c r="P652" s="447"/>
      <c r="Q652" s="447"/>
      <c r="R652" s="447"/>
      <c r="S652" s="554"/>
      <c r="T652" s="251"/>
      <c r="U652" s="97"/>
      <c r="V652" s="191"/>
      <c r="W652" s="2"/>
      <c r="X652" s="2"/>
    </row>
    <row r="653" spans="1:24" ht="18" customHeight="1" x14ac:dyDescent="0.3">
      <c r="A653" s="100" t="s">
        <v>11</v>
      </c>
      <c r="B653" s="314"/>
      <c r="C653" s="314"/>
      <c r="D653" s="315"/>
      <c r="E653" s="670"/>
      <c r="F653" s="334"/>
      <c r="G653" s="334"/>
      <c r="H653" s="365"/>
      <c r="I653" s="365"/>
      <c r="J653" s="317"/>
      <c r="K653" s="318">
        <f>SUM(K648:K652)</f>
        <v>240</v>
      </c>
      <c r="L653" s="318">
        <f>SUM(L648:L652)</f>
        <v>211</v>
      </c>
      <c r="M653" s="318">
        <f>SUM(M648:M652)</f>
        <v>152</v>
      </c>
      <c r="N653" s="319">
        <f t="shared" si="50"/>
        <v>77.671402948575604</v>
      </c>
      <c r="O653" s="156"/>
      <c r="P653" s="320"/>
      <c r="Q653" s="320"/>
      <c r="R653" s="320"/>
      <c r="S653" s="233"/>
      <c r="T653" s="245"/>
      <c r="U653" s="97"/>
      <c r="V653" s="97"/>
      <c r="W653" s="113"/>
      <c r="X653" s="113"/>
    </row>
    <row r="654" spans="1:24" ht="18" customHeight="1" x14ac:dyDescent="0.3">
      <c r="A654" s="114"/>
      <c r="B654" s="323"/>
      <c r="C654" s="323"/>
      <c r="D654" s="324"/>
      <c r="E654" s="671"/>
      <c r="F654" s="368"/>
      <c r="G654" s="368"/>
      <c r="H654" s="369"/>
      <c r="I654" s="369"/>
      <c r="J654" s="326"/>
      <c r="K654" s="327">
        <f>220*K653*0.85/1000</f>
        <v>44.88</v>
      </c>
      <c r="L654" s="327">
        <f>220*L653*0.85/1000</f>
        <v>39.457000000000001</v>
      </c>
      <c r="M654" s="327">
        <f>220*M653*0.85/1000</f>
        <v>28.423999999999999</v>
      </c>
      <c r="N654" s="328"/>
      <c r="O654" s="162">
        <f>SUM(K654:M654)</f>
        <v>112.761</v>
      </c>
      <c r="P654" s="329"/>
      <c r="Q654" s="329"/>
      <c r="R654" s="329"/>
      <c r="S654" s="239"/>
      <c r="T654" s="665"/>
      <c r="U654" s="171">
        <f>SUM(O654,T654)</f>
        <v>112.761</v>
      </c>
      <c r="V654" s="479"/>
      <c r="W654" s="113"/>
      <c r="X654" s="113"/>
    </row>
    <row r="655" spans="1:24" ht="18" customHeight="1" x14ac:dyDescent="0.3">
      <c r="A655" s="181" t="s">
        <v>275</v>
      </c>
      <c r="B655" s="295">
        <v>400</v>
      </c>
      <c r="C655" s="295">
        <v>578</v>
      </c>
      <c r="D655" s="134">
        <f>MAX(K661:L661:M661)/578*100</f>
        <v>44.636678200692046</v>
      </c>
      <c r="E655" s="134"/>
      <c r="F655" s="666"/>
      <c r="G655" s="666"/>
      <c r="H655" s="173"/>
      <c r="I655" s="173"/>
      <c r="J655" s="61">
        <f>(K655+L655+M655)/3</f>
        <v>229.66666666666666</v>
      </c>
      <c r="K655" s="174">
        <v>234</v>
      </c>
      <c r="L655" s="174">
        <v>225</v>
      </c>
      <c r="M655" s="174">
        <v>230</v>
      </c>
      <c r="N655" s="63"/>
      <c r="O655" s="530"/>
      <c r="P655" s="389"/>
      <c r="Q655" s="389"/>
      <c r="R655" s="389"/>
      <c r="S655" s="225"/>
      <c r="T655" s="228"/>
      <c r="U655" s="97"/>
      <c r="V655" s="191"/>
      <c r="W655" s="113"/>
      <c r="X655" s="2"/>
    </row>
    <row r="656" spans="1:24" ht="18" customHeight="1" x14ac:dyDescent="0.25">
      <c r="A656" s="1061" t="s">
        <v>276</v>
      </c>
      <c r="B656" s="302"/>
      <c r="C656" s="302"/>
      <c r="D656" s="555"/>
      <c r="E656" s="168">
        <v>399</v>
      </c>
      <c r="F656" s="556"/>
      <c r="G656" s="556"/>
      <c r="H656" s="79"/>
      <c r="I656" s="79"/>
      <c r="J656" s="306"/>
      <c r="K656" s="81">
        <v>80</v>
      </c>
      <c r="L656" s="81">
        <v>29</v>
      </c>
      <c r="M656" s="81">
        <v>52</v>
      </c>
      <c r="N656" s="312">
        <f>SQRT((0+L656*0.866-M656*0.866)*(0+L656*0.866-M656*0.866)+(K656-L656*0.5-M656*0.5)*(K656-L656*0.5-M656*0.5))</f>
        <v>44.237729643371168</v>
      </c>
      <c r="O656" s="532"/>
      <c r="P656" s="389"/>
      <c r="Q656" s="389"/>
      <c r="R656" s="389"/>
      <c r="S656" s="225"/>
      <c r="T656" s="228"/>
      <c r="U656" s="97"/>
      <c r="V656" s="191"/>
      <c r="W656" s="113"/>
      <c r="X656" s="2"/>
    </row>
    <row r="657" spans="1:24" ht="18" customHeight="1" x14ac:dyDescent="0.25">
      <c r="A657" s="1061" t="s">
        <v>149</v>
      </c>
      <c r="B657" s="308"/>
      <c r="C657" s="308"/>
      <c r="D657" s="558"/>
      <c r="E657" s="146">
        <v>398</v>
      </c>
      <c r="F657" s="559"/>
      <c r="G657" s="559"/>
      <c r="H657" s="96"/>
      <c r="I657" s="96"/>
      <c r="J657" s="306"/>
      <c r="K657" s="81">
        <v>23</v>
      </c>
      <c r="L657" s="81">
        <v>54</v>
      </c>
      <c r="M657" s="81">
        <v>26</v>
      </c>
      <c r="N657" s="312">
        <f>SQRT((0+L657*0.866-M657*0.866)*(0+L657*0.866-M657*0.866)+(K657-L657*0.5-M657*0.5)*(K657-L657*0.5-M657*0.5))</f>
        <v>29.613603360617908</v>
      </c>
      <c r="O657" s="532"/>
      <c r="P657" s="389"/>
      <c r="Q657" s="389"/>
      <c r="R657" s="389"/>
      <c r="S657" s="225"/>
      <c r="T657" s="228"/>
      <c r="U657" s="97"/>
      <c r="V657" s="191"/>
      <c r="W657" s="113"/>
      <c r="X657" s="2"/>
    </row>
    <row r="658" spans="1:24" ht="18" customHeight="1" x14ac:dyDescent="0.25">
      <c r="A658" s="1061" t="s">
        <v>490</v>
      </c>
      <c r="B658" s="308"/>
      <c r="C658" s="308"/>
      <c r="D658" s="558"/>
      <c r="E658" s="146">
        <v>404</v>
      </c>
      <c r="F658" s="559"/>
      <c r="G658" s="559"/>
      <c r="H658" s="96"/>
      <c r="I658" s="96"/>
      <c r="J658" s="306"/>
      <c r="K658" s="81">
        <v>41</v>
      </c>
      <c r="L658" s="81">
        <v>90</v>
      </c>
      <c r="M658" s="81">
        <v>53</v>
      </c>
      <c r="N658" s="312">
        <f>SQRT((0+L658*0.866-M658*0.866)*(0+L658*0.866-M658*0.866)+(K658-L658*0.5-M658*0.5)*(K658-L658*0.5-M658*0.5))</f>
        <v>44.237311898441568</v>
      </c>
      <c r="O658" s="532"/>
      <c r="P658" s="389"/>
      <c r="Q658" s="389"/>
      <c r="R658" s="389"/>
      <c r="S658" s="225"/>
      <c r="T658" s="228"/>
      <c r="U658" s="97"/>
      <c r="V658" s="191"/>
      <c r="W658" s="113"/>
      <c r="X658" s="2"/>
    </row>
    <row r="659" spans="1:24" ht="18" customHeight="1" x14ac:dyDescent="0.25">
      <c r="A659" s="1061" t="s">
        <v>150</v>
      </c>
      <c r="B659" s="308"/>
      <c r="C659" s="308"/>
      <c r="D659" s="558"/>
      <c r="E659" s="558"/>
      <c r="F659" s="559"/>
      <c r="G659" s="559"/>
      <c r="H659" s="560"/>
      <c r="I659" s="560"/>
      <c r="J659" s="306"/>
      <c r="K659" s="81">
        <v>36</v>
      </c>
      <c r="L659" s="81">
        <v>29</v>
      </c>
      <c r="M659" s="81">
        <v>43</v>
      </c>
      <c r="N659" s="312">
        <f>SQRT((0+L659*0.866-M659*0.866)*(0+L659*0.866-M659*0.866)+(K659-L659*0.5-M659*0.5)*(K659-L659*0.5-M659*0.5))</f>
        <v>12.123999999999999</v>
      </c>
      <c r="O659" s="532"/>
      <c r="P659" s="389"/>
      <c r="Q659" s="389"/>
      <c r="R659" s="389"/>
      <c r="S659" s="225"/>
      <c r="T659" s="228"/>
      <c r="U659" s="97"/>
      <c r="V659" s="191"/>
      <c r="W659" s="113"/>
      <c r="X659" s="2"/>
    </row>
    <row r="660" spans="1:24" ht="18" customHeight="1" x14ac:dyDescent="0.25">
      <c r="A660" s="1061" t="s">
        <v>491</v>
      </c>
      <c r="B660" s="308"/>
      <c r="C660" s="308"/>
      <c r="D660" s="558"/>
      <c r="E660" s="558"/>
      <c r="F660" s="559"/>
      <c r="G660" s="559"/>
      <c r="H660" s="560"/>
      <c r="I660" s="560"/>
      <c r="J660" s="306"/>
      <c r="K660" s="81">
        <v>78</v>
      </c>
      <c r="L660" s="81">
        <v>54</v>
      </c>
      <c r="M660" s="81">
        <v>42</v>
      </c>
      <c r="N660" s="312">
        <f>SQRT((0+L660*0.866-M660*0.866)*(0+L660*0.866-M660*0.866)+(K660-L660*0.5-M660*0.5)*(K660-L660*0.5-M660*0.5))</f>
        <v>31.748915949997411</v>
      </c>
      <c r="O660" s="534"/>
      <c r="P660" s="389"/>
      <c r="Q660" s="389"/>
      <c r="R660" s="389"/>
      <c r="S660" s="225"/>
      <c r="T660" s="228"/>
      <c r="U660" s="97"/>
      <c r="V660" s="191"/>
      <c r="W660" s="113"/>
      <c r="X660" s="2"/>
    </row>
    <row r="661" spans="1:24" ht="18" customHeight="1" x14ac:dyDescent="0.3">
      <c r="A661" s="100" t="s">
        <v>11</v>
      </c>
      <c r="B661" s="314"/>
      <c r="C661" s="314"/>
      <c r="D661" s="315"/>
      <c r="E661" s="315"/>
      <c r="F661" s="334"/>
      <c r="G661" s="334"/>
      <c r="H661" s="365"/>
      <c r="I661" s="365"/>
      <c r="J661" s="317"/>
      <c r="K661" s="318">
        <f>SUM(K656:K660)</f>
        <v>258</v>
      </c>
      <c r="L661" s="318">
        <f>SUM(L656:L660)</f>
        <v>256</v>
      </c>
      <c r="M661" s="318">
        <f>SUM(M656:M660)</f>
        <v>216</v>
      </c>
      <c r="N661" s="319"/>
      <c r="O661" s="156"/>
      <c r="P661" s="320"/>
      <c r="Q661" s="320"/>
      <c r="R661" s="320"/>
      <c r="S661" s="233"/>
      <c r="T661" s="245"/>
      <c r="U661" s="97"/>
      <c r="V661" s="97"/>
      <c r="W661" s="113"/>
      <c r="X661" s="2"/>
    </row>
    <row r="662" spans="1:24" ht="18" customHeight="1" x14ac:dyDescent="0.3">
      <c r="A662" s="114"/>
      <c r="B662" s="323"/>
      <c r="C662" s="323"/>
      <c r="D662" s="324"/>
      <c r="E662" s="324"/>
      <c r="F662" s="368"/>
      <c r="G662" s="368"/>
      <c r="H662" s="369"/>
      <c r="I662" s="369"/>
      <c r="J662" s="326"/>
      <c r="K662" s="327">
        <f>220*K661*0.85/1000</f>
        <v>48.246000000000002</v>
      </c>
      <c r="L662" s="327">
        <f>220*L661*0.85/1000</f>
        <v>47.872</v>
      </c>
      <c r="M662" s="327">
        <f>220*M661*0.85/1000</f>
        <v>40.392000000000003</v>
      </c>
      <c r="N662" s="328"/>
      <c r="O662" s="162">
        <f>SUM(K662:M662)</f>
        <v>136.51</v>
      </c>
      <c r="P662" s="329"/>
      <c r="Q662" s="329"/>
      <c r="R662" s="329"/>
      <c r="S662" s="239"/>
      <c r="T662" s="665"/>
      <c r="U662" s="478"/>
      <c r="V662" s="283">
        <f>SUM(O662,T662)</f>
        <v>136.51</v>
      </c>
      <c r="W662" s="113"/>
      <c r="X662" s="2"/>
    </row>
    <row r="663" spans="1:24" ht="18" customHeight="1" x14ac:dyDescent="0.3">
      <c r="A663" s="181" t="s">
        <v>277</v>
      </c>
      <c r="B663" s="295">
        <v>25</v>
      </c>
      <c r="C663" s="295">
        <v>36</v>
      </c>
      <c r="D663" s="134">
        <f>MAX(K667:L667:M667)/36*100</f>
        <v>10.555555555555555</v>
      </c>
      <c r="E663" s="134"/>
      <c r="F663" s="634"/>
      <c r="G663" s="634"/>
      <c r="H663" s="342"/>
      <c r="I663" s="342"/>
      <c r="J663" s="306"/>
      <c r="K663" s="174">
        <v>230</v>
      </c>
      <c r="L663" s="174">
        <v>231</v>
      </c>
      <c r="M663" s="174">
        <v>230</v>
      </c>
      <c r="N663" s="63"/>
      <c r="O663" s="530"/>
      <c r="P663" s="301"/>
      <c r="Q663" s="301"/>
      <c r="R663" s="301"/>
      <c r="S663" s="672"/>
      <c r="T663" s="228"/>
      <c r="U663" s="97"/>
      <c r="V663" s="191"/>
      <c r="W663" s="2"/>
      <c r="X663" s="2"/>
    </row>
    <row r="664" spans="1:24" ht="18" customHeight="1" x14ac:dyDescent="0.25">
      <c r="A664" s="1061" t="s">
        <v>38</v>
      </c>
      <c r="B664" s="302"/>
      <c r="C664" s="302"/>
      <c r="D664" s="673"/>
      <c r="E664" s="168">
        <v>403</v>
      </c>
      <c r="F664" s="356"/>
      <c r="G664" s="356"/>
      <c r="H664" s="357"/>
      <c r="I664" s="674"/>
      <c r="J664" s="241"/>
      <c r="K664" s="81">
        <v>2.052</v>
      </c>
      <c r="L664" s="81">
        <v>3.8</v>
      </c>
      <c r="M664" s="81">
        <v>2.2800000000000002</v>
      </c>
      <c r="N664" s="615">
        <f>SQRT((0+L664*0.866-M664*0.866)*(0+L664*0.866-M664*0.866)+(K664-L664*0.5-M664*0.5)*(K664-L664*0.5-M664*0.5))</f>
        <v>1.6458561123014366</v>
      </c>
      <c r="O664" s="532"/>
      <c r="P664" s="301"/>
      <c r="Q664" s="301"/>
      <c r="R664" s="301"/>
      <c r="S664" s="227"/>
      <c r="T664" s="228"/>
      <c r="U664" s="97"/>
      <c r="V664" s="191"/>
      <c r="W664" s="2"/>
      <c r="X664" s="2"/>
    </row>
    <row r="665" spans="1:24" ht="18" customHeight="1" x14ac:dyDescent="0.25">
      <c r="A665" s="1061"/>
      <c r="B665" s="308"/>
      <c r="C665" s="308"/>
      <c r="D665" s="675"/>
      <c r="E665" s="146">
        <v>400</v>
      </c>
      <c r="F665" s="361"/>
      <c r="G665" s="361"/>
      <c r="H665" s="362"/>
      <c r="I665" s="676"/>
      <c r="J665" s="241"/>
      <c r="K665" s="499"/>
      <c r="L665" s="499"/>
      <c r="M665" s="499"/>
      <c r="N665" s="518"/>
      <c r="O665" s="532"/>
      <c r="P665" s="301"/>
      <c r="Q665" s="301"/>
      <c r="R665" s="301"/>
      <c r="S665" s="227"/>
      <c r="T665" s="228"/>
      <c r="U665" s="97"/>
      <c r="V665" s="191"/>
      <c r="W665" s="2"/>
      <c r="X665" s="2"/>
    </row>
    <row r="666" spans="1:24" ht="18" customHeight="1" x14ac:dyDescent="0.25">
      <c r="A666" s="1061"/>
      <c r="B666" s="380"/>
      <c r="C666" s="380"/>
      <c r="D666" s="677"/>
      <c r="E666" s="382">
        <v>400</v>
      </c>
      <c r="F666" s="383"/>
      <c r="G666" s="383"/>
      <c r="H666" s="416"/>
      <c r="I666" s="678"/>
      <c r="J666" s="241"/>
      <c r="K666" s="499"/>
      <c r="L666" s="499"/>
      <c r="M666" s="499"/>
      <c r="N666" s="518"/>
      <c r="O666" s="534"/>
      <c r="P666" s="301"/>
      <c r="Q666" s="301"/>
      <c r="R666" s="301"/>
      <c r="S666" s="227"/>
      <c r="T666" s="228"/>
      <c r="U666" s="97"/>
      <c r="V666" s="191"/>
      <c r="W666" s="2"/>
      <c r="X666" s="2"/>
    </row>
    <row r="667" spans="1:24" ht="18" customHeight="1" x14ac:dyDescent="0.3">
      <c r="A667" s="100" t="s">
        <v>11</v>
      </c>
      <c r="B667" s="314"/>
      <c r="C667" s="314"/>
      <c r="D667" s="153"/>
      <c r="E667" s="153"/>
      <c r="F667" s="334"/>
      <c r="G667" s="334"/>
      <c r="H667" s="365"/>
      <c r="I667" s="365"/>
      <c r="J667" s="242"/>
      <c r="K667" s="1">
        <f>SUM(K664:K666)</f>
        <v>2.052</v>
      </c>
      <c r="L667" s="1">
        <f>SUM(L664:L666)</f>
        <v>3.8</v>
      </c>
      <c r="M667" s="1">
        <f>SUM(M664:M666)</f>
        <v>2.2800000000000002</v>
      </c>
      <c r="N667" s="232">
        <f>SQRT((0+L667*0.866-M667*0.866)*(0+L667*0.866-M667*0.866)+(K667-L667*0.5-M667*0.5)*(K667-L667*0.5-M667*0.5))</f>
        <v>1.6458561123014366</v>
      </c>
      <c r="O667" s="470"/>
      <c r="P667" s="320"/>
      <c r="Q667" s="320"/>
      <c r="R667" s="320"/>
      <c r="S667" s="233"/>
      <c r="T667" s="335"/>
      <c r="U667" s="97"/>
      <c r="V667" s="97"/>
      <c r="W667" s="113"/>
      <c r="X667" s="2"/>
    </row>
    <row r="668" spans="1:24" ht="18" customHeight="1" x14ac:dyDescent="0.3">
      <c r="A668" s="114"/>
      <c r="B668" s="323"/>
      <c r="C668" s="323"/>
      <c r="D668" s="161"/>
      <c r="E668" s="679"/>
      <c r="F668" s="680"/>
      <c r="G668" s="368"/>
      <c r="H668" s="369"/>
      <c r="I668" s="369"/>
      <c r="J668" s="244"/>
      <c r="K668" s="196">
        <f>220*K667*0.85/1000</f>
        <v>0.38372400000000001</v>
      </c>
      <c r="L668" s="196">
        <f>220*L667*0.85/1000</f>
        <v>0.71060000000000001</v>
      </c>
      <c r="M668" s="196">
        <f>220*M667*0.85/1000</f>
        <v>0.42636000000000007</v>
      </c>
      <c r="N668" s="237"/>
      <c r="O668" s="162">
        <f>SUM(K668:M668)</f>
        <v>1.5206840000000001</v>
      </c>
      <c r="P668" s="329"/>
      <c r="Q668" s="329"/>
      <c r="R668" s="329"/>
      <c r="S668" s="239"/>
      <c r="T668" s="371"/>
      <c r="U668" s="171">
        <f>SUM(O668,T668)</f>
        <v>1.5206840000000001</v>
      </c>
      <c r="V668" s="479"/>
      <c r="W668" s="113"/>
      <c r="X668" s="2"/>
    </row>
    <row r="669" spans="1:24" ht="18" customHeight="1" x14ac:dyDescent="0.3">
      <c r="A669" s="572" t="s">
        <v>279</v>
      </c>
      <c r="B669" s="429">
        <v>400</v>
      </c>
      <c r="C669" s="429">
        <v>578</v>
      </c>
      <c r="D669" s="134">
        <f>MAX(K676:L676:M676)/578*100</f>
        <v>18.166089965397923</v>
      </c>
      <c r="E669" s="681"/>
      <c r="F669" s="682">
        <v>400</v>
      </c>
      <c r="G669" s="420">
        <v>578</v>
      </c>
      <c r="H669" s="398">
        <f>MAX(P676:Q676:R676)/578*100</f>
        <v>21.79930795847751</v>
      </c>
      <c r="I669" s="398"/>
      <c r="J669" s="683">
        <f>AVERAGE(P669:R669)</f>
        <v>235</v>
      </c>
      <c r="K669" s="298">
        <v>228</v>
      </c>
      <c r="L669" s="298">
        <v>230</v>
      </c>
      <c r="M669" s="298">
        <v>230</v>
      </c>
      <c r="N669" s="299"/>
      <c r="O669" s="530"/>
      <c r="P669" s="489">
        <v>232</v>
      </c>
      <c r="Q669" s="489">
        <v>237</v>
      </c>
      <c r="R669" s="489">
        <v>236</v>
      </c>
      <c r="S669" s="684"/>
      <c r="T669" s="228"/>
      <c r="U669" s="97"/>
      <c r="V669" s="89"/>
      <c r="W669" s="113"/>
      <c r="X669" s="2"/>
    </row>
    <row r="670" spans="1:24" ht="18" customHeight="1" x14ac:dyDescent="0.25">
      <c r="A670" s="1061" t="s">
        <v>492</v>
      </c>
      <c r="B670" s="685"/>
      <c r="C670" s="685"/>
      <c r="D670" s="686"/>
      <c r="E670" s="686">
        <v>397</v>
      </c>
      <c r="F670" s="687"/>
      <c r="G670" s="688"/>
      <c r="H670" s="432"/>
      <c r="I670" s="431">
        <v>406</v>
      </c>
      <c r="J670" s="689"/>
      <c r="K670" s="81"/>
      <c r="L670" s="81"/>
      <c r="M670" s="81"/>
      <c r="N670" s="615">
        <f t="shared" ref="N670:N675" si="51">SQRT((0+L670*0.866-M670*0.866)*(0+L670*0.866-M670*0.866)+(K670-L670*0.5-M670*0.5)*(K670-L670*0.5-M670*0.5))</f>
        <v>0</v>
      </c>
      <c r="O670" s="532"/>
      <c r="P670" s="690">
        <v>49</v>
      </c>
      <c r="Q670" s="690">
        <v>28</v>
      </c>
      <c r="R670" s="690">
        <v>21</v>
      </c>
      <c r="S670" s="423">
        <f t="shared" ref="S670:S685" si="52">SQRT((0+Q670*0.866-R670*0.866)*(0+Q670*0.866-R670*0.866)+(P670-Q670*0.5-R670*0.5)*(P670-Q670*0.5-R670*0.5))</f>
        <v>25.238816216296673</v>
      </c>
      <c r="T670" s="228"/>
      <c r="U670" s="97"/>
      <c r="V670" s="89"/>
      <c r="W670" s="113"/>
      <c r="X670" s="2"/>
    </row>
    <row r="671" spans="1:24" ht="18" customHeight="1" x14ac:dyDescent="0.25">
      <c r="A671" s="1061" t="s">
        <v>493</v>
      </c>
      <c r="B671" s="427"/>
      <c r="C671" s="427"/>
      <c r="D671" s="691"/>
      <c r="E671" s="691">
        <v>401</v>
      </c>
      <c r="F671" s="433"/>
      <c r="G671" s="433"/>
      <c r="H671" s="616"/>
      <c r="I671" s="433">
        <v>410</v>
      </c>
      <c r="J671" s="689"/>
      <c r="K671" s="81"/>
      <c r="L671" s="81"/>
      <c r="M671" s="81"/>
      <c r="N671" s="312">
        <f t="shared" si="51"/>
        <v>0</v>
      </c>
      <c r="O671" s="532"/>
      <c r="P671" s="451">
        <v>54</v>
      </c>
      <c r="Q671" s="451">
        <v>46</v>
      </c>
      <c r="R671" s="451">
        <v>12</v>
      </c>
      <c r="S671" s="423">
        <f t="shared" si="52"/>
        <v>38.625757416521942</v>
      </c>
      <c r="T671" s="228"/>
      <c r="U671" s="97"/>
      <c r="V671" s="89"/>
      <c r="W671" s="113"/>
      <c r="X671" s="113"/>
    </row>
    <row r="672" spans="1:24" ht="18" customHeight="1" x14ac:dyDescent="0.25">
      <c r="A672" s="1061" t="s">
        <v>494</v>
      </c>
      <c r="B672" s="427"/>
      <c r="C672" s="427"/>
      <c r="D672" s="691"/>
      <c r="E672" s="691">
        <v>400</v>
      </c>
      <c r="F672" s="433"/>
      <c r="G672" s="433"/>
      <c r="H672" s="616"/>
      <c r="I672" s="433">
        <v>415</v>
      </c>
      <c r="J672" s="689"/>
      <c r="K672" s="81"/>
      <c r="L672" s="81"/>
      <c r="M672" s="81"/>
      <c r="N672" s="312">
        <f t="shared" si="51"/>
        <v>0</v>
      </c>
      <c r="O672" s="532"/>
      <c r="P672" s="451">
        <v>11</v>
      </c>
      <c r="Q672" s="451">
        <v>2</v>
      </c>
      <c r="R672" s="451">
        <v>14</v>
      </c>
      <c r="S672" s="423">
        <f t="shared" si="52"/>
        <v>10.816360940723087</v>
      </c>
      <c r="T672" s="228"/>
      <c r="U672" s="97"/>
      <c r="V672" s="89"/>
      <c r="W672" s="113"/>
      <c r="X672" s="113"/>
    </row>
    <row r="673" spans="1:24" ht="18" customHeight="1" x14ac:dyDescent="0.25">
      <c r="A673" s="1061" t="s">
        <v>495</v>
      </c>
      <c r="B673" s="427"/>
      <c r="C673" s="427"/>
      <c r="D673" s="691"/>
      <c r="E673" s="691"/>
      <c r="F673" s="433"/>
      <c r="G673" s="433"/>
      <c r="H673" s="616"/>
      <c r="I673" s="433"/>
      <c r="J673" s="689"/>
      <c r="K673" s="81">
        <v>60</v>
      </c>
      <c r="L673" s="81">
        <v>28</v>
      </c>
      <c r="M673" s="81">
        <v>15</v>
      </c>
      <c r="N673" s="312">
        <f t="shared" si="51"/>
        <v>40.112249550480215</v>
      </c>
      <c r="O673" s="532"/>
      <c r="P673" s="267"/>
      <c r="Q673" s="267"/>
      <c r="R673" s="267"/>
      <c r="S673" s="423">
        <f t="shared" si="52"/>
        <v>0</v>
      </c>
      <c r="T673" s="228"/>
      <c r="U673" s="97"/>
      <c r="V673" s="89"/>
      <c r="W673" s="113"/>
      <c r="X673" s="113"/>
    </row>
    <row r="674" spans="1:24" ht="18" customHeight="1" x14ac:dyDescent="0.25">
      <c r="A674" s="1061" t="s">
        <v>496</v>
      </c>
      <c r="B674" s="427"/>
      <c r="C674" s="427"/>
      <c r="D674" s="691"/>
      <c r="E674" s="691"/>
      <c r="F674" s="433"/>
      <c r="G674" s="433"/>
      <c r="H674" s="616"/>
      <c r="I674" s="433"/>
      <c r="J674" s="689"/>
      <c r="K674" s="81"/>
      <c r="L674" s="81"/>
      <c r="M674" s="81"/>
      <c r="N674" s="312">
        <f t="shared" si="51"/>
        <v>0</v>
      </c>
      <c r="O674" s="532"/>
      <c r="P674" s="267">
        <v>12</v>
      </c>
      <c r="Q674" s="267">
        <v>5</v>
      </c>
      <c r="R674" s="267">
        <v>25</v>
      </c>
      <c r="S674" s="423">
        <f t="shared" si="52"/>
        <v>17.577895209609142</v>
      </c>
      <c r="T674" s="228"/>
      <c r="U674" s="97"/>
      <c r="V674" s="89"/>
      <c r="W674" s="113"/>
      <c r="X674" s="113"/>
    </row>
    <row r="675" spans="1:24" ht="18" customHeight="1" x14ac:dyDescent="0.25">
      <c r="A675" s="1061" t="s">
        <v>497</v>
      </c>
      <c r="B675" s="427"/>
      <c r="C675" s="427"/>
      <c r="D675" s="691"/>
      <c r="E675" s="691"/>
      <c r="F675" s="433"/>
      <c r="G675" s="433"/>
      <c r="H675" s="616"/>
      <c r="I675" s="433"/>
      <c r="J675" s="689"/>
      <c r="K675" s="358">
        <v>45</v>
      </c>
      <c r="L675" s="358">
        <v>49</v>
      </c>
      <c r="M675" s="358">
        <v>66</v>
      </c>
      <c r="N675" s="312">
        <f t="shared" si="51"/>
        <v>19.312878708260975</v>
      </c>
      <c r="O675" s="534"/>
      <c r="P675" s="267"/>
      <c r="Q675" s="267"/>
      <c r="R675" s="267"/>
      <c r="S675" s="423">
        <f t="shared" si="52"/>
        <v>0</v>
      </c>
      <c r="T675" s="228"/>
      <c r="U675" s="97"/>
      <c r="V675" s="89"/>
      <c r="W675" s="113"/>
      <c r="X675" s="113"/>
    </row>
    <row r="676" spans="1:24" ht="18" customHeight="1" x14ac:dyDescent="0.3">
      <c r="A676" s="268" t="s">
        <v>11</v>
      </c>
      <c r="B676" s="502"/>
      <c r="C676" s="502"/>
      <c r="D676" s="503"/>
      <c r="E676" s="503"/>
      <c r="F676" s="504"/>
      <c r="G676" s="504"/>
      <c r="H676" s="505"/>
      <c r="I676" s="504"/>
      <c r="J676" s="273"/>
      <c r="K676" s="507">
        <f>SUM(K670:K675)</f>
        <v>105</v>
      </c>
      <c r="L676" s="507">
        <f>SUM(L670:L675)</f>
        <v>77</v>
      </c>
      <c r="M676" s="507">
        <f>SUM(M670:M675)</f>
        <v>81</v>
      </c>
      <c r="N676" s="508"/>
      <c r="O676" s="470"/>
      <c r="P676" s="507">
        <f>SUM(P670:P675)</f>
        <v>126</v>
      </c>
      <c r="Q676" s="507">
        <f>SUM(Q670:Q675)</f>
        <v>81</v>
      </c>
      <c r="R676" s="507">
        <f>SUM(R670:R675)</f>
        <v>72</v>
      </c>
      <c r="S676" s="550"/>
      <c r="T676" s="692">
        <f>AVERAGE(P676:R676)</f>
        <v>93</v>
      </c>
      <c r="U676" s="97"/>
      <c r="V676" s="191"/>
      <c r="W676" s="113"/>
      <c r="X676" s="113"/>
    </row>
    <row r="677" spans="1:24" ht="18" customHeight="1" x14ac:dyDescent="0.3">
      <c r="A677" s="114"/>
      <c r="B677" s="323"/>
      <c r="C677" s="323"/>
      <c r="D677" s="324"/>
      <c r="E677" s="693"/>
      <c r="F677" s="680"/>
      <c r="G677" s="368"/>
      <c r="H677" s="369"/>
      <c r="I677" s="368"/>
      <c r="J677" s="244"/>
      <c r="K677" s="327">
        <f>220*K676*0.85/1000</f>
        <v>19.635000000000002</v>
      </c>
      <c r="L677" s="327">
        <f>220*L676*0.85/1000</f>
        <v>14.398999999999999</v>
      </c>
      <c r="M677" s="327">
        <f>220*M676*0.85/1000</f>
        <v>15.147</v>
      </c>
      <c r="N677" s="328"/>
      <c r="O677" s="162">
        <f>SUM(K677:M677)</f>
        <v>49.180999999999997</v>
      </c>
      <c r="P677" s="327">
        <f>220*P676*0.85/1000</f>
        <v>23.562000000000001</v>
      </c>
      <c r="Q677" s="327">
        <f>220*Q676*0.85/1000</f>
        <v>15.147</v>
      </c>
      <c r="R677" s="327">
        <f>220*R676*0.85/1000</f>
        <v>13.464</v>
      </c>
      <c r="S677" s="552"/>
      <c r="T677" s="439">
        <f>SUM(P677:R677)</f>
        <v>52.173000000000002</v>
      </c>
      <c r="U677" s="171">
        <f>SUM(O677,T677)</f>
        <v>101.354</v>
      </c>
      <c r="V677" s="373"/>
      <c r="W677" s="113"/>
      <c r="X677" s="113"/>
    </row>
    <row r="678" spans="1:24" ht="18" customHeight="1" x14ac:dyDescent="0.3">
      <c r="A678" s="572" t="s">
        <v>278</v>
      </c>
      <c r="B678" s="429">
        <v>400</v>
      </c>
      <c r="C678" s="429">
        <v>578</v>
      </c>
      <c r="D678" s="134">
        <f>MAX(K685:L685:M685)/578*100</f>
        <v>32.006920415224918</v>
      </c>
      <c r="E678" s="681"/>
      <c r="F678" s="682">
        <v>400</v>
      </c>
      <c r="G678" s="420">
        <v>578</v>
      </c>
      <c r="H678" s="398">
        <f>MAX(P685:Q685:R685)/578*100</f>
        <v>29.238754325259514</v>
      </c>
      <c r="I678" s="514"/>
      <c r="J678" s="683">
        <f>AVERAGE(P678:R678)</f>
        <v>236.66666666666666</v>
      </c>
      <c r="K678" s="298">
        <v>228</v>
      </c>
      <c r="L678" s="298">
        <v>236</v>
      </c>
      <c r="M678" s="298">
        <v>227</v>
      </c>
      <c r="N678" s="299"/>
      <c r="O678" s="530"/>
      <c r="P678" s="489">
        <v>237</v>
      </c>
      <c r="Q678" s="489">
        <v>236</v>
      </c>
      <c r="R678" s="489">
        <v>237</v>
      </c>
      <c r="S678" s="423"/>
      <c r="T678" s="694"/>
      <c r="U678" s="97"/>
      <c r="V678" s="89"/>
      <c r="W678" s="2"/>
      <c r="X678" s="2"/>
    </row>
    <row r="679" spans="1:24" ht="18" customHeight="1" x14ac:dyDescent="0.25">
      <c r="A679" s="1061" t="s">
        <v>492</v>
      </c>
      <c r="B679" s="685"/>
      <c r="C679" s="685"/>
      <c r="D679" s="686"/>
      <c r="E679" s="686">
        <v>400</v>
      </c>
      <c r="F679" s="687"/>
      <c r="G679" s="688"/>
      <c r="H679" s="432"/>
      <c r="I679" s="431">
        <v>409</v>
      </c>
      <c r="J679" s="689"/>
      <c r="K679" s="81"/>
      <c r="L679" s="81"/>
      <c r="M679" s="81"/>
      <c r="N679" s="312">
        <f t="shared" ref="N679:N684" si="53">SQRT((0+L679*0.866-M679*0.866)*(0+L679*0.866-M679*0.866)+(K679-L679*0.5-M679*0.5)*(K679-L679*0.5-M679*0.5))</f>
        <v>0</v>
      </c>
      <c r="O679" s="532"/>
      <c r="P679" s="451">
        <v>28</v>
      </c>
      <c r="Q679" s="451">
        <v>36</v>
      </c>
      <c r="R679" s="451">
        <v>38</v>
      </c>
      <c r="S679" s="423">
        <f t="shared" si="52"/>
        <v>9.165141788319481</v>
      </c>
      <c r="T679" s="695"/>
      <c r="U679" s="97"/>
      <c r="V679" s="89"/>
      <c r="W679" s="2"/>
      <c r="X679" s="2"/>
    </row>
    <row r="680" spans="1:24" ht="18" customHeight="1" x14ac:dyDescent="0.25">
      <c r="A680" s="1061" t="s">
        <v>493</v>
      </c>
      <c r="B680" s="427"/>
      <c r="C680" s="427"/>
      <c r="D680" s="691"/>
      <c r="E680" s="691">
        <v>406</v>
      </c>
      <c r="F680" s="433"/>
      <c r="G680" s="433"/>
      <c r="H680" s="616"/>
      <c r="I680" s="433">
        <v>413</v>
      </c>
      <c r="J680" s="689"/>
      <c r="K680" s="81"/>
      <c r="L680" s="81"/>
      <c r="M680" s="81"/>
      <c r="N680" s="312">
        <f t="shared" si="53"/>
        <v>0</v>
      </c>
      <c r="O680" s="532"/>
      <c r="P680" s="451">
        <v>123</v>
      </c>
      <c r="Q680" s="451">
        <v>57</v>
      </c>
      <c r="R680" s="451">
        <v>56</v>
      </c>
      <c r="S680" s="423">
        <f t="shared" si="52"/>
        <v>66.505638527872208</v>
      </c>
      <c r="T680" s="695"/>
      <c r="U680" s="97"/>
      <c r="V680" s="89"/>
      <c r="W680" s="2"/>
      <c r="X680" s="2"/>
    </row>
    <row r="681" spans="1:24" ht="18" customHeight="1" x14ac:dyDescent="0.25">
      <c r="A681" s="1061" t="s">
        <v>494</v>
      </c>
      <c r="B681" s="427"/>
      <c r="C681" s="427"/>
      <c r="D681" s="691"/>
      <c r="E681" s="691">
        <v>403</v>
      </c>
      <c r="F681" s="433"/>
      <c r="G681" s="433"/>
      <c r="H681" s="616"/>
      <c r="I681" s="433">
        <v>414</v>
      </c>
      <c r="J681" s="689"/>
      <c r="K681" s="81"/>
      <c r="L681" s="81"/>
      <c r="M681" s="81"/>
      <c r="N681" s="312">
        <f t="shared" si="53"/>
        <v>0</v>
      </c>
      <c r="O681" s="532"/>
      <c r="P681" s="451">
        <v>1</v>
      </c>
      <c r="Q681" s="451">
        <v>8</v>
      </c>
      <c r="R681" s="451">
        <v>15</v>
      </c>
      <c r="S681" s="423">
        <f t="shared" si="52"/>
        <v>12.124266740714672</v>
      </c>
      <c r="T681" s="695"/>
      <c r="U681" s="97"/>
      <c r="V681" s="89"/>
      <c r="W681" s="2"/>
      <c r="X681" s="2"/>
    </row>
    <row r="682" spans="1:24" ht="18" customHeight="1" x14ac:dyDescent="0.25">
      <c r="A682" s="1061" t="s">
        <v>495</v>
      </c>
      <c r="B682" s="427"/>
      <c r="C682" s="427"/>
      <c r="D682" s="691"/>
      <c r="E682" s="691"/>
      <c r="F682" s="433"/>
      <c r="G682" s="433"/>
      <c r="H682" s="616"/>
      <c r="I682" s="433"/>
      <c r="J682" s="689"/>
      <c r="K682" s="81">
        <v>75</v>
      </c>
      <c r="L682" s="81">
        <v>41</v>
      </c>
      <c r="M682" s="81">
        <v>30</v>
      </c>
      <c r="N682" s="312">
        <f t="shared" si="53"/>
        <v>40.632433793707214</v>
      </c>
      <c r="O682" s="532"/>
      <c r="P682" s="267"/>
      <c r="Q682" s="267"/>
      <c r="R682" s="267"/>
      <c r="S682" s="423">
        <f t="shared" si="52"/>
        <v>0</v>
      </c>
      <c r="T682" s="695"/>
      <c r="U682" s="97"/>
      <c r="V682" s="89"/>
      <c r="W682" s="2"/>
      <c r="X682" s="2"/>
    </row>
    <row r="683" spans="1:24" ht="18" customHeight="1" x14ac:dyDescent="0.25">
      <c r="A683" s="1061" t="s">
        <v>496</v>
      </c>
      <c r="B683" s="427"/>
      <c r="C683" s="427"/>
      <c r="D683" s="691"/>
      <c r="E683" s="691"/>
      <c r="F683" s="433"/>
      <c r="G683" s="433"/>
      <c r="H683" s="616"/>
      <c r="I683" s="433"/>
      <c r="J683" s="689"/>
      <c r="K683" s="81"/>
      <c r="L683" s="81"/>
      <c r="M683" s="81"/>
      <c r="N683" s="312">
        <f t="shared" si="53"/>
        <v>0</v>
      </c>
      <c r="O683" s="532"/>
      <c r="P683" s="267">
        <v>17</v>
      </c>
      <c r="Q683" s="267">
        <v>20</v>
      </c>
      <c r="R683" s="267">
        <v>31</v>
      </c>
      <c r="S683" s="423">
        <f t="shared" si="52"/>
        <v>12.766936829169321</v>
      </c>
      <c r="T683" s="695"/>
      <c r="U683" s="97"/>
      <c r="V683" s="89"/>
      <c r="W683" s="2"/>
      <c r="X683" s="2"/>
    </row>
    <row r="684" spans="1:24" ht="18" customHeight="1" x14ac:dyDescent="0.25">
      <c r="A684" s="1061" t="s">
        <v>497</v>
      </c>
      <c r="B684" s="427"/>
      <c r="C684" s="427"/>
      <c r="D684" s="691"/>
      <c r="E684" s="691"/>
      <c r="F684" s="433"/>
      <c r="G684" s="433"/>
      <c r="H684" s="616"/>
      <c r="I684" s="616"/>
      <c r="J684" s="689"/>
      <c r="K684" s="358">
        <v>110</v>
      </c>
      <c r="L684" s="358">
        <v>28</v>
      </c>
      <c r="M684" s="358">
        <v>81</v>
      </c>
      <c r="N684" s="312">
        <f t="shared" si="53"/>
        <v>72.019972257700843</v>
      </c>
      <c r="O684" s="534"/>
      <c r="P684" s="267"/>
      <c r="Q684" s="267"/>
      <c r="R684" s="267"/>
      <c r="S684" s="423">
        <f t="shared" si="52"/>
        <v>0</v>
      </c>
      <c r="T684" s="696"/>
      <c r="U684" s="97"/>
      <c r="V684" s="89"/>
      <c r="W684" s="2"/>
      <c r="X684" s="2"/>
    </row>
    <row r="685" spans="1:24" ht="18" customHeight="1" x14ac:dyDescent="0.3">
      <c r="A685" s="268" t="s">
        <v>11</v>
      </c>
      <c r="B685" s="502"/>
      <c r="C685" s="502"/>
      <c r="D685" s="503"/>
      <c r="E685" s="503"/>
      <c r="F685" s="504"/>
      <c r="G685" s="504"/>
      <c r="H685" s="505"/>
      <c r="I685" s="505"/>
      <c r="J685" s="273"/>
      <c r="K685" s="507">
        <f>SUM(K679:K684)</f>
        <v>185</v>
      </c>
      <c r="L685" s="507">
        <f>SUM(L679:L684)</f>
        <v>69</v>
      </c>
      <c r="M685" s="507">
        <f>SUM(M679:M684)</f>
        <v>111</v>
      </c>
      <c r="N685" s="508"/>
      <c r="O685" s="470"/>
      <c r="P685" s="507">
        <f>SUM(P679:P684)</f>
        <v>169</v>
      </c>
      <c r="Q685" s="507">
        <f>SUM(Q679:Q684)</f>
        <v>121</v>
      </c>
      <c r="R685" s="507">
        <f>SUM(R679:R684)</f>
        <v>140</v>
      </c>
      <c r="S685" s="550">
        <f t="shared" si="52"/>
        <v>41.868653142894388</v>
      </c>
      <c r="T685" s="692">
        <f>AVERAGE(P685:R685)</f>
        <v>143.33333333333334</v>
      </c>
      <c r="U685" s="97"/>
      <c r="V685" s="191"/>
      <c r="W685" s="113"/>
      <c r="X685" s="113"/>
    </row>
    <row r="686" spans="1:24" ht="18" customHeight="1" x14ac:dyDescent="0.3">
      <c r="A686" s="114"/>
      <c r="B686" s="323"/>
      <c r="C686" s="323"/>
      <c r="D686" s="324"/>
      <c r="E686" s="324"/>
      <c r="F686" s="368"/>
      <c r="G686" s="368"/>
      <c r="H686" s="369"/>
      <c r="I686" s="369"/>
      <c r="J686" s="244"/>
      <c r="K686" s="327">
        <f>220*K685*0.85/1000</f>
        <v>34.594999999999999</v>
      </c>
      <c r="L686" s="327">
        <f>220*L685*0.85/1000</f>
        <v>12.903</v>
      </c>
      <c r="M686" s="327">
        <f>220*M685*0.85/1000</f>
        <v>20.757000000000001</v>
      </c>
      <c r="N686" s="328"/>
      <c r="O686" s="162">
        <f>SUM(K686:M686)</f>
        <v>68.254999999999995</v>
      </c>
      <c r="P686" s="327">
        <f>220*P685*0.85/1000</f>
        <v>31.603000000000002</v>
      </c>
      <c r="Q686" s="327">
        <f>220*Q685*0.85/1000</f>
        <v>22.626999999999999</v>
      </c>
      <c r="R686" s="327">
        <f>220*R685*0.85/1000</f>
        <v>26.18</v>
      </c>
      <c r="S686" s="552"/>
      <c r="T686" s="371">
        <f>SUM(P686:R686)</f>
        <v>80.41</v>
      </c>
      <c r="U686" s="375"/>
      <c r="V686" s="283">
        <f>SUM(O686,T686)</f>
        <v>148.66499999999999</v>
      </c>
      <c r="W686" s="113"/>
      <c r="X686" s="113"/>
    </row>
    <row r="687" spans="1:24" ht="18" customHeight="1" x14ac:dyDescent="0.3">
      <c r="A687" s="181" t="s">
        <v>185</v>
      </c>
      <c r="B687" s="132">
        <v>400</v>
      </c>
      <c r="C687" s="132">
        <v>578</v>
      </c>
      <c r="D687" s="134">
        <f>MAX(K695:L695:M695)/578*100</f>
        <v>42.560553633217992</v>
      </c>
      <c r="E687" s="134"/>
      <c r="F687" s="190"/>
      <c r="G687" s="190"/>
      <c r="H687" s="221"/>
      <c r="I687" s="221"/>
      <c r="J687" s="61">
        <f>(K687+L687+M687)/3</f>
        <v>222.66666666666666</v>
      </c>
      <c r="K687" s="174">
        <v>229</v>
      </c>
      <c r="L687" s="174">
        <v>214</v>
      </c>
      <c r="M687" s="174">
        <v>225</v>
      </c>
      <c r="N687" s="63"/>
      <c r="O687" s="530"/>
      <c r="P687" s="84"/>
      <c r="Q687" s="84"/>
      <c r="R687" s="138"/>
      <c r="S687" s="143"/>
      <c r="T687" s="147"/>
      <c r="U687" s="97"/>
      <c r="V687" s="89"/>
      <c r="W687" s="113"/>
      <c r="X687" s="113"/>
    </row>
    <row r="688" spans="1:24" ht="18" customHeight="1" x14ac:dyDescent="0.3">
      <c r="A688" s="1077" t="s">
        <v>160</v>
      </c>
      <c r="B688" s="73"/>
      <c r="C688" s="73"/>
      <c r="D688" s="167"/>
      <c r="E688" s="167">
        <v>387</v>
      </c>
      <c r="F688" s="78"/>
      <c r="G688" s="78"/>
      <c r="H688" s="79"/>
      <c r="I688" s="79"/>
      <c r="J688" s="241"/>
      <c r="K688" s="81">
        <v>21</v>
      </c>
      <c r="L688" s="81">
        <v>13</v>
      </c>
      <c r="M688" s="81">
        <v>0</v>
      </c>
      <c r="N688" s="82">
        <f t="shared" ref="N688:N695" si="54">SQRT((0+L688*0.866-M688*0.866)*(0+L688*0.866-M688*0.866)+(K688-L688*0.5-M688*0.5)*(K688-L688*0.5-M688*0.5))</f>
        <v>18.357357217203134</v>
      </c>
      <c r="O688" s="532"/>
      <c r="P688" s="84"/>
      <c r="Q688" s="84"/>
      <c r="R688" s="138"/>
      <c r="S688" s="143"/>
      <c r="T688" s="147"/>
      <c r="U688" s="97"/>
      <c r="V688" s="89"/>
      <c r="W688" s="113"/>
      <c r="X688" s="113"/>
    </row>
    <row r="689" spans="1:24" ht="18" customHeight="1" x14ac:dyDescent="0.25">
      <c r="A689" s="1062" t="s">
        <v>161</v>
      </c>
      <c r="B689" s="90"/>
      <c r="C689" s="90"/>
      <c r="D689" s="145"/>
      <c r="E689" s="145">
        <v>386</v>
      </c>
      <c r="F689" s="95"/>
      <c r="G689" s="95"/>
      <c r="H689" s="96"/>
      <c r="I689" s="96"/>
      <c r="J689" s="241"/>
      <c r="K689" s="81">
        <v>8</v>
      </c>
      <c r="L689" s="81">
        <v>9</v>
      </c>
      <c r="M689" s="81">
        <v>8</v>
      </c>
      <c r="N689" s="82">
        <f t="shared" si="54"/>
        <v>0.9999779997579944</v>
      </c>
      <c r="O689" s="532"/>
      <c r="P689" s="84"/>
      <c r="Q689" s="84"/>
      <c r="R689" s="138"/>
      <c r="S689" s="143"/>
      <c r="T689" s="147"/>
      <c r="U689" s="97"/>
      <c r="V689" s="89"/>
      <c r="W689" s="113"/>
      <c r="X689" s="113"/>
    </row>
    <row r="690" spans="1:24" ht="18" customHeight="1" x14ac:dyDescent="0.25">
      <c r="A690" s="1062" t="s">
        <v>162</v>
      </c>
      <c r="B690" s="90"/>
      <c r="C690" s="90"/>
      <c r="D690" s="145"/>
      <c r="E690" s="145">
        <v>390</v>
      </c>
      <c r="F690" s="95"/>
      <c r="G690" s="95"/>
      <c r="H690" s="96"/>
      <c r="I690" s="96"/>
      <c r="J690" s="241"/>
      <c r="K690" s="81">
        <v>52</v>
      </c>
      <c r="L690" s="81">
        <v>60</v>
      </c>
      <c r="M690" s="81">
        <v>11</v>
      </c>
      <c r="N690" s="82">
        <f t="shared" si="54"/>
        <v>45.529049583754762</v>
      </c>
      <c r="O690" s="532"/>
      <c r="P690" s="84"/>
      <c r="Q690" s="84"/>
      <c r="R690" s="138"/>
      <c r="S690" s="143"/>
      <c r="T690" s="147"/>
      <c r="U690" s="97"/>
      <c r="V690" s="89"/>
      <c r="W690" s="113"/>
      <c r="X690" s="113"/>
    </row>
    <row r="691" spans="1:24" ht="18" customHeight="1" x14ac:dyDescent="0.25">
      <c r="A691" s="1062" t="s">
        <v>65</v>
      </c>
      <c r="B691" s="90"/>
      <c r="C691" s="90"/>
      <c r="D691" s="145"/>
      <c r="E691" s="145"/>
      <c r="F691" s="95"/>
      <c r="G691" s="95"/>
      <c r="H691" s="96"/>
      <c r="I691" s="96"/>
      <c r="J691" s="241"/>
      <c r="K691" s="81">
        <v>28</v>
      </c>
      <c r="L691" s="81">
        <v>20</v>
      </c>
      <c r="M691" s="81">
        <v>27</v>
      </c>
      <c r="N691" s="82">
        <f t="shared" si="54"/>
        <v>7.5496916493324422</v>
      </c>
      <c r="O691" s="532"/>
      <c r="P691" s="84"/>
      <c r="Q691" s="84"/>
      <c r="R691" s="138"/>
      <c r="S691" s="143"/>
      <c r="T691" s="147"/>
      <c r="U691" s="97"/>
      <c r="V691" s="89"/>
      <c r="W691" s="113"/>
      <c r="X691" s="113"/>
    </row>
    <row r="692" spans="1:24" ht="18" customHeight="1" x14ac:dyDescent="0.25">
      <c r="A692" s="1062" t="s">
        <v>280</v>
      </c>
      <c r="B692" s="90"/>
      <c r="C692" s="90"/>
      <c r="D692" s="145"/>
      <c r="E692" s="145"/>
      <c r="F692" s="95"/>
      <c r="G692" s="95"/>
      <c r="H692" s="96"/>
      <c r="I692" s="96"/>
      <c r="J692" s="241"/>
      <c r="K692" s="81">
        <v>47</v>
      </c>
      <c r="L692" s="81">
        <v>93</v>
      </c>
      <c r="M692" s="81">
        <v>65</v>
      </c>
      <c r="N692" s="82">
        <f t="shared" si="54"/>
        <v>40.149290205432024</v>
      </c>
      <c r="O692" s="532"/>
      <c r="P692" s="84"/>
      <c r="Q692" s="84"/>
      <c r="R692" s="138"/>
      <c r="S692" s="143"/>
      <c r="T692" s="147"/>
      <c r="U692" s="97"/>
      <c r="V692" s="89"/>
      <c r="W692" s="113"/>
      <c r="X692" s="113"/>
    </row>
    <row r="693" spans="1:24" ht="18" customHeight="1" x14ac:dyDescent="0.25">
      <c r="A693" s="1062" t="s">
        <v>498</v>
      </c>
      <c r="B693" s="90"/>
      <c r="C693" s="90"/>
      <c r="D693" s="145"/>
      <c r="E693" s="145"/>
      <c r="F693" s="95"/>
      <c r="G693" s="95"/>
      <c r="H693" s="96"/>
      <c r="I693" s="96"/>
      <c r="J693" s="241"/>
      <c r="K693" s="81">
        <v>50</v>
      </c>
      <c r="L693" s="81">
        <v>20</v>
      </c>
      <c r="M693" s="81">
        <v>9</v>
      </c>
      <c r="N693" s="82">
        <f t="shared" si="54"/>
        <v>36.755879475262184</v>
      </c>
      <c r="O693" s="532"/>
      <c r="P693" s="84"/>
      <c r="Q693" s="84"/>
      <c r="R693" s="138"/>
      <c r="S693" s="143"/>
      <c r="T693" s="147"/>
      <c r="U693" s="97"/>
      <c r="V693" s="89"/>
      <c r="W693" s="113"/>
      <c r="X693" s="113"/>
    </row>
    <row r="694" spans="1:24" ht="18" customHeight="1" x14ac:dyDescent="0.25">
      <c r="A694" s="1062" t="s">
        <v>499</v>
      </c>
      <c r="B694" s="90"/>
      <c r="C694" s="90"/>
      <c r="D694" s="145"/>
      <c r="E694" s="145"/>
      <c r="F694" s="95"/>
      <c r="G694" s="95"/>
      <c r="H694" s="96"/>
      <c r="I694" s="96"/>
      <c r="J694" s="241"/>
      <c r="K694" s="81">
        <v>19</v>
      </c>
      <c r="L694" s="81">
        <v>31</v>
      </c>
      <c r="M694" s="81">
        <v>27</v>
      </c>
      <c r="N694" s="82">
        <f t="shared" si="54"/>
        <v>10.58297198333247</v>
      </c>
      <c r="O694" s="534"/>
      <c r="P694" s="84"/>
      <c r="Q694" s="84"/>
      <c r="R694" s="138"/>
      <c r="S694" s="143"/>
      <c r="T694" s="147"/>
      <c r="U694" s="97"/>
      <c r="V694" s="89"/>
      <c r="W694" s="113"/>
      <c r="X694" s="113"/>
    </row>
    <row r="695" spans="1:24" ht="18" customHeight="1" x14ac:dyDescent="0.3">
      <c r="A695" s="268" t="s">
        <v>11</v>
      </c>
      <c r="B695" s="269"/>
      <c r="C695" s="269"/>
      <c r="D695" s="270"/>
      <c r="E695" s="270"/>
      <c r="F695" s="535"/>
      <c r="G695" s="535"/>
      <c r="H695" s="467"/>
      <c r="I695" s="467"/>
      <c r="J695" s="273"/>
      <c r="K695" s="468">
        <f>SUM(K688:K694)</f>
        <v>225</v>
      </c>
      <c r="L695" s="468">
        <f>SUM(L688:L694)</f>
        <v>246</v>
      </c>
      <c r="M695" s="468">
        <f>SUM(M688:M694)</f>
        <v>147</v>
      </c>
      <c r="N695" s="469">
        <f t="shared" si="54"/>
        <v>90.346935509733811</v>
      </c>
      <c r="O695" s="470"/>
      <c r="P695" s="697"/>
      <c r="Q695" s="697"/>
      <c r="R695" s="698"/>
      <c r="S695" s="699"/>
      <c r="T695" s="700"/>
      <c r="U695" s="97"/>
      <c r="V695" s="191"/>
      <c r="W695" s="113"/>
      <c r="X695" s="113"/>
    </row>
    <row r="696" spans="1:24" ht="18" customHeight="1" x14ac:dyDescent="0.3">
      <c r="A696" s="114"/>
      <c r="B696" s="115"/>
      <c r="C696" s="115"/>
      <c r="D696" s="160"/>
      <c r="E696" s="160"/>
      <c r="F696" s="120"/>
      <c r="G696" s="120"/>
      <c r="H696" s="121"/>
      <c r="I696" s="121"/>
      <c r="J696" s="244"/>
      <c r="K696" s="123">
        <f>220*K695*0.85/1000</f>
        <v>42.075000000000003</v>
      </c>
      <c r="L696" s="123">
        <f>220*L695*0.85/1000</f>
        <v>46.002000000000002</v>
      </c>
      <c r="M696" s="123">
        <f>220*M695*0.85/1000</f>
        <v>27.489000000000001</v>
      </c>
      <c r="N696" s="237"/>
      <c r="O696" s="162">
        <f>SUM(K696:M696)</f>
        <v>115.566</v>
      </c>
      <c r="P696" s="126"/>
      <c r="Q696" s="126"/>
      <c r="R696" s="163"/>
      <c r="S696" s="164"/>
      <c r="T696" s="331"/>
      <c r="U696" s="171">
        <f>SUM(O696,T696)</f>
        <v>115.566</v>
      </c>
      <c r="V696" s="373"/>
      <c r="W696" s="113"/>
      <c r="X696" s="113"/>
    </row>
    <row r="697" spans="1:24" ht="18" customHeight="1" x14ac:dyDescent="0.3">
      <c r="A697" s="181" t="s">
        <v>186</v>
      </c>
      <c r="B697" s="132">
        <v>400</v>
      </c>
      <c r="C697" s="132">
        <v>578</v>
      </c>
      <c r="D697" s="134">
        <f>MAX(K705:L705:M705)/578*100</f>
        <v>43.771626297577853</v>
      </c>
      <c r="E697" s="134"/>
      <c r="F697" s="190"/>
      <c r="G697" s="190"/>
      <c r="H697" s="221"/>
      <c r="I697" s="221"/>
      <c r="J697" s="61">
        <f>(K697+L697+M697)/3</f>
        <v>224.33333333333334</v>
      </c>
      <c r="K697" s="174">
        <v>235</v>
      </c>
      <c r="L697" s="174">
        <v>216</v>
      </c>
      <c r="M697" s="174">
        <v>222</v>
      </c>
      <c r="N697" s="63"/>
      <c r="O697" s="530"/>
      <c r="P697" s="84"/>
      <c r="Q697" s="84"/>
      <c r="R697" s="138"/>
      <c r="S697" s="143"/>
      <c r="T697" s="147"/>
      <c r="U697" s="97"/>
      <c r="V697" s="89"/>
      <c r="W697" s="2"/>
      <c r="X697" s="2"/>
    </row>
    <row r="698" spans="1:24" ht="18" customHeight="1" x14ac:dyDescent="0.25">
      <c r="A698" s="1062" t="s">
        <v>160</v>
      </c>
      <c r="B698" s="73"/>
      <c r="C698" s="73"/>
      <c r="D698" s="167"/>
      <c r="E698" s="167">
        <v>387</v>
      </c>
      <c r="F698" s="78"/>
      <c r="G698" s="78"/>
      <c r="H698" s="79"/>
      <c r="I698" s="79"/>
      <c r="J698" s="241"/>
      <c r="K698" s="81">
        <v>9</v>
      </c>
      <c r="L698" s="81">
        <v>9</v>
      </c>
      <c r="M698" s="81">
        <v>2</v>
      </c>
      <c r="N698" s="82">
        <f t="shared" ref="N698:N705" si="55">SQRT((0+L698*0.866-M698*0.866)*(0+L698*0.866-M698*0.866)+(K698-L698*0.5-M698*0.5)*(K698-L698*0.5-M698*0.5))</f>
        <v>6.999845998305962</v>
      </c>
      <c r="O698" s="532"/>
      <c r="P698" s="84"/>
      <c r="Q698" s="84"/>
      <c r="R698" s="138"/>
      <c r="S698" s="143"/>
      <c r="T698" s="147"/>
      <c r="U698" s="97"/>
      <c r="V698" s="89"/>
      <c r="W698" s="2"/>
      <c r="X698" s="2"/>
    </row>
    <row r="699" spans="1:24" ht="18" customHeight="1" x14ac:dyDescent="0.25">
      <c r="A699" s="1062" t="s">
        <v>161</v>
      </c>
      <c r="B699" s="90"/>
      <c r="C699" s="90"/>
      <c r="D699" s="145"/>
      <c r="E699" s="145">
        <v>386</v>
      </c>
      <c r="F699" s="95"/>
      <c r="G699" s="95"/>
      <c r="H699" s="96"/>
      <c r="I699" s="96"/>
      <c r="J699" s="241"/>
      <c r="K699" s="81">
        <v>6</v>
      </c>
      <c r="L699" s="81">
        <v>8</v>
      </c>
      <c r="M699" s="81">
        <v>5</v>
      </c>
      <c r="N699" s="82">
        <f t="shared" si="55"/>
        <v>2.6456764730404965</v>
      </c>
      <c r="O699" s="532"/>
      <c r="P699" s="84"/>
      <c r="Q699" s="84"/>
      <c r="R699" s="138"/>
      <c r="S699" s="143"/>
      <c r="T699" s="147"/>
      <c r="U699" s="97"/>
      <c r="V699" s="89"/>
      <c r="W699" s="2"/>
      <c r="X699" s="2"/>
    </row>
    <row r="700" spans="1:24" ht="18" customHeight="1" x14ac:dyDescent="0.25">
      <c r="A700" s="1062" t="s">
        <v>162</v>
      </c>
      <c r="B700" s="90"/>
      <c r="C700" s="90"/>
      <c r="D700" s="145"/>
      <c r="E700" s="145">
        <v>392</v>
      </c>
      <c r="F700" s="95"/>
      <c r="G700" s="95"/>
      <c r="H700" s="96"/>
      <c r="I700" s="96"/>
      <c r="J700" s="241"/>
      <c r="K700" s="81">
        <v>36</v>
      </c>
      <c r="L700" s="81">
        <v>63</v>
      </c>
      <c r="M700" s="81">
        <v>26</v>
      </c>
      <c r="N700" s="82">
        <f t="shared" si="55"/>
        <v>33.150260391134189</v>
      </c>
      <c r="O700" s="532"/>
      <c r="P700" s="84"/>
      <c r="Q700" s="84"/>
      <c r="R700" s="138"/>
      <c r="S700" s="143"/>
      <c r="T700" s="147"/>
      <c r="U700" s="97"/>
      <c r="V700" s="89"/>
      <c r="W700" s="2"/>
      <c r="X700" s="2"/>
    </row>
    <row r="701" spans="1:24" ht="18" customHeight="1" x14ac:dyDescent="0.25">
      <c r="A701" s="1062" t="s">
        <v>65</v>
      </c>
      <c r="B701" s="90"/>
      <c r="C701" s="90"/>
      <c r="D701" s="145"/>
      <c r="E701" s="145"/>
      <c r="F701" s="95"/>
      <c r="G701" s="95"/>
      <c r="H701" s="96"/>
      <c r="I701" s="96"/>
      <c r="J701" s="241"/>
      <c r="K701" s="81">
        <v>12</v>
      </c>
      <c r="L701" s="81">
        <v>8</v>
      </c>
      <c r="M701" s="81">
        <v>4</v>
      </c>
      <c r="N701" s="82">
        <f t="shared" si="55"/>
        <v>6.9281524232655274</v>
      </c>
      <c r="O701" s="532"/>
      <c r="P701" s="84"/>
      <c r="Q701" s="84"/>
      <c r="R701" s="138"/>
      <c r="S701" s="143"/>
      <c r="T701" s="147"/>
      <c r="U701" s="97"/>
      <c r="V701" s="89"/>
      <c r="W701" s="2"/>
      <c r="X701" s="2"/>
    </row>
    <row r="702" spans="1:24" ht="18" customHeight="1" x14ac:dyDescent="0.25">
      <c r="A702" s="1062" t="s">
        <v>280</v>
      </c>
      <c r="B702" s="90"/>
      <c r="C702" s="90"/>
      <c r="D702" s="145"/>
      <c r="E702" s="145"/>
      <c r="F702" s="95"/>
      <c r="G702" s="95"/>
      <c r="H702" s="96"/>
      <c r="I702" s="96"/>
      <c r="J702" s="241"/>
      <c r="K702" s="81">
        <v>49</v>
      </c>
      <c r="L702" s="81">
        <v>86</v>
      </c>
      <c r="M702" s="81">
        <v>83</v>
      </c>
      <c r="N702" s="82">
        <f t="shared" si="55"/>
        <v>35.594937898527093</v>
      </c>
      <c r="O702" s="532"/>
      <c r="P702" s="84"/>
      <c r="Q702" s="84"/>
      <c r="R702" s="138"/>
      <c r="S702" s="143"/>
      <c r="T702" s="147"/>
      <c r="U702" s="97"/>
      <c r="V702" s="89"/>
      <c r="W702" s="2"/>
      <c r="X702" s="2"/>
    </row>
    <row r="703" spans="1:24" ht="18" customHeight="1" x14ac:dyDescent="0.25">
      <c r="A703" s="1062" t="s">
        <v>498</v>
      </c>
      <c r="B703" s="90"/>
      <c r="C703" s="90"/>
      <c r="D703" s="145"/>
      <c r="E703" s="145"/>
      <c r="F703" s="95"/>
      <c r="G703" s="95"/>
      <c r="H703" s="96"/>
      <c r="I703" s="96"/>
      <c r="J703" s="241"/>
      <c r="K703" s="81">
        <v>32</v>
      </c>
      <c r="L703" s="81">
        <v>38</v>
      </c>
      <c r="M703" s="81">
        <v>57</v>
      </c>
      <c r="N703" s="82">
        <f t="shared" si="55"/>
        <v>22.604957774789142</v>
      </c>
      <c r="O703" s="532"/>
      <c r="P703" s="84"/>
      <c r="Q703" s="84"/>
      <c r="R703" s="138"/>
      <c r="S703" s="143"/>
      <c r="T703" s="147"/>
      <c r="U703" s="97"/>
      <c r="V703" s="89"/>
      <c r="W703" s="2"/>
      <c r="X703" s="2"/>
    </row>
    <row r="704" spans="1:24" ht="18" customHeight="1" x14ac:dyDescent="0.25">
      <c r="A704" s="1062" t="s">
        <v>499</v>
      </c>
      <c r="B704" s="90"/>
      <c r="C704" s="90"/>
      <c r="D704" s="145"/>
      <c r="E704" s="145"/>
      <c r="F704" s="95"/>
      <c r="G704" s="95"/>
      <c r="H704" s="96"/>
      <c r="I704" s="96"/>
      <c r="J704" s="241"/>
      <c r="K704" s="81">
        <v>24</v>
      </c>
      <c r="L704" s="81">
        <v>41</v>
      </c>
      <c r="M704" s="81">
        <v>19</v>
      </c>
      <c r="N704" s="82">
        <f t="shared" si="55"/>
        <v>19.97445128157467</v>
      </c>
      <c r="O704" s="534"/>
      <c r="P704" s="84"/>
      <c r="Q704" s="84"/>
      <c r="R704" s="138"/>
      <c r="S704" s="143"/>
      <c r="T704" s="147"/>
      <c r="U704" s="97"/>
      <c r="V704" s="89"/>
      <c r="W704" s="2"/>
      <c r="X704" s="2"/>
    </row>
    <row r="705" spans="1:24" ht="18" customHeight="1" x14ac:dyDescent="0.3">
      <c r="A705" s="268" t="s">
        <v>11</v>
      </c>
      <c r="B705" s="269"/>
      <c r="C705" s="269"/>
      <c r="D705" s="270"/>
      <c r="E705" s="270"/>
      <c r="F705" s="535"/>
      <c r="G705" s="535"/>
      <c r="H705" s="467"/>
      <c r="I705" s="467"/>
      <c r="J705" s="273"/>
      <c r="K705" s="468">
        <f>SUM(K698:K704)</f>
        <v>168</v>
      </c>
      <c r="L705" s="468">
        <f>SUM(L698:L704)</f>
        <v>253</v>
      </c>
      <c r="M705" s="468">
        <f>SUM(M698:M704)</f>
        <v>196</v>
      </c>
      <c r="N705" s="469">
        <f t="shared" si="55"/>
        <v>75.02570922023996</v>
      </c>
      <c r="O705" s="470"/>
      <c r="P705" s="697"/>
      <c r="Q705" s="697"/>
      <c r="R705" s="698"/>
      <c r="S705" s="699"/>
      <c r="T705" s="700"/>
      <c r="U705" s="97"/>
      <c r="V705" s="191"/>
      <c r="W705" s="113"/>
      <c r="X705" s="113"/>
    </row>
    <row r="706" spans="1:24" ht="18" customHeight="1" x14ac:dyDescent="0.3">
      <c r="A706" s="114"/>
      <c r="B706" s="115"/>
      <c r="C706" s="115"/>
      <c r="D706" s="160"/>
      <c r="E706" s="160"/>
      <c r="F706" s="120"/>
      <c r="G706" s="120"/>
      <c r="H706" s="121"/>
      <c r="I706" s="121"/>
      <c r="J706" s="244"/>
      <c r="K706" s="123">
        <f>220*K705*0.85/1000</f>
        <v>31.416</v>
      </c>
      <c r="L706" s="123">
        <f>220*L705*0.85/1000</f>
        <v>47.311</v>
      </c>
      <c r="M706" s="123">
        <f>220*M705*0.85/1000</f>
        <v>36.652000000000001</v>
      </c>
      <c r="N706" s="237"/>
      <c r="O706" s="162">
        <f>SUM(K706:M706)</f>
        <v>115.379</v>
      </c>
      <c r="P706" s="126"/>
      <c r="Q706" s="126"/>
      <c r="R706" s="163"/>
      <c r="S706" s="164"/>
      <c r="T706" s="331"/>
      <c r="U706" s="375"/>
      <c r="V706" s="283">
        <f>SUM(O706,T706)</f>
        <v>115.379</v>
      </c>
      <c r="W706" s="113"/>
      <c r="X706" s="113"/>
    </row>
    <row r="707" spans="1:24" ht="18" customHeight="1" x14ac:dyDescent="0.3">
      <c r="A707" s="181" t="s">
        <v>281</v>
      </c>
      <c r="B707" s="132">
        <v>100</v>
      </c>
      <c r="C707" s="132">
        <v>144</v>
      </c>
      <c r="D707" s="134">
        <f>MAX(K711:L711:M711)/144*100</f>
        <v>38.194444444444443</v>
      </c>
      <c r="E707" s="134"/>
      <c r="F707" s="190"/>
      <c r="G707" s="190"/>
      <c r="H707" s="173"/>
      <c r="I707" s="173"/>
      <c r="J707" s="61">
        <f>(K707+L707+M707)/3</f>
        <v>228.66666666666666</v>
      </c>
      <c r="K707" s="174">
        <v>226</v>
      </c>
      <c r="L707" s="174">
        <v>230</v>
      </c>
      <c r="M707" s="174">
        <v>230</v>
      </c>
      <c r="N707" s="63"/>
      <c r="O707" s="530"/>
      <c r="P707" s="84"/>
      <c r="Q707" s="84"/>
      <c r="R707" s="138"/>
      <c r="S707" s="143"/>
      <c r="T707" s="147"/>
      <c r="U707" s="97"/>
      <c r="V707" s="191"/>
      <c r="W707" s="113"/>
      <c r="X707" s="113"/>
    </row>
    <row r="708" spans="1:24" ht="18" customHeight="1" x14ac:dyDescent="0.25">
      <c r="A708" s="1062" t="s">
        <v>163</v>
      </c>
      <c r="B708" s="73"/>
      <c r="C708" s="73"/>
      <c r="D708" s="168"/>
      <c r="E708" s="168">
        <v>394</v>
      </c>
      <c r="F708" s="78"/>
      <c r="G708" s="78"/>
      <c r="H708" s="79"/>
      <c r="I708" s="79"/>
      <c r="J708" s="241"/>
      <c r="K708" s="81">
        <v>29</v>
      </c>
      <c r="L708" s="81">
        <v>39</v>
      </c>
      <c r="M708" s="81">
        <v>33</v>
      </c>
      <c r="N708" s="82">
        <f>SQRT((0+L708*0.866-M708*0.866)*(0+L708*0.866-M708*0.866)+(K708-L708*0.5-M708*0.5)*(K708-L708*0.5-M708*0.5))</f>
        <v>8.7177070379773607</v>
      </c>
      <c r="O708" s="532"/>
      <c r="P708" s="84"/>
      <c r="Q708" s="84"/>
      <c r="R708" s="138"/>
      <c r="S708" s="143"/>
      <c r="T708" s="147"/>
      <c r="U708" s="97"/>
      <c r="V708" s="191"/>
      <c r="W708" s="113"/>
      <c r="X708" s="113"/>
    </row>
    <row r="709" spans="1:24" ht="18" customHeight="1" x14ac:dyDescent="0.25">
      <c r="A709" s="1062" t="s">
        <v>66</v>
      </c>
      <c r="B709" s="90"/>
      <c r="C709" s="90"/>
      <c r="D709" s="146"/>
      <c r="E709" s="146">
        <v>399</v>
      </c>
      <c r="F709" s="95"/>
      <c r="G709" s="95"/>
      <c r="H709" s="96"/>
      <c r="I709" s="96"/>
      <c r="J709" s="241"/>
      <c r="K709" s="81">
        <v>26</v>
      </c>
      <c r="L709" s="81">
        <v>5</v>
      </c>
      <c r="M709" s="81">
        <v>11</v>
      </c>
      <c r="N709" s="82">
        <f>SQRT((0+L709*0.866-M709*0.866)*(0+L709*0.866-M709*0.866)+(K709-L709*0.5-M709*0.5)*(K709-L709*0.5-M709*0.5))</f>
        <v>18.734951721314896</v>
      </c>
      <c r="O709" s="532"/>
      <c r="P709" s="301"/>
      <c r="Q709" s="301"/>
      <c r="R709" s="301"/>
      <c r="S709" s="227"/>
      <c r="T709" s="147"/>
      <c r="U709" s="97"/>
      <c r="V709" s="191"/>
      <c r="W709" s="113"/>
      <c r="X709" s="113"/>
    </row>
    <row r="710" spans="1:24" ht="18" customHeight="1" x14ac:dyDescent="0.25">
      <c r="A710" s="1062"/>
      <c r="B710" s="90"/>
      <c r="C710" s="90"/>
      <c r="D710" s="146"/>
      <c r="E710" s="146">
        <v>404</v>
      </c>
      <c r="F710" s="95"/>
      <c r="G710" s="95"/>
      <c r="H710" s="96"/>
      <c r="I710" s="96"/>
      <c r="J710" s="241"/>
      <c r="K710" s="81"/>
      <c r="L710" s="81"/>
      <c r="M710" s="81"/>
      <c r="N710" s="82"/>
      <c r="O710" s="534"/>
      <c r="P710" s="301"/>
      <c r="Q710" s="301"/>
      <c r="R710" s="301"/>
      <c r="S710" s="227"/>
      <c r="T710" s="147"/>
      <c r="U710" s="97"/>
      <c r="V710" s="191"/>
      <c r="W710" s="113"/>
      <c r="X710" s="113"/>
    </row>
    <row r="711" spans="1:24" ht="18" customHeight="1" x14ac:dyDescent="0.3">
      <c r="A711" s="100" t="s">
        <v>11</v>
      </c>
      <c r="B711" s="101"/>
      <c r="C711" s="101"/>
      <c r="D711" s="153"/>
      <c r="E711" s="153"/>
      <c r="F711" s="106"/>
      <c r="G711" s="106"/>
      <c r="H711" s="107"/>
      <c r="I711" s="107"/>
      <c r="J711" s="242"/>
      <c r="K711" s="1">
        <f>SUM(K708:K710)</f>
        <v>55</v>
      </c>
      <c r="L711" s="1">
        <f>SUM(L708:L710)</f>
        <v>44</v>
      </c>
      <c r="M711" s="1">
        <f>SUM(M708:M710)</f>
        <v>44</v>
      </c>
      <c r="N711" s="232"/>
      <c r="O711" s="470"/>
      <c r="P711" s="320"/>
      <c r="Q711" s="320"/>
      <c r="R711" s="320"/>
      <c r="S711" s="233"/>
      <c r="T711" s="701"/>
      <c r="U711" s="97"/>
      <c r="V711" s="191"/>
      <c r="W711" s="113"/>
      <c r="X711" s="113"/>
    </row>
    <row r="712" spans="1:24" ht="18" customHeight="1" x14ac:dyDescent="0.3">
      <c r="A712" s="114"/>
      <c r="B712" s="115"/>
      <c r="C712" s="115"/>
      <c r="D712" s="161"/>
      <c r="E712" s="161"/>
      <c r="F712" s="120"/>
      <c r="G712" s="120"/>
      <c r="H712" s="121"/>
      <c r="I712" s="121"/>
      <c r="J712" s="244"/>
      <c r="K712" s="123">
        <f>220*K711*0.85/1000</f>
        <v>10.285</v>
      </c>
      <c r="L712" s="123">
        <f>220*L711*0.85/1000</f>
        <v>8.2279999999999998</v>
      </c>
      <c r="M712" s="123">
        <f>220*M711*0.85/1000</f>
        <v>8.2279999999999998</v>
      </c>
      <c r="N712" s="237"/>
      <c r="O712" s="162">
        <f>SUM(K712:M712)</f>
        <v>26.741</v>
      </c>
      <c r="P712" s="329"/>
      <c r="Q712" s="329"/>
      <c r="R712" s="329"/>
      <c r="S712" s="239"/>
      <c r="T712" s="331"/>
      <c r="U712" s="171">
        <f>SUM(O712,T712)</f>
        <v>26.741</v>
      </c>
      <c r="V712" s="479"/>
      <c r="W712" s="113"/>
      <c r="X712" s="113"/>
    </row>
    <row r="713" spans="1:24" ht="18" customHeight="1" x14ac:dyDescent="0.3">
      <c r="A713" s="181" t="s">
        <v>282</v>
      </c>
      <c r="B713" s="132">
        <v>100</v>
      </c>
      <c r="C713" s="132">
        <v>144</v>
      </c>
      <c r="D713" s="134">
        <f>MAX(K717:L717:M717)/144*100</f>
        <v>41.666666666666671</v>
      </c>
      <c r="E713" s="134"/>
      <c r="F713" s="190"/>
      <c r="G713" s="190"/>
      <c r="H713" s="173"/>
      <c r="I713" s="173"/>
      <c r="J713" s="61">
        <f>(K713+L713+M713)/3</f>
        <v>228.33333333333334</v>
      </c>
      <c r="K713" s="174">
        <v>227</v>
      </c>
      <c r="L713" s="174">
        <v>232</v>
      </c>
      <c r="M713" s="174">
        <v>226</v>
      </c>
      <c r="N713" s="63"/>
      <c r="O713" s="530"/>
      <c r="P713" s="84"/>
      <c r="Q713" s="84"/>
      <c r="R713" s="138"/>
      <c r="S713" s="143"/>
      <c r="T713" s="147"/>
      <c r="U713" s="97"/>
      <c r="V713" s="191"/>
      <c r="W713" s="2"/>
      <c r="X713" s="2"/>
    </row>
    <row r="714" spans="1:24" ht="18" customHeight="1" x14ac:dyDescent="0.25">
      <c r="A714" s="1062" t="s">
        <v>163</v>
      </c>
      <c r="B714" s="73"/>
      <c r="C714" s="73"/>
      <c r="D714" s="168"/>
      <c r="E714" s="168">
        <v>394</v>
      </c>
      <c r="F714" s="78"/>
      <c r="G714" s="78"/>
      <c r="H714" s="79"/>
      <c r="I714" s="79"/>
      <c r="J714" s="241"/>
      <c r="K714" s="81">
        <v>26</v>
      </c>
      <c r="L714" s="81">
        <v>24</v>
      </c>
      <c r="M714" s="81">
        <v>33</v>
      </c>
      <c r="N714" s="82">
        <f>SQRT((0+L714*0.866-M714*0.866)*(0+L714*0.866-M714*0.866)+(K714-L714*0.5-M714*0.5)*(K714-L714*0.5-M714*0.5))</f>
        <v>8.1851350630273672</v>
      </c>
      <c r="O714" s="532"/>
      <c r="P714" s="84"/>
      <c r="Q714" s="84"/>
      <c r="R714" s="138"/>
      <c r="S714" s="143"/>
      <c r="T714" s="147"/>
      <c r="U714" s="97"/>
      <c r="V714" s="191"/>
      <c r="W714" s="2"/>
      <c r="X714" s="2"/>
    </row>
    <row r="715" spans="1:24" ht="18" customHeight="1" x14ac:dyDescent="0.25">
      <c r="A715" s="1062" t="s">
        <v>66</v>
      </c>
      <c r="B715" s="90"/>
      <c r="C715" s="90"/>
      <c r="D715" s="146"/>
      <c r="E715" s="146">
        <v>400</v>
      </c>
      <c r="F715" s="95"/>
      <c r="G715" s="95"/>
      <c r="H715" s="96"/>
      <c r="I715" s="96"/>
      <c r="J715" s="241"/>
      <c r="K715" s="81">
        <v>34</v>
      </c>
      <c r="L715" s="81">
        <v>11</v>
      </c>
      <c r="M715" s="81">
        <v>20</v>
      </c>
      <c r="N715" s="82">
        <f>SQRT((0+L715*0.866-M715*0.866)*(0+L715*0.866-M715*0.866)+(K715-L715*0.5-M715*0.5)*(K715-L715*0.5-M715*0.5))</f>
        <v>20.074771131945688</v>
      </c>
      <c r="O715" s="532"/>
      <c r="P715" s="301"/>
      <c r="Q715" s="301"/>
      <c r="R715" s="301"/>
      <c r="S715" s="227"/>
      <c r="T715" s="147"/>
      <c r="U715" s="97"/>
      <c r="V715" s="191"/>
      <c r="W715" s="2"/>
      <c r="X715" s="2"/>
    </row>
    <row r="716" spans="1:24" ht="18" customHeight="1" x14ac:dyDescent="0.25">
      <c r="A716" s="1062"/>
      <c r="B716" s="90"/>
      <c r="C716" s="90"/>
      <c r="D716" s="146"/>
      <c r="E716" s="146">
        <v>400</v>
      </c>
      <c r="F716" s="95"/>
      <c r="G716" s="95"/>
      <c r="H716" s="96"/>
      <c r="I716" s="96"/>
      <c r="J716" s="241"/>
      <c r="K716" s="81"/>
      <c r="L716" s="81"/>
      <c r="M716" s="81"/>
      <c r="N716" s="82"/>
      <c r="O716" s="534"/>
      <c r="P716" s="301"/>
      <c r="Q716" s="301"/>
      <c r="R716" s="301"/>
      <c r="S716" s="227"/>
      <c r="T716" s="147"/>
      <c r="U716" s="97"/>
      <c r="V716" s="191"/>
      <c r="W716" s="2"/>
      <c r="X716" s="2"/>
    </row>
    <row r="717" spans="1:24" ht="18" customHeight="1" x14ac:dyDescent="0.3">
      <c r="A717" s="100" t="s">
        <v>11</v>
      </c>
      <c r="B717" s="101"/>
      <c r="C717" s="101"/>
      <c r="D717" s="153"/>
      <c r="E717" s="153"/>
      <c r="F717" s="106"/>
      <c r="G717" s="106"/>
      <c r="H717" s="107"/>
      <c r="I717" s="107"/>
      <c r="J717" s="242"/>
      <c r="K717" s="1">
        <f>SUM(K714:K716)</f>
        <v>60</v>
      </c>
      <c r="L717" s="1">
        <f>SUM(L714:L716)</f>
        <v>35</v>
      </c>
      <c r="M717" s="1">
        <f>SUM(M714:M716)</f>
        <v>53</v>
      </c>
      <c r="N717" s="232"/>
      <c r="O717" s="470"/>
      <c r="P717" s="320"/>
      <c r="Q717" s="320"/>
      <c r="R717" s="320"/>
      <c r="S717" s="233"/>
      <c r="T717" s="701"/>
      <c r="U717" s="97"/>
      <c r="V717" s="191"/>
      <c r="W717" s="113"/>
      <c r="X717" s="113"/>
    </row>
    <row r="718" spans="1:24" ht="18" customHeight="1" x14ac:dyDescent="0.3">
      <c r="A718" s="114"/>
      <c r="B718" s="115"/>
      <c r="C718" s="115"/>
      <c r="D718" s="161"/>
      <c r="E718" s="161"/>
      <c r="F718" s="120"/>
      <c r="G718" s="120"/>
      <c r="H718" s="702"/>
      <c r="I718" s="702"/>
      <c r="J718" s="244"/>
      <c r="K718" s="123">
        <f>220*K717*0.85/1000</f>
        <v>11.22</v>
      </c>
      <c r="L718" s="123">
        <f>220*L717*0.85/1000</f>
        <v>6.5449999999999999</v>
      </c>
      <c r="M718" s="123">
        <f>220*M717*0.85/1000</f>
        <v>9.9109999999999996</v>
      </c>
      <c r="N718" s="237"/>
      <c r="O718" s="162">
        <f>SUM(K718:M718)</f>
        <v>27.676000000000002</v>
      </c>
      <c r="P718" s="329"/>
      <c r="Q718" s="329"/>
      <c r="R718" s="329"/>
      <c r="S718" s="239"/>
      <c r="T718" s="331"/>
      <c r="U718" s="478"/>
      <c r="V718" s="283">
        <f>SUM(O718,T718)</f>
        <v>27.676000000000002</v>
      </c>
      <c r="W718" s="113"/>
      <c r="X718" s="113"/>
    </row>
    <row r="719" spans="1:24" ht="18" customHeight="1" x14ac:dyDescent="0.3">
      <c r="A719" s="181" t="s">
        <v>283</v>
      </c>
      <c r="B719" s="295">
        <v>400</v>
      </c>
      <c r="C719" s="295">
        <v>578</v>
      </c>
      <c r="D719" s="134">
        <f>MAX(K725:L725:M725)/578*100</f>
        <v>10.989619377162629</v>
      </c>
      <c r="E719" s="134"/>
      <c r="F719" s="634"/>
      <c r="G719" s="634"/>
      <c r="H719" s="357"/>
      <c r="I719" s="357"/>
      <c r="J719" s="61">
        <f>(K719+L719+M719)/3</f>
        <v>227.66666666666666</v>
      </c>
      <c r="K719" s="174">
        <v>230</v>
      </c>
      <c r="L719" s="174">
        <v>232</v>
      </c>
      <c r="M719" s="174">
        <v>221</v>
      </c>
      <c r="N719" s="63"/>
      <c r="O719" s="530"/>
      <c r="P719" s="301"/>
      <c r="Q719" s="301"/>
      <c r="R719" s="301"/>
      <c r="S719" s="227"/>
      <c r="T719" s="228"/>
      <c r="U719" s="97"/>
      <c r="V719" s="191"/>
      <c r="W719" s="703"/>
      <c r="X719" s="113"/>
    </row>
    <row r="720" spans="1:24" ht="18" customHeight="1" x14ac:dyDescent="0.25">
      <c r="A720" s="1061" t="s">
        <v>152</v>
      </c>
      <c r="B720" s="302"/>
      <c r="C720" s="302"/>
      <c r="D720" s="303"/>
      <c r="E720" s="303">
        <v>404</v>
      </c>
      <c r="F720" s="356"/>
      <c r="G720" s="704"/>
      <c r="H720" s="705"/>
      <c r="I720" s="705"/>
      <c r="J720" s="706"/>
      <c r="K720" s="358"/>
      <c r="L720" s="358"/>
      <c r="M720" s="358"/>
      <c r="N720" s="312">
        <f t="shared" ref="N720:N725" si="56">SQRT((0+L720*0.866-M720*0.866)*(0+L720*0.866-M720*0.866)+(K720-L720*0.5-M720*0.5)*(K720-L720*0.5-M720*0.5))</f>
        <v>0</v>
      </c>
      <c r="O720" s="532"/>
      <c r="P720" s="301"/>
      <c r="Q720" s="301"/>
      <c r="R720" s="301"/>
      <c r="S720" s="227"/>
      <c r="T720" s="228"/>
      <c r="U720" s="97"/>
      <c r="V720" s="191"/>
      <c r="W720" s="113"/>
      <c r="X720" s="113"/>
    </row>
    <row r="721" spans="1:24" ht="18" customHeight="1" x14ac:dyDescent="0.25">
      <c r="A721" s="1061" t="s">
        <v>153</v>
      </c>
      <c r="B721" s="308"/>
      <c r="C721" s="308"/>
      <c r="D721" s="309"/>
      <c r="E721" s="309">
        <v>394</v>
      </c>
      <c r="F721" s="361"/>
      <c r="G721" s="494"/>
      <c r="H721" s="707"/>
      <c r="I721" s="707"/>
      <c r="J721" s="706"/>
      <c r="K721" s="81">
        <v>8</v>
      </c>
      <c r="L721" s="81">
        <v>0.76</v>
      </c>
      <c r="M721" s="81">
        <v>1.52</v>
      </c>
      <c r="N721" s="312">
        <f t="shared" si="56"/>
        <v>6.8915001694551243</v>
      </c>
      <c r="O721" s="532"/>
      <c r="P721" s="301"/>
      <c r="Q721" s="301"/>
      <c r="R721" s="301"/>
      <c r="S721" s="227"/>
      <c r="T721" s="228"/>
      <c r="U721" s="97"/>
      <c r="V721" s="191"/>
      <c r="W721" s="113"/>
      <c r="X721" s="113"/>
    </row>
    <row r="722" spans="1:24" ht="18" customHeight="1" x14ac:dyDescent="0.25">
      <c r="A722" s="1061" t="s">
        <v>285</v>
      </c>
      <c r="B722" s="308"/>
      <c r="C722" s="308"/>
      <c r="D722" s="309"/>
      <c r="E722" s="309">
        <v>395</v>
      </c>
      <c r="F722" s="361"/>
      <c r="G722" s="494"/>
      <c r="H722" s="707"/>
      <c r="I722" s="707"/>
      <c r="J722" s="706"/>
      <c r="K722" s="81"/>
      <c r="L722" s="81"/>
      <c r="M722" s="81"/>
      <c r="N722" s="312">
        <f t="shared" si="56"/>
        <v>0</v>
      </c>
      <c r="O722" s="532"/>
      <c r="P722" s="301"/>
      <c r="Q722" s="301"/>
      <c r="R722" s="301"/>
      <c r="S722" s="227"/>
      <c r="T722" s="228"/>
      <c r="U722" s="97"/>
      <c r="V722" s="191"/>
      <c r="W722" s="113"/>
      <c r="X722" s="113"/>
    </row>
    <row r="723" spans="1:24" ht="18" customHeight="1" x14ac:dyDescent="0.25">
      <c r="A723" s="1061" t="s">
        <v>286</v>
      </c>
      <c r="B723" s="308"/>
      <c r="C723" s="308"/>
      <c r="D723" s="309"/>
      <c r="E723" s="309"/>
      <c r="F723" s="361"/>
      <c r="G723" s="361"/>
      <c r="H723" s="616"/>
      <c r="I723" s="616"/>
      <c r="J723" s="306"/>
      <c r="K723" s="81">
        <v>15</v>
      </c>
      <c r="L723" s="81">
        <v>35</v>
      </c>
      <c r="M723" s="81">
        <v>25</v>
      </c>
      <c r="N723" s="312">
        <f t="shared" si="56"/>
        <v>17.320381058163818</v>
      </c>
      <c r="O723" s="532"/>
      <c r="P723" s="301"/>
      <c r="Q723" s="301"/>
      <c r="R723" s="301"/>
      <c r="S723" s="227"/>
      <c r="T723" s="228"/>
      <c r="U723" s="97"/>
      <c r="V723" s="191"/>
      <c r="W723" s="113"/>
      <c r="X723" s="113"/>
    </row>
    <row r="724" spans="1:24" ht="18" customHeight="1" x14ac:dyDescent="0.25">
      <c r="A724" s="1061" t="s">
        <v>500</v>
      </c>
      <c r="B724" s="308"/>
      <c r="C724" s="308"/>
      <c r="D724" s="547"/>
      <c r="E724" s="547"/>
      <c r="F724" s="548"/>
      <c r="G724" s="548"/>
      <c r="H724" s="708"/>
      <c r="I724" s="708"/>
      <c r="J724" s="306"/>
      <c r="K724" s="81">
        <v>9</v>
      </c>
      <c r="L724" s="81">
        <v>22</v>
      </c>
      <c r="M724" s="81">
        <v>37</v>
      </c>
      <c r="N724" s="312">
        <f t="shared" si="56"/>
        <v>24.269118236969383</v>
      </c>
      <c r="O724" s="534"/>
      <c r="P724" s="301"/>
      <c r="Q724" s="301"/>
      <c r="R724" s="301"/>
      <c r="S724" s="227"/>
      <c r="T724" s="228"/>
      <c r="U724" s="97"/>
      <c r="V724" s="191"/>
      <c r="W724" s="113"/>
      <c r="X724" s="113"/>
    </row>
    <row r="725" spans="1:24" ht="18" customHeight="1" x14ac:dyDescent="0.3">
      <c r="A725" s="100" t="s">
        <v>11</v>
      </c>
      <c r="B725" s="314"/>
      <c r="C725" s="314"/>
      <c r="D725" s="315"/>
      <c r="E725" s="315"/>
      <c r="F725" s="334"/>
      <c r="G725" s="334"/>
      <c r="H725" s="365"/>
      <c r="I725" s="365"/>
      <c r="J725" s="231"/>
      <c r="K725" s="1">
        <f>SUM(K720:K724)</f>
        <v>32</v>
      </c>
      <c r="L725" s="1">
        <f>SUM(L720:L724)</f>
        <v>57.76</v>
      </c>
      <c r="M725" s="1">
        <f>SUM(M720:M724)</f>
        <v>63.519999999999996</v>
      </c>
      <c r="N725" s="232">
        <f t="shared" si="56"/>
        <v>29.071142739589718</v>
      </c>
      <c r="O725" s="470"/>
      <c r="P725" s="320"/>
      <c r="Q725" s="320"/>
      <c r="R725" s="320"/>
      <c r="S725" s="233"/>
      <c r="T725" s="701"/>
      <c r="U725" s="97"/>
      <c r="V725" s="191"/>
      <c r="W725" s="113"/>
      <c r="X725" s="113"/>
    </row>
    <row r="726" spans="1:24" ht="18" customHeight="1" x14ac:dyDescent="0.3">
      <c r="A726" s="114"/>
      <c r="B726" s="323"/>
      <c r="C726" s="323"/>
      <c r="D726" s="324"/>
      <c r="E726" s="324"/>
      <c r="F726" s="368"/>
      <c r="G726" s="368"/>
      <c r="H726" s="709"/>
      <c r="I726" s="709"/>
      <c r="J726" s="236"/>
      <c r="K726" s="123">
        <f>220*K725*0.85/1000</f>
        <v>5.984</v>
      </c>
      <c r="L726" s="123">
        <f>220*L725*0.85/1000</f>
        <v>10.801119999999999</v>
      </c>
      <c r="M726" s="123">
        <f>220*M725*0.85/1000</f>
        <v>11.87824</v>
      </c>
      <c r="N726" s="237"/>
      <c r="O726" s="162">
        <f>SUM(K726:M726)</f>
        <v>28.663359999999997</v>
      </c>
      <c r="P726" s="329"/>
      <c r="Q726" s="329"/>
      <c r="R726" s="329"/>
      <c r="S726" s="239"/>
      <c r="T726" s="331"/>
      <c r="U726" s="171">
        <f>SUM(O726,T726)</f>
        <v>28.663359999999997</v>
      </c>
      <c r="V726" s="479"/>
      <c r="W726" s="113"/>
      <c r="X726" s="113"/>
    </row>
    <row r="727" spans="1:24" ht="18" customHeight="1" x14ac:dyDescent="0.3">
      <c r="A727" s="181" t="s">
        <v>284</v>
      </c>
      <c r="B727" s="295">
        <v>400</v>
      </c>
      <c r="C727" s="295">
        <v>578</v>
      </c>
      <c r="D727" s="134">
        <f>MAX(K733:L733:M733)/578*100</f>
        <v>12.45674740484429</v>
      </c>
      <c r="E727" s="134"/>
      <c r="F727" s="634"/>
      <c r="G727" s="634"/>
      <c r="H727" s="357"/>
      <c r="I727" s="357"/>
      <c r="J727" s="61">
        <f>(K727+L727+M727)/3</f>
        <v>229.66666666666666</v>
      </c>
      <c r="K727" s="174">
        <v>232</v>
      </c>
      <c r="L727" s="174">
        <v>231</v>
      </c>
      <c r="M727" s="174">
        <v>226</v>
      </c>
      <c r="N727" s="63"/>
      <c r="O727" s="530"/>
      <c r="P727" s="301"/>
      <c r="Q727" s="301"/>
      <c r="R727" s="301"/>
      <c r="S727" s="227"/>
      <c r="T727" s="228"/>
      <c r="U727" s="97"/>
      <c r="V727" s="191"/>
      <c r="W727" s="703"/>
      <c r="X727" s="2"/>
    </row>
    <row r="728" spans="1:24" ht="18" customHeight="1" x14ac:dyDescent="0.25">
      <c r="A728" s="1061" t="s">
        <v>152</v>
      </c>
      <c r="B728" s="302"/>
      <c r="C728" s="302"/>
      <c r="D728" s="303"/>
      <c r="E728" s="303">
        <v>403</v>
      </c>
      <c r="F728" s="356"/>
      <c r="G728" s="704"/>
      <c r="H728" s="705"/>
      <c r="I728" s="705"/>
      <c r="J728" s="706"/>
      <c r="K728" s="358"/>
      <c r="L728" s="358"/>
      <c r="M728" s="358"/>
      <c r="N728" s="312"/>
      <c r="O728" s="532"/>
      <c r="P728" s="301"/>
      <c r="Q728" s="301"/>
      <c r="R728" s="301"/>
      <c r="S728" s="227"/>
      <c r="T728" s="228"/>
      <c r="U728" s="97"/>
      <c r="V728" s="191"/>
      <c r="W728" s="2"/>
      <c r="X728" s="2"/>
    </row>
    <row r="729" spans="1:24" ht="18" customHeight="1" x14ac:dyDescent="0.25">
      <c r="A729" s="1061" t="s">
        <v>153</v>
      </c>
      <c r="B729" s="308"/>
      <c r="C729" s="308"/>
      <c r="D729" s="309"/>
      <c r="E729" s="309">
        <v>401</v>
      </c>
      <c r="F729" s="361"/>
      <c r="G729" s="494"/>
      <c r="H729" s="707"/>
      <c r="I729" s="707"/>
      <c r="J729" s="706"/>
      <c r="K729" s="81">
        <v>10</v>
      </c>
      <c r="L729" s="81">
        <v>5</v>
      </c>
      <c r="M729" s="81">
        <v>1.52</v>
      </c>
      <c r="N729" s="312">
        <f>SQRT((0+L729*0.866-M729*0.866)*(0+L729*0.866-M729*0.866)+(K729-L729*0.5-M729*0.5)*(K729-L729*0.5-M729*0.5))</f>
        <v>7.3830797870807281</v>
      </c>
      <c r="O729" s="532"/>
      <c r="P729" s="301"/>
      <c r="Q729" s="301"/>
      <c r="R729" s="301"/>
      <c r="S729" s="227"/>
      <c r="T729" s="228"/>
      <c r="U729" s="97"/>
      <c r="V729" s="191"/>
      <c r="W729" s="2"/>
      <c r="X729" s="2"/>
    </row>
    <row r="730" spans="1:24" ht="18" customHeight="1" x14ac:dyDescent="0.25">
      <c r="A730" s="1061" t="s">
        <v>285</v>
      </c>
      <c r="B730" s="308"/>
      <c r="C730" s="308"/>
      <c r="D730" s="309"/>
      <c r="E730" s="309">
        <v>396</v>
      </c>
      <c r="F730" s="361"/>
      <c r="G730" s="494"/>
      <c r="H730" s="707"/>
      <c r="I730" s="707"/>
      <c r="J730" s="706"/>
      <c r="K730" s="81"/>
      <c r="L730" s="81"/>
      <c r="M730" s="81"/>
      <c r="N730" s="312">
        <f>SQRT((0+L730*0.866-M730*0.866)*(0+L730*0.866-M730*0.866)+(K730-L730*0.5-M730*0.5)*(K730-L730*0.5-M730*0.5))</f>
        <v>0</v>
      </c>
      <c r="O730" s="532"/>
      <c r="P730" s="301"/>
      <c r="Q730" s="301"/>
      <c r="R730" s="301"/>
      <c r="S730" s="227"/>
      <c r="T730" s="228"/>
      <c r="U730" s="97"/>
      <c r="V730" s="191"/>
      <c r="W730" s="2"/>
      <c r="X730" s="2"/>
    </row>
    <row r="731" spans="1:24" ht="18" customHeight="1" x14ac:dyDescent="0.25">
      <c r="A731" s="1061" t="s">
        <v>286</v>
      </c>
      <c r="B731" s="308"/>
      <c r="C731" s="308"/>
      <c r="D731" s="309"/>
      <c r="E731" s="309"/>
      <c r="F731" s="361"/>
      <c r="G731" s="361"/>
      <c r="H731" s="362"/>
      <c r="I731" s="362"/>
      <c r="J731" s="306"/>
      <c r="K731" s="81">
        <v>29</v>
      </c>
      <c r="L731" s="81">
        <v>43</v>
      </c>
      <c r="M731" s="81">
        <v>13</v>
      </c>
      <c r="N731" s="312">
        <f>SQRT((0+L731*0.866-M731*0.866)*(0+L731*0.866-M731*0.866)+(K731-L731*0.5-M731*0.5)*(K731-L731*0.5-M731*0.5))</f>
        <v>25.999238450385427</v>
      </c>
      <c r="O731" s="532"/>
      <c r="P731" s="301"/>
      <c r="Q731" s="301"/>
      <c r="R731" s="301"/>
      <c r="S731" s="227"/>
      <c r="T731" s="228"/>
      <c r="U731" s="97"/>
      <c r="V731" s="191"/>
      <c r="W731" s="2"/>
      <c r="X731" s="2"/>
    </row>
    <row r="732" spans="1:24" ht="18" customHeight="1" x14ac:dyDescent="0.25">
      <c r="A732" s="1061" t="s">
        <v>500</v>
      </c>
      <c r="B732" s="308"/>
      <c r="C732" s="308"/>
      <c r="D732" s="547"/>
      <c r="E732" s="547"/>
      <c r="F732" s="361"/>
      <c r="G732" s="361"/>
      <c r="H732" s="416"/>
      <c r="I732" s="416"/>
      <c r="J732" s="306"/>
      <c r="K732" s="81">
        <v>9</v>
      </c>
      <c r="L732" s="81">
        <v>24</v>
      </c>
      <c r="M732" s="81">
        <v>37</v>
      </c>
      <c r="N732" s="312">
        <f>SQRT((0+L732*0.866-M732*0.866)*(0+L732*0.866-M732*0.866)+(K732-L732*0.5-M732*0.5)*(K732-L732*0.5-M732*0.5))</f>
        <v>24.269169001018557</v>
      </c>
      <c r="O732" s="534"/>
      <c r="P732" s="301"/>
      <c r="Q732" s="301"/>
      <c r="R732" s="301"/>
      <c r="S732" s="227"/>
      <c r="T732" s="228"/>
      <c r="U732" s="97"/>
      <c r="V732" s="191"/>
      <c r="W732" s="2"/>
      <c r="X732" s="2"/>
    </row>
    <row r="733" spans="1:24" ht="18" customHeight="1" x14ac:dyDescent="0.3">
      <c r="A733" s="100" t="s">
        <v>11</v>
      </c>
      <c r="B733" s="314"/>
      <c r="C733" s="314"/>
      <c r="D733" s="315"/>
      <c r="E733" s="315"/>
      <c r="F733" s="334"/>
      <c r="G733" s="334"/>
      <c r="H733" s="365"/>
      <c r="I733" s="365"/>
      <c r="J733" s="231"/>
      <c r="K733" s="1">
        <f>SUM(K728:K732)</f>
        <v>48</v>
      </c>
      <c r="L733" s="1">
        <f>SUM(L728:L732)</f>
        <v>72</v>
      </c>
      <c r="M733" s="1">
        <f>SUM(M728:M732)</f>
        <v>51.519999999999996</v>
      </c>
      <c r="N733" s="232">
        <f>SQRT((0+L733*0.866-M733*0.866)*(0+L733*0.866-M733*0.866)+(K733-L733*0.5-M733*0.5)*(K733-L733*0.5-M733*0.5))</f>
        <v>22.44753761690578</v>
      </c>
      <c r="O733" s="470"/>
      <c r="P733" s="320"/>
      <c r="Q733" s="320"/>
      <c r="R733" s="320"/>
      <c r="S733" s="233"/>
      <c r="T733" s="701"/>
      <c r="U733" s="97"/>
      <c r="V733" s="191"/>
      <c r="W733" s="113"/>
      <c r="X733" s="113"/>
    </row>
    <row r="734" spans="1:24" ht="18" customHeight="1" x14ac:dyDescent="0.3">
      <c r="A734" s="114"/>
      <c r="B734" s="323"/>
      <c r="C734" s="323"/>
      <c r="D734" s="324"/>
      <c r="E734" s="324"/>
      <c r="F734" s="368"/>
      <c r="G734" s="368"/>
      <c r="H734" s="369"/>
      <c r="I734" s="369"/>
      <c r="J734" s="236"/>
      <c r="K734" s="123">
        <f>220*K733*0.85/1000</f>
        <v>8.9760000000000009</v>
      </c>
      <c r="L734" s="123">
        <f>220*L733*0.85/1000</f>
        <v>13.464</v>
      </c>
      <c r="M734" s="123">
        <f>220*M733*0.85/1000</f>
        <v>9.6342400000000001</v>
      </c>
      <c r="N734" s="237"/>
      <c r="O734" s="162">
        <f>SUM(K734:M734)</f>
        <v>32.074240000000003</v>
      </c>
      <c r="P734" s="329"/>
      <c r="Q734" s="329"/>
      <c r="R734" s="329"/>
      <c r="S734" s="239"/>
      <c r="T734" s="331"/>
      <c r="U734" s="478"/>
      <c r="V734" s="283">
        <f>SUM(O734,T734)</f>
        <v>32.074240000000003</v>
      </c>
      <c r="W734" s="113"/>
      <c r="X734" s="113"/>
    </row>
    <row r="735" spans="1:24" ht="18" customHeight="1" x14ac:dyDescent="0.3">
      <c r="A735" s="710" t="s">
        <v>287</v>
      </c>
      <c r="B735" s="132">
        <v>400</v>
      </c>
      <c r="C735" s="132">
        <v>578</v>
      </c>
      <c r="D735" s="134">
        <f>MAX(K741:L741:M741)/578*100</f>
        <v>0</v>
      </c>
      <c r="E735" s="134"/>
      <c r="F735" s="183">
        <v>400</v>
      </c>
      <c r="G735" s="183">
        <v>578</v>
      </c>
      <c r="H735" s="711">
        <f>MAX(P752:Q752:R752)/578*100</f>
        <v>13.84083044982699</v>
      </c>
      <c r="I735" s="711"/>
      <c r="J735" s="61">
        <f>(K735+L735+M735)/3</f>
        <v>229.66666666666666</v>
      </c>
      <c r="K735" s="628">
        <v>231</v>
      </c>
      <c r="L735" s="174">
        <v>228</v>
      </c>
      <c r="M735" s="174">
        <v>230</v>
      </c>
      <c r="N735" s="63"/>
      <c r="O735" s="530"/>
      <c r="P735" s="712">
        <v>230</v>
      </c>
      <c r="Q735" s="712">
        <v>228</v>
      </c>
      <c r="R735" s="712">
        <v>230</v>
      </c>
      <c r="S735" s="143"/>
      <c r="T735" s="147"/>
      <c r="U735" s="97"/>
      <c r="V735" s="191"/>
      <c r="W735" s="71"/>
      <c r="X735" s="71"/>
    </row>
    <row r="736" spans="1:24" ht="18" customHeight="1" x14ac:dyDescent="0.3">
      <c r="A736" s="1072" t="s">
        <v>501</v>
      </c>
      <c r="B736" s="713"/>
      <c r="C736" s="302"/>
      <c r="D736" s="523"/>
      <c r="E736" s="303"/>
      <c r="F736" s="356"/>
      <c r="G736" s="356"/>
      <c r="H736" s="714"/>
      <c r="I736" s="361">
        <v>405</v>
      </c>
      <c r="J736" s="241"/>
      <c r="K736" s="715">
        <v>83</v>
      </c>
      <c r="L736" s="498">
        <v>80</v>
      </c>
      <c r="M736" s="498">
        <v>67</v>
      </c>
      <c r="N736" s="1075">
        <f t="shared" ref="N736:N742" si="57">SQRT((0+L736*0.866-M736*0.866)*(0+L736*0.866-M736*0.866)+(K736-L736*0.5-M736*0.5)*(K736-L736*0.5-M736*0.5))</f>
        <v>14.730667466208043</v>
      </c>
      <c r="O736" s="532"/>
      <c r="P736" s="267"/>
      <c r="Q736" s="267"/>
      <c r="R736" s="267"/>
      <c r="S736" s="423">
        <f t="shared" ref="S736:S771" si="58">SQRT((0+Q736*0.866-R736*0.866)*(0+Q736*0.866-R736*0.866)+(P736-Q736*0.5-R736*0.5)*(P736-Q736*0.5-R736*0.5))</f>
        <v>0</v>
      </c>
      <c r="T736" s="228"/>
      <c r="U736" s="97"/>
      <c r="V736" s="191"/>
      <c r="W736" s="2"/>
      <c r="X736" s="2"/>
    </row>
    <row r="737" spans="1:24" ht="18" customHeight="1" x14ac:dyDescent="0.3">
      <c r="A737" s="1073" t="s">
        <v>502</v>
      </c>
      <c r="B737" s="717"/>
      <c r="C737" s="308"/>
      <c r="D737" s="524"/>
      <c r="E737" s="309"/>
      <c r="F737" s="361"/>
      <c r="G737" s="361"/>
      <c r="H737" s="718"/>
      <c r="I737" s="361">
        <v>407</v>
      </c>
      <c r="J737" s="241"/>
      <c r="K737" s="81">
        <v>0</v>
      </c>
      <c r="L737" s="81">
        <v>0</v>
      </c>
      <c r="M737" s="81">
        <v>0</v>
      </c>
      <c r="N737" s="1075">
        <f t="shared" si="57"/>
        <v>0</v>
      </c>
      <c r="O737" s="532"/>
      <c r="P737" s="267"/>
      <c r="Q737" s="267"/>
      <c r="R737" s="267"/>
      <c r="S737" s="423">
        <f t="shared" si="58"/>
        <v>0</v>
      </c>
      <c r="T737" s="228"/>
      <c r="U737" s="97"/>
      <c r="V737" s="191"/>
      <c r="W737" s="2"/>
      <c r="X737" s="2"/>
    </row>
    <row r="738" spans="1:24" ht="51" customHeight="1" x14ac:dyDescent="0.3">
      <c r="A738" s="1073" t="s">
        <v>503</v>
      </c>
      <c r="B738" s="717"/>
      <c r="C738" s="308"/>
      <c r="D738" s="524"/>
      <c r="E738" s="309"/>
      <c r="F738" s="361"/>
      <c r="G738" s="361"/>
      <c r="H738" s="718"/>
      <c r="I738" s="719">
        <v>402</v>
      </c>
      <c r="J738" s="241"/>
      <c r="K738" s="81">
        <v>85</v>
      </c>
      <c r="L738" s="81">
        <v>63</v>
      </c>
      <c r="M738" s="81">
        <v>75</v>
      </c>
      <c r="N738" s="1075">
        <f t="shared" si="57"/>
        <v>19.078617979298187</v>
      </c>
      <c r="O738" s="532"/>
      <c r="P738" s="267"/>
      <c r="Q738" s="267"/>
      <c r="R738" s="267"/>
      <c r="S738" s="423">
        <f t="shared" si="58"/>
        <v>0</v>
      </c>
      <c r="T738" s="228"/>
      <c r="U738" s="97"/>
      <c r="V738" s="191"/>
      <c r="W738" s="2"/>
      <c r="X738" s="2"/>
    </row>
    <row r="739" spans="1:24" ht="18" customHeight="1" x14ac:dyDescent="0.3">
      <c r="A739" s="1072" t="s">
        <v>504</v>
      </c>
      <c r="B739" s="720"/>
      <c r="C739" s="308"/>
      <c r="D739" s="309"/>
      <c r="E739" s="309"/>
      <c r="F739" s="361"/>
      <c r="G739" s="361"/>
      <c r="H739" s="718"/>
      <c r="I739" s="361"/>
      <c r="J739" s="241"/>
      <c r="K739" s="81">
        <v>0</v>
      </c>
      <c r="L739" s="81">
        <v>0</v>
      </c>
      <c r="M739" s="81">
        <v>0</v>
      </c>
      <c r="N739" s="1075">
        <f t="shared" si="57"/>
        <v>0</v>
      </c>
      <c r="O739" s="532"/>
      <c r="P739" s="267"/>
      <c r="Q739" s="267"/>
      <c r="R739" s="267"/>
      <c r="S739" s="423">
        <f t="shared" si="58"/>
        <v>0</v>
      </c>
      <c r="T739" s="228"/>
      <c r="U739" s="97"/>
      <c r="V739" s="191"/>
      <c r="W739" s="2"/>
      <c r="X739" s="2"/>
    </row>
    <row r="740" spans="1:24" ht="18" customHeight="1" x14ac:dyDescent="0.3">
      <c r="A740" s="1073" t="s">
        <v>505</v>
      </c>
      <c r="B740" s="717"/>
      <c r="C740" s="308"/>
      <c r="D740" s="309"/>
      <c r="E740" s="309"/>
      <c r="F740" s="361"/>
      <c r="G740" s="361"/>
      <c r="H740" s="718"/>
      <c r="I740" s="362"/>
      <c r="J740" s="241"/>
      <c r="K740" s="81">
        <v>0</v>
      </c>
      <c r="L740" s="81">
        <v>0</v>
      </c>
      <c r="M740" s="81">
        <v>0</v>
      </c>
      <c r="N740" s="1075">
        <f t="shared" si="57"/>
        <v>0</v>
      </c>
      <c r="O740" s="532"/>
      <c r="P740" s="267"/>
      <c r="Q740" s="267"/>
      <c r="R740" s="267"/>
      <c r="S740" s="423">
        <f t="shared" si="58"/>
        <v>0</v>
      </c>
      <c r="T740" s="228"/>
      <c r="U740" s="97"/>
      <c r="V740" s="191"/>
      <c r="W740" s="2"/>
      <c r="X740" s="2"/>
    </row>
    <row r="741" spans="1:24" ht="18" customHeight="1" x14ac:dyDescent="0.3">
      <c r="A741" s="1072" t="s">
        <v>506</v>
      </c>
      <c r="B741" s="720"/>
      <c r="C741" s="308"/>
      <c r="D741" s="309"/>
      <c r="E741" s="309"/>
      <c r="F741" s="361"/>
      <c r="G741" s="361"/>
      <c r="H741" s="718"/>
      <c r="I741" s="362"/>
      <c r="J741" s="241"/>
      <c r="K741" s="81"/>
      <c r="L741" s="81"/>
      <c r="M741" s="81"/>
      <c r="N741" s="1075">
        <f t="shared" si="57"/>
        <v>0</v>
      </c>
      <c r="O741" s="532"/>
      <c r="P741" s="267"/>
      <c r="Q741" s="267"/>
      <c r="R741" s="267"/>
      <c r="S741" s="423">
        <f t="shared" si="58"/>
        <v>0</v>
      </c>
      <c r="T741" s="228"/>
      <c r="U741" s="97"/>
      <c r="V741" s="191"/>
      <c r="W741" s="2"/>
      <c r="X741" s="2"/>
    </row>
    <row r="742" spans="1:24" ht="18" customHeight="1" x14ac:dyDescent="0.3">
      <c r="A742" s="1072" t="s">
        <v>507</v>
      </c>
      <c r="B742" s="720"/>
      <c r="C742" s="308"/>
      <c r="D742" s="309"/>
      <c r="E742" s="309"/>
      <c r="F742" s="361"/>
      <c r="G742" s="361"/>
      <c r="H742" s="718"/>
      <c r="I742" s="362"/>
      <c r="J742" s="241"/>
      <c r="K742" s="498">
        <v>7</v>
      </c>
      <c r="L742" s="498">
        <v>4</v>
      </c>
      <c r="M742" s="498">
        <v>1</v>
      </c>
      <c r="N742" s="1075">
        <f t="shared" si="57"/>
        <v>5.1961143174491458</v>
      </c>
      <c r="O742" s="532"/>
      <c r="P742" s="267"/>
      <c r="Q742" s="267"/>
      <c r="R742" s="267"/>
      <c r="S742" s="423">
        <f t="shared" si="58"/>
        <v>0</v>
      </c>
      <c r="T742" s="228"/>
      <c r="U742" s="97"/>
      <c r="V742" s="191"/>
      <c r="W742" s="2"/>
      <c r="X742" s="2"/>
    </row>
    <row r="743" spans="1:24" ht="18" customHeight="1" x14ac:dyDescent="0.3">
      <c r="A743" s="1072" t="s">
        <v>508</v>
      </c>
      <c r="B743" s="720"/>
      <c r="C743" s="308"/>
      <c r="D743" s="309"/>
      <c r="E743" s="309"/>
      <c r="F743" s="361"/>
      <c r="G743" s="361"/>
      <c r="H743" s="718"/>
      <c r="I743" s="362"/>
      <c r="J743" s="241"/>
      <c r="K743" s="498"/>
      <c r="L743" s="498"/>
      <c r="M743" s="498"/>
      <c r="N743" s="716"/>
      <c r="O743" s="532"/>
      <c r="P743" s="267"/>
      <c r="Q743" s="267"/>
      <c r="R743" s="267"/>
      <c r="S743" s="423">
        <f t="shared" si="58"/>
        <v>0</v>
      </c>
      <c r="T743" s="228"/>
      <c r="U743" s="97"/>
      <c r="V743" s="191"/>
      <c r="W743" s="2"/>
      <c r="X743" s="2"/>
    </row>
    <row r="744" spans="1:24" ht="18" customHeight="1" x14ac:dyDescent="0.3">
      <c r="A744" s="1072" t="s">
        <v>509</v>
      </c>
      <c r="B744" s="720"/>
      <c r="C744" s="308"/>
      <c r="D744" s="309"/>
      <c r="E744" s="309"/>
      <c r="F744" s="361"/>
      <c r="G744" s="361"/>
      <c r="H744" s="718"/>
      <c r="I744" s="362"/>
      <c r="J744" s="241"/>
      <c r="K744" s="498"/>
      <c r="L744" s="498"/>
      <c r="M744" s="498"/>
      <c r="N744" s="716"/>
      <c r="O744" s="532"/>
      <c r="P744" s="267">
        <v>0</v>
      </c>
      <c r="Q744" s="267">
        <v>0</v>
      </c>
      <c r="R744" s="267">
        <v>0</v>
      </c>
      <c r="S744" s="423">
        <f t="shared" si="58"/>
        <v>0</v>
      </c>
      <c r="T744" s="228"/>
      <c r="U744" s="97"/>
      <c r="V744" s="191"/>
      <c r="W744" s="2"/>
      <c r="X744" s="2"/>
    </row>
    <row r="745" spans="1:24" ht="18" customHeight="1" x14ac:dyDescent="0.3">
      <c r="A745" s="1072" t="s">
        <v>510</v>
      </c>
      <c r="B745" s="720"/>
      <c r="C745" s="308"/>
      <c r="D745" s="309"/>
      <c r="E745" s="309"/>
      <c r="F745" s="361"/>
      <c r="G745" s="361"/>
      <c r="H745" s="718"/>
      <c r="I745" s="362"/>
      <c r="J745" s="241"/>
      <c r="K745" s="498"/>
      <c r="L745" s="498"/>
      <c r="M745" s="498"/>
      <c r="N745" s="716"/>
      <c r="O745" s="532"/>
      <c r="P745" s="267">
        <v>12</v>
      </c>
      <c r="Q745" s="267">
        <v>17</v>
      </c>
      <c r="R745" s="267">
        <v>5</v>
      </c>
      <c r="S745" s="423">
        <f t="shared" si="58"/>
        <v>10.440003065133649</v>
      </c>
      <c r="T745" s="228"/>
      <c r="U745" s="97"/>
      <c r="V745" s="191"/>
      <c r="W745" s="2"/>
      <c r="X745" s="2"/>
    </row>
    <row r="746" spans="1:24" ht="18" customHeight="1" x14ac:dyDescent="0.3">
      <c r="A746" s="1072" t="s">
        <v>511</v>
      </c>
      <c r="B746" s="720"/>
      <c r="C746" s="308"/>
      <c r="D746" s="309"/>
      <c r="E746" s="309"/>
      <c r="F746" s="361"/>
      <c r="G746" s="361"/>
      <c r="H746" s="718"/>
      <c r="I746" s="362"/>
      <c r="J746" s="241"/>
      <c r="K746" s="498"/>
      <c r="L746" s="498"/>
      <c r="M746" s="498"/>
      <c r="N746" s="716"/>
      <c r="O746" s="496"/>
      <c r="P746" s="267">
        <v>0</v>
      </c>
      <c r="Q746" s="267">
        <v>0</v>
      </c>
      <c r="R746" s="267">
        <v>0</v>
      </c>
      <c r="S746" s="423">
        <f t="shared" si="58"/>
        <v>0</v>
      </c>
      <c r="T746" s="228"/>
      <c r="U746" s="97"/>
      <c r="V746" s="191"/>
      <c r="W746" s="2"/>
      <c r="X746" s="2"/>
    </row>
    <row r="747" spans="1:24" ht="18" customHeight="1" x14ac:dyDescent="0.3">
      <c r="A747" s="1072" t="s">
        <v>552</v>
      </c>
      <c r="B747" s="720"/>
      <c r="C747" s="308"/>
      <c r="D747" s="309"/>
      <c r="E747" s="309"/>
      <c r="F747" s="361"/>
      <c r="G747" s="361"/>
      <c r="H747" s="718"/>
      <c r="I747" s="362"/>
      <c r="J747" s="241"/>
      <c r="K747" s="498"/>
      <c r="L747" s="498"/>
      <c r="M747" s="498"/>
      <c r="N747" s="716"/>
      <c r="O747" s="496"/>
      <c r="P747" s="267">
        <v>0</v>
      </c>
      <c r="Q747" s="267">
        <v>10</v>
      </c>
      <c r="R747" s="267">
        <v>8</v>
      </c>
      <c r="S747" s="423">
        <f t="shared" si="58"/>
        <v>9.165141788319481</v>
      </c>
      <c r="T747" s="228"/>
      <c r="U747" s="97"/>
      <c r="V747" s="191"/>
      <c r="W747" s="2"/>
      <c r="X747" s="2"/>
    </row>
    <row r="748" spans="1:24" ht="18" customHeight="1" x14ac:dyDescent="0.3">
      <c r="A748" s="1072" t="s">
        <v>513</v>
      </c>
      <c r="B748" s="720"/>
      <c r="C748" s="308"/>
      <c r="D748" s="309"/>
      <c r="E748" s="309"/>
      <c r="F748" s="361"/>
      <c r="G748" s="361"/>
      <c r="H748" s="718"/>
      <c r="I748" s="362"/>
      <c r="J748" s="241"/>
      <c r="K748" s="498"/>
      <c r="L748" s="498"/>
      <c r="M748" s="498"/>
      <c r="N748" s="716"/>
      <c r="O748" s="496"/>
      <c r="P748" s="267">
        <v>4</v>
      </c>
      <c r="Q748" s="267">
        <v>5</v>
      </c>
      <c r="R748" s="267">
        <v>0</v>
      </c>
      <c r="S748" s="423">
        <f t="shared" si="58"/>
        <v>4.5824556735444801</v>
      </c>
      <c r="T748" s="228"/>
      <c r="U748" s="97"/>
      <c r="V748" s="191"/>
      <c r="W748" s="2"/>
      <c r="X748" s="2"/>
    </row>
    <row r="749" spans="1:24" ht="18" customHeight="1" x14ac:dyDescent="0.3">
      <c r="A749" s="1074" t="s">
        <v>514</v>
      </c>
      <c r="B749" s="721"/>
      <c r="C749" s="308"/>
      <c r="D749" s="309"/>
      <c r="E749" s="309"/>
      <c r="F749" s="361"/>
      <c r="G749" s="361"/>
      <c r="H749" s="718"/>
      <c r="I749" s="362"/>
      <c r="J749" s="241"/>
      <c r="K749" s="498"/>
      <c r="L749" s="498"/>
      <c r="M749" s="498"/>
      <c r="N749" s="716"/>
      <c r="O749" s="496"/>
      <c r="P749" s="267">
        <v>3.04</v>
      </c>
      <c r="Q749" s="267">
        <v>0</v>
      </c>
      <c r="R749" s="267">
        <v>0</v>
      </c>
      <c r="S749" s="423">
        <f t="shared" si="58"/>
        <v>3.04</v>
      </c>
      <c r="T749" s="228"/>
      <c r="U749" s="97"/>
      <c r="V749" s="191"/>
      <c r="W749" s="2"/>
      <c r="X749" s="2"/>
    </row>
    <row r="750" spans="1:24" ht="18" customHeight="1" x14ac:dyDescent="0.3">
      <c r="A750" s="1074" t="s">
        <v>515</v>
      </c>
      <c r="B750" s="721"/>
      <c r="C750" s="308"/>
      <c r="D750" s="309"/>
      <c r="E750" s="309"/>
      <c r="F750" s="361"/>
      <c r="G750" s="361"/>
      <c r="H750" s="718"/>
      <c r="I750" s="362"/>
      <c r="J750" s="241"/>
      <c r="K750" s="498"/>
      <c r="L750" s="498"/>
      <c r="M750" s="498"/>
      <c r="N750" s="716"/>
      <c r="O750" s="496"/>
      <c r="P750" s="267">
        <v>0</v>
      </c>
      <c r="Q750" s="267">
        <v>0</v>
      </c>
      <c r="R750" s="267">
        <v>0</v>
      </c>
      <c r="S750" s="423">
        <f t="shared" si="58"/>
        <v>0</v>
      </c>
      <c r="T750" s="228"/>
      <c r="U750" s="97"/>
      <c r="V750" s="191"/>
      <c r="W750" s="2"/>
      <c r="X750" s="2"/>
    </row>
    <row r="751" spans="1:24" ht="18" customHeight="1" x14ac:dyDescent="0.3">
      <c r="A751" s="1072" t="s">
        <v>516</v>
      </c>
      <c r="B751" s="722"/>
      <c r="C751" s="308"/>
      <c r="D751" s="309"/>
      <c r="E751" s="309"/>
      <c r="F751" s="361"/>
      <c r="G751" s="361"/>
      <c r="H751" s="718"/>
      <c r="I751" s="362"/>
      <c r="J751" s="241"/>
      <c r="K751" s="498"/>
      <c r="L751" s="498"/>
      <c r="M751" s="498"/>
      <c r="N751" s="716"/>
      <c r="O751" s="496"/>
      <c r="P751" s="267">
        <v>46</v>
      </c>
      <c r="Q751" s="267">
        <v>48</v>
      </c>
      <c r="R751" s="267">
        <v>60</v>
      </c>
      <c r="S751" s="423">
        <f t="shared" si="58"/>
        <v>13.114635488643978</v>
      </c>
      <c r="T751" s="228"/>
      <c r="U751" s="97"/>
      <c r="V751" s="191"/>
      <c r="W751" s="2"/>
      <c r="X751" s="2"/>
    </row>
    <row r="752" spans="1:24" ht="18" customHeight="1" x14ac:dyDescent="0.3">
      <c r="A752" s="100" t="s">
        <v>11</v>
      </c>
      <c r="B752" s="314"/>
      <c r="C752" s="314"/>
      <c r="D752" s="315"/>
      <c r="E752" s="315"/>
      <c r="F752" s="334"/>
      <c r="G752" s="334"/>
      <c r="H752" s="334"/>
      <c r="I752" s="365"/>
      <c r="J752" s="242"/>
      <c r="K752" s="1">
        <f>SUM(K736:K751)</f>
        <v>175</v>
      </c>
      <c r="L752" s="1">
        <f>SUM(L736:L751)</f>
        <v>147</v>
      </c>
      <c r="M752" s="1">
        <f>SUM(M736:M751)</f>
        <v>143</v>
      </c>
      <c r="N752" s="232">
        <f>SQRT((0+L752*0.866-M752*0.866)*(0+L752*0.866-M752*0.866)+(K752-L752*0.5-M752*0.5)*(K752-L752*0.5-M752*0.5))</f>
        <v>30.199326085196006</v>
      </c>
      <c r="O752" s="470"/>
      <c r="P752" s="1">
        <f>SUM(P736:P751)</f>
        <v>65.039999999999992</v>
      </c>
      <c r="Q752" s="1">
        <f>SUM(Q736:Q751)</f>
        <v>80</v>
      </c>
      <c r="R752" s="1">
        <f>SUM(R736:R751)</f>
        <v>73</v>
      </c>
      <c r="S752" s="509">
        <f t="shared" si="58"/>
        <v>12.964545653434996</v>
      </c>
      <c r="T752" s="701">
        <f>AVERAGE(P752:R752)</f>
        <v>72.679999999999993</v>
      </c>
      <c r="U752" s="97"/>
      <c r="V752" s="191"/>
      <c r="W752" s="113"/>
      <c r="X752" s="113"/>
    </row>
    <row r="753" spans="1:24" ht="18" customHeight="1" x14ac:dyDescent="0.3">
      <c r="A753" s="114"/>
      <c r="B753" s="323"/>
      <c r="C753" s="323"/>
      <c r="D753" s="324"/>
      <c r="E753" s="324"/>
      <c r="F753" s="368"/>
      <c r="G753" s="368"/>
      <c r="H753" s="368"/>
      <c r="I753" s="369"/>
      <c r="J753" s="244"/>
      <c r="K753" s="123">
        <f>220*K752*0.85/1000</f>
        <v>32.725000000000001</v>
      </c>
      <c r="L753" s="123">
        <f>220*L752*0.85/1000</f>
        <v>27.489000000000001</v>
      </c>
      <c r="M753" s="123">
        <f>220*M752*0.85/1000</f>
        <v>26.741</v>
      </c>
      <c r="N753" s="237"/>
      <c r="O753" s="162">
        <f>SUM(K753:M753)</f>
        <v>86.954999999999998</v>
      </c>
      <c r="P753" s="123">
        <f>220*P752*0.85/1000</f>
        <v>12.162479999999999</v>
      </c>
      <c r="Q753" s="123">
        <f>220*Q752*0.85/1000</f>
        <v>14.96</v>
      </c>
      <c r="R753" s="123">
        <f>220*R752*0.85/1000</f>
        <v>13.651</v>
      </c>
      <c r="S753" s="513"/>
      <c r="T753" s="331">
        <f>SUM(P753:R753)</f>
        <v>40.773479999999999</v>
      </c>
      <c r="U753" s="171">
        <f>SUM(O753,T753)</f>
        <v>127.72847999999999</v>
      </c>
      <c r="V753" s="373"/>
      <c r="W753" s="113"/>
      <c r="X753" s="113"/>
    </row>
    <row r="754" spans="1:24" ht="18" customHeight="1" x14ac:dyDescent="0.3">
      <c r="A754" s="188" t="s">
        <v>288</v>
      </c>
      <c r="B754" s="132">
        <v>400</v>
      </c>
      <c r="C754" s="132">
        <v>578</v>
      </c>
      <c r="D754" s="134">
        <f>MAX(K760:L760:M760)/578*100</f>
        <v>0</v>
      </c>
      <c r="E754" s="134"/>
      <c r="F754" s="183">
        <v>400</v>
      </c>
      <c r="G754" s="183">
        <v>578</v>
      </c>
      <c r="H754" s="711">
        <f>MAX(P771:Q771:R771)/578*100</f>
        <v>7.6124567474048446</v>
      </c>
      <c r="I754" s="711"/>
      <c r="J754" s="61">
        <f>(K754+L754+M754)/3</f>
        <v>233.33333333333334</v>
      </c>
      <c r="K754" s="628">
        <v>233</v>
      </c>
      <c r="L754" s="174">
        <v>234</v>
      </c>
      <c r="M754" s="174">
        <v>233</v>
      </c>
      <c r="N754" s="63"/>
      <c r="O754" s="530"/>
      <c r="P754" s="712">
        <v>235</v>
      </c>
      <c r="Q754" s="712">
        <v>231</v>
      </c>
      <c r="R754" s="712">
        <v>228</v>
      </c>
      <c r="S754" s="423"/>
      <c r="T754" s="147"/>
      <c r="U754" s="97"/>
      <c r="V754" s="191"/>
      <c r="W754" s="113"/>
      <c r="X754" s="113"/>
    </row>
    <row r="755" spans="1:24" ht="18" customHeight="1" x14ac:dyDescent="0.25">
      <c r="A755" s="1072" t="s">
        <v>501</v>
      </c>
      <c r="B755" s="713"/>
      <c r="C755" s="302"/>
      <c r="D755" s="523"/>
      <c r="E755" s="523"/>
      <c r="F755" s="356"/>
      <c r="G755" s="356"/>
      <c r="H755" s="361"/>
      <c r="I755" s="361">
        <v>407</v>
      </c>
      <c r="J755" s="241"/>
      <c r="K755" s="715">
        <v>21</v>
      </c>
      <c r="L755" s="498">
        <v>41</v>
      </c>
      <c r="M755" s="498">
        <v>34</v>
      </c>
      <c r="N755" s="423">
        <f t="shared" ref="N755:N762" si="59">SQRT((0+L755*0.866-M755*0.866)*(0+L755*0.866-M755*0.866)+(K755-L755*0.5-M755*0.5)*(K755-L755*0.5-M755*0.5))</f>
        <v>17.578334505862607</v>
      </c>
      <c r="O755" s="532"/>
      <c r="P755" s="267"/>
      <c r="Q755" s="267"/>
      <c r="R755" s="267"/>
      <c r="S755" s="423">
        <f t="shared" si="58"/>
        <v>0</v>
      </c>
      <c r="T755" s="228"/>
      <c r="U755" s="97"/>
      <c r="V755" s="191"/>
      <c r="W755" s="113"/>
      <c r="X755" s="113"/>
    </row>
    <row r="756" spans="1:24" ht="18" customHeight="1" x14ac:dyDescent="0.25">
      <c r="A756" s="1073" t="s">
        <v>502</v>
      </c>
      <c r="B756" s="717"/>
      <c r="C756" s="308"/>
      <c r="D756" s="524"/>
      <c r="E756" s="524"/>
      <c r="F756" s="361"/>
      <c r="G756" s="361"/>
      <c r="H756" s="361"/>
      <c r="I756" s="361">
        <v>409</v>
      </c>
      <c r="J756" s="241"/>
      <c r="K756" s="81">
        <v>0</v>
      </c>
      <c r="L756" s="81">
        <v>0</v>
      </c>
      <c r="M756" s="81">
        <v>0</v>
      </c>
      <c r="N756" s="423">
        <f t="shared" si="59"/>
        <v>0</v>
      </c>
      <c r="O756" s="532"/>
      <c r="P756" s="267"/>
      <c r="Q756" s="267"/>
      <c r="R756" s="267"/>
      <c r="S756" s="423">
        <f t="shared" si="58"/>
        <v>0</v>
      </c>
      <c r="T756" s="228"/>
      <c r="U756" s="97"/>
      <c r="V756" s="191"/>
      <c r="W756" s="113"/>
      <c r="X756" s="113"/>
    </row>
    <row r="757" spans="1:24" ht="41.25" customHeight="1" x14ac:dyDescent="0.25">
      <c r="A757" s="1073" t="s">
        <v>503</v>
      </c>
      <c r="B757" s="717"/>
      <c r="C757" s="308"/>
      <c r="D757" s="524"/>
      <c r="E757" s="524"/>
      <c r="F757" s="361"/>
      <c r="G757" s="361"/>
      <c r="H757" s="361"/>
      <c r="I757" s="719">
        <v>408</v>
      </c>
      <c r="J757" s="241"/>
      <c r="K757" s="81">
        <v>12</v>
      </c>
      <c r="L757" s="81">
        <v>23</v>
      </c>
      <c r="M757" s="81">
        <v>39</v>
      </c>
      <c r="N757" s="423">
        <f t="shared" si="59"/>
        <v>23.515712534388577</v>
      </c>
      <c r="O757" s="532"/>
      <c r="P757" s="267"/>
      <c r="Q757" s="267"/>
      <c r="R757" s="267"/>
      <c r="S757" s="423">
        <f t="shared" si="58"/>
        <v>0</v>
      </c>
      <c r="T757" s="228"/>
      <c r="U757" s="97"/>
      <c r="V757" s="191"/>
      <c r="W757" s="113"/>
      <c r="X757" s="113"/>
    </row>
    <row r="758" spans="1:24" ht="18" customHeight="1" x14ac:dyDescent="0.25">
      <c r="A758" s="1072" t="s">
        <v>504</v>
      </c>
      <c r="B758" s="720"/>
      <c r="C758" s="308"/>
      <c r="D758" s="309"/>
      <c r="E758" s="309"/>
      <c r="F758" s="361"/>
      <c r="G758" s="361"/>
      <c r="H758" s="362"/>
      <c r="I758" s="362"/>
      <c r="J758" s="241"/>
      <c r="K758" s="81">
        <v>0</v>
      </c>
      <c r="L758" s="81">
        <v>0</v>
      </c>
      <c r="M758" s="81">
        <v>0</v>
      </c>
      <c r="N758" s="423">
        <f t="shared" si="59"/>
        <v>0</v>
      </c>
      <c r="O758" s="532"/>
      <c r="P758" s="267"/>
      <c r="Q758" s="267"/>
      <c r="R758" s="267"/>
      <c r="S758" s="423">
        <f t="shared" si="58"/>
        <v>0</v>
      </c>
      <c r="T758" s="228"/>
      <c r="U758" s="97"/>
      <c r="V758" s="191"/>
      <c r="W758" s="113"/>
      <c r="X758" s="113"/>
    </row>
    <row r="759" spans="1:24" ht="18" customHeight="1" x14ac:dyDescent="0.25">
      <c r="A759" s="1073" t="s">
        <v>505</v>
      </c>
      <c r="B759" s="717"/>
      <c r="C759" s="308"/>
      <c r="D759" s="309"/>
      <c r="E759" s="309"/>
      <c r="F759" s="361"/>
      <c r="G759" s="361"/>
      <c r="H759" s="362"/>
      <c r="I759" s="362"/>
      <c r="J759" s="241"/>
      <c r="K759" s="81">
        <v>0</v>
      </c>
      <c r="L759" s="81">
        <v>0</v>
      </c>
      <c r="M759" s="81">
        <v>0</v>
      </c>
      <c r="N759" s="423">
        <f t="shared" si="59"/>
        <v>0</v>
      </c>
      <c r="O759" s="532"/>
      <c r="P759" s="267"/>
      <c r="Q759" s="267"/>
      <c r="R759" s="267"/>
      <c r="S759" s="423">
        <f t="shared" si="58"/>
        <v>0</v>
      </c>
      <c r="T759" s="228"/>
      <c r="U759" s="97"/>
      <c r="V759" s="191"/>
      <c r="W759" s="113"/>
      <c r="X759" s="113"/>
    </row>
    <row r="760" spans="1:24" ht="18" customHeight="1" x14ac:dyDescent="0.25">
      <c r="A760" s="1072" t="s">
        <v>506</v>
      </c>
      <c r="B760" s="720"/>
      <c r="C760" s="308"/>
      <c r="D760" s="309"/>
      <c r="E760" s="309"/>
      <c r="F760" s="361"/>
      <c r="G760" s="361"/>
      <c r="H760" s="362"/>
      <c r="I760" s="362"/>
      <c r="J760" s="241"/>
      <c r="K760" s="81"/>
      <c r="L760" s="81"/>
      <c r="M760" s="81"/>
      <c r="N760" s="423">
        <f t="shared" si="59"/>
        <v>0</v>
      </c>
      <c r="O760" s="532"/>
      <c r="P760" s="267"/>
      <c r="Q760" s="267"/>
      <c r="R760" s="267"/>
      <c r="S760" s="423">
        <f t="shared" si="58"/>
        <v>0</v>
      </c>
      <c r="T760" s="228"/>
      <c r="U760" s="97"/>
      <c r="V760" s="191"/>
      <c r="W760" s="113"/>
      <c r="X760" s="113"/>
    </row>
    <row r="761" spans="1:24" ht="18" customHeight="1" x14ac:dyDescent="0.25">
      <c r="A761" s="1072" t="s">
        <v>507</v>
      </c>
      <c r="B761" s="720"/>
      <c r="C761" s="308"/>
      <c r="D761" s="309"/>
      <c r="E761" s="309"/>
      <c r="F761" s="361"/>
      <c r="G761" s="361"/>
      <c r="H761" s="362"/>
      <c r="I761" s="362"/>
      <c r="J761" s="241"/>
      <c r="K761" s="498">
        <v>0</v>
      </c>
      <c r="L761" s="498">
        <v>5</v>
      </c>
      <c r="M761" s="498">
        <v>0</v>
      </c>
      <c r="N761" s="423">
        <f t="shared" si="59"/>
        <v>4.999889998789973</v>
      </c>
      <c r="O761" s="532"/>
      <c r="P761" s="267"/>
      <c r="Q761" s="267"/>
      <c r="R761" s="267"/>
      <c r="S761" s="423">
        <f t="shared" si="58"/>
        <v>0</v>
      </c>
      <c r="T761" s="228"/>
      <c r="U761" s="97"/>
      <c r="V761" s="191"/>
      <c r="W761" s="113"/>
      <c r="X761" s="113"/>
    </row>
    <row r="762" spans="1:24" ht="18" customHeight="1" x14ac:dyDescent="0.25">
      <c r="A762" s="1072" t="s">
        <v>508</v>
      </c>
      <c r="B762" s="720"/>
      <c r="C762" s="308"/>
      <c r="D762" s="309"/>
      <c r="E762" s="309"/>
      <c r="F762" s="361"/>
      <c r="G762" s="361"/>
      <c r="H762" s="362"/>
      <c r="I762" s="362"/>
      <c r="J762" s="241"/>
      <c r="K762" s="498"/>
      <c r="L762" s="498"/>
      <c r="M762" s="498"/>
      <c r="N762" s="423">
        <f t="shared" si="59"/>
        <v>0</v>
      </c>
      <c r="O762" s="532"/>
      <c r="P762" s="267"/>
      <c r="Q762" s="267"/>
      <c r="R762" s="267"/>
      <c r="S762" s="423">
        <f t="shared" si="58"/>
        <v>0</v>
      </c>
      <c r="T762" s="228"/>
      <c r="U762" s="97"/>
      <c r="V762" s="191"/>
      <c r="W762" s="113"/>
      <c r="X762" s="113"/>
    </row>
    <row r="763" spans="1:24" ht="18" customHeight="1" x14ac:dyDescent="0.25">
      <c r="A763" s="1072" t="s">
        <v>509</v>
      </c>
      <c r="B763" s="720"/>
      <c r="C763" s="308"/>
      <c r="D763" s="309"/>
      <c r="E763" s="309"/>
      <c r="F763" s="361"/>
      <c r="G763" s="361"/>
      <c r="H763" s="362"/>
      <c r="I763" s="362"/>
      <c r="J763" s="241"/>
      <c r="K763" s="498"/>
      <c r="L763" s="498"/>
      <c r="M763" s="498"/>
      <c r="N763" s="716"/>
      <c r="O763" s="532"/>
      <c r="P763" s="267">
        <v>0</v>
      </c>
      <c r="Q763" s="267">
        <v>0</v>
      </c>
      <c r="R763" s="267">
        <v>0</v>
      </c>
      <c r="S763" s="423">
        <f t="shared" si="58"/>
        <v>0</v>
      </c>
      <c r="T763" s="228"/>
      <c r="U763" s="97"/>
      <c r="V763" s="191"/>
      <c r="W763" s="113"/>
      <c r="X763" s="113"/>
    </row>
    <row r="764" spans="1:24" ht="18" customHeight="1" x14ac:dyDescent="0.25">
      <c r="A764" s="1072" t="s">
        <v>510</v>
      </c>
      <c r="B764" s="720"/>
      <c r="C764" s="308"/>
      <c r="D764" s="309"/>
      <c r="E764" s="309"/>
      <c r="F764" s="361"/>
      <c r="G764" s="361"/>
      <c r="H764" s="362"/>
      <c r="I764" s="362"/>
      <c r="J764" s="241"/>
      <c r="K764" s="498"/>
      <c r="L764" s="498"/>
      <c r="M764" s="498"/>
      <c r="N764" s="716"/>
      <c r="O764" s="532"/>
      <c r="P764" s="267">
        <v>23</v>
      </c>
      <c r="Q764" s="267">
        <v>20</v>
      </c>
      <c r="R764" s="267">
        <v>4</v>
      </c>
      <c r="S764" s="423">
        <f t="shared" si="58"/>
        <v>17.691487670628494</v>
      </c>
      <c r="T764" s="228"/>
      <c r="U764" s="97"/>
      <c r="V764" s="191"/>
      <c r="W764" s="113"/>
      <c r="X764" s="113"/>
    </row>
    <row r="765" spans="1:24" ht="18" customHeight="1" x14ac:dyDescent="0.25">
      <c r="A765" s="1072" t="s">
        <v>511</v>
      </c>
      <c r="B765" s="720"/>
      <c r="C765" s="308"/>
      <c r="D765" s="309"/>
      <c r="E765" s="309"/>
      <c r="F765" s="361"/>
      <c r="G765" s="361"/>
      <c r="H765" s="362"/>
      <c r="I765" s="362"/>
      <c r="J765" s="241"/>
      <c r="K765" s="498"/>
      <c r="L765" s="498"/>
      <c r="M765" s="498"/>
      <c r="N765" s="716"/>
      <c r="O765" s="532"/>
      <c r="P765" s="267">
        <v>0</v>
      </c>
      <c r="Q765" s="267">
        <v>0</v>
      </c>
      <c r="R765" s="267">
        <v>0</v>
      </c>
      <c r="S765" s="423">
        <f t="shared" si="58"/>
        <v>0</v>
      </c>
      <c r="T765" s="228"/>
      <c r="U765" s="97"/>
      <c r="V765" s="191"/>
      <c r="W765" s="113"/>
      <c r="X765" s="113"/>
    </row>
    <row r="766" spans="1:24" ht="18" customHeight="1" x14ac:dyDescent="0.25">
      <c r="A766" s="1072" t="s">
        <v>512</v>
      </c>
      <c r="B766" s="720"/>
      <c r="C766" s="308"/>
      <c r="D766" s="309"/>
      <c r="E766" s="309"/>
      <c r="F766" s="361"/>
      <c r="G766" s="361"/>
      <c r="H766" s="362"/>
      <c r="I766" s="362"/>
      <c r="J766" s="241"/>
      <c r="K766" s="498"/>
      <c r="L766" s="498"/>
      <c r="M766" s="498"/>
      <c r="N766" s="716"/>
      <c r="O766" s="532"/>
      <c r="P766" s="267">
        <v>0</v>
      </c>
      <c r="Q766" s="267">
        <v>10</v>
      </c>
      <c r="R766" s="267">
        <v>8</v>
      </c>
      <c r="S766" s="423">
        <f t="shared" si="58"/>
        <v>9.165141788319481</v>
      </c>
      <c r="T766" s="228"/>
      <c r="U766" s="97"/>
      <c r="V766" s="191"/>
      <c r="W766" s="113"/>
      <c r="X766" s="113"/>
    </row>
    <row r="767" spans="1:24" ht="18" customHeight="1" x14ac:dyDescent="0.25">
      <c r="A767" s="1072" t="s">
        <v>513</v>
      </c>
      <c r="B767" s="720"/>
      <c r="C767" s="308"/>
      <c r="D767" s="309"/>
      <c r="E767" s="309"/>
      <c r="F767" s="361"/>
      <c r="G767" s="361"/>
      <c r="H767" s="362"/>
      <c r="I767" s="362"/>
      <c r="J767" s="241"/>
      <c r="K767" s="498"/>
      <c r="L767" s="498"/>
      <c r="M767" s="498"/>
      <c r="N767" s="716"/>
      <c r="O767" s="532"/>
      <c r="P767" s="267">
        <v>4</v>
      </c>
      <c r="Q767" s="267">
        <v>5</v>
      </c>
      <c r="R767" s="267">
        <v>0</v>
      </c>
      <c r="S767" s="423">
        <f t="shared" si="58"/>
        <v>4.5824556735444801</v>
      </c>
      <c r="T767" s="228"/>
      <c r="U767" s="97"/>
      <c r="V767" s="191"/>
      <c r="W767" s="113"/>
      <c r="X767" s="113"/>
    </row>
    <row r="768" spans="1:24" ht="18" customHeight="1" x14ac:dyDescent="0.25">
      <c r="A768" s="1074" t="s">
        <v>514</v>
      </c>
      <c r="B768" s="721"/>
      <c r="C768" s="308"/>
      <c r="D768" s="309"/>
      <c r="E768" s="309"/>
      <c r="F768" s="361"/>
      <c r="G768" s="361"/>
      <c r="H768" s="362"/>
      <c r="I768" s="362"/>
      <c r="J768" s="241"/>
      <c r="K768" s="498"/>
      <c r="L768" s="498"/>
      <c r="M768" s="498"/>
      <c r="N768" s="716"/>
      <c r="O768" s="532"/>
      <c r="P768" s="267">
        <v>3.04</v>
      </c>
      <c r="Q768" s="267">
        <v>0</v>
      </c>
      <c r="R768" s="267">
        <v>4</v>
      </c>
      <c r="S768" s="423">
        <f t="shared" si="58"/>
        <v>3.6167521341667856</v>
      </c>
      <c r="T768" s="228"/>
      <c r="U768" s="97"/>
      <c r="V768" s="191"/>
      <c r="W768" s="113"/>
      <c r="X768" s="113"/>
    </row>
    <row r="769" spans="1:24" ht="18" customHeight="1" x14ac:dyDescent="0.25">
      <c r="A769" s="1074" t="s">
        <v>515</v>
      </c>
      <c r="B769" s="721"/>
      <c r="C769" s="308"/>
      <c r="D769" s="309"/>
      <c r="E769" s="309"/>
      <c r="F769" s="361"/>
      <c r="G769" s="361"/>
      <c r="H769" s="362"/>
      <c r="I769" s="362"/>
      <c r="J769" s="241"/>
      <c r="K769" s="498"/>
      <c r="L769" s="498"/>
      <c r="M769" s="498"/>
      <c r="N769" s="716"/>
      <c r="O769" s="532"/>
      <c r="P769" s="267">
        <v>0</v>
      </c>
      <c r="Q769" s="267">
        <v>0</v>
      </c>
      <c r="R769" s="267">
        <v>0</v>
      </c>
      <c r="S769" s="423">
        <f t="shared" si="58"/>
        <v>0</v>
      </c>
      <c r="T769" s="228"/>
      <c r="U769" s="97"/>
      <c r="V769" s="191"/>
      <c r="W769" s="113"/>
      <c r="X769" s="113"/>
    </row>
    <row r="770" spans="1:24" ht="18" customHeight="1" x14ac:dyDescent="0.25">
      <c r="A770" s="1072" t="s">
        <v>516</v>
      </c>
      <c r="B770" s="722"/>
      <c r="C770" s="308"/>
      <c r="D770" s="309"/>
      <c r="E770" s="309"/>
      <c r="F770" s="361"/>
      <c r="G770" s="361"/>
      <c r="H770" s="362"/>
      <c r="I770" s="362"/>
      <c r="J770" s="241"/>
      <c r="K770" s="498"/>
      <c r="L770" s="498"/>
      <c r="M770" s="498"/>
      <c r="N770" s="716"/>
      <c r="O770" s="532"/>
      <c r="P770" s="267">
        <v>4</v>
      </c>
      <c r="Q770" s="267">
        <v>9</v>
      </c>
      <c r="R770" s="267">
        <v>12</v>
      </c>
      <c r="S770" s="423">
        <f t="shared" si="58"/>
        <v>6.9999717142285656</v>
      </c>
      <c r="T770" s="228"/>
      <c r="U770" s="97"/>
      <c r="V770" s="191"/>
      <c r="W770" s="113"/>
      <c r="X770" s="113"/>
    </row>
    <row r="771" spans="1:24" ht="18" customHeight="1" x14ac:dyDescent="0.3">
      <c r="A771" s="100" t="s">
        <v>11</v>
      </c>
      <c r="B771" s="314"/>
      <c r="C771" s="314"/>
      <c r="D771" s="315"/>
      <c r="E771" s="315"/>
      <c r="F771" s="334"/>
      <c r="G771" s="334"/>
      <c r="H771" s="365"/>
      <c r="I771" s="365"/>
      <c r="J771" s="242"/>
      <c r="K771" s="1">
        <f>SUM(K755:K770)</f>
        <v>33</v>
      </c>
      <c r="L771" s="1">
        <f>SUM(L755:L770)</f>
        <v>69</v>
      </c>
      <c r="M771" s="1">
        <f>SUM(M755:M770)</f>
        <v>73</v>
      </c>
      <c r="N771" s="232">
        <f>SQRT((0+L771*0.866-M771*0.866)*(0+L771*0.866-M771*0.866)+(K771-L771*0.5-M771*0.5)*(K771-L771*0.5-M771*0.5))</f>
        <v>38.157558831770146</v>
      </c>
      <c r="O771" s="470"/>
      <c r="P771" s="1">
        <f>SUM(P755:P770)</f>
        <v>34.04</v>
      </c>
      <c r="Q771" s="1">
        <f>SUM(Q755:Q770)</f>
        <v>44</v>
      </c>
      <c r="R771" s="1">
        <f>SUM(R755:R770)</f>
        <v>28</v>
      </c>
      <c r="S771" s="509">
        <f t="shared" si="58"/>
        <v>13.993939259550899</v>
      </c>
      <c r="T771" s="701">
        <f>(P771+Q771+R771)/3</f>
        <v>35.346666666666664</v>
      </c>
      <c r="U771" s="97"/>
      <c r="V771" s="191"/>
      <c r="W771" s="113"/>
      <c r="X771" s="113"/>
    </row>
    <row r="772" spans="1:24" ht="18" customHeight="1" x14ac:dyDescent="0.3">
      <c r="A772" s="114"/>
      <c r="B772" s="323"/>
      <c r="C772" s="323"/>
      <c r="D772" s="324"/>
      <c r="E772" s="324"/>
      <c r="F772" s="368"/>
      <c r="G772" s="368"/>
      <c r="H772" s="369"/>
      <c r="I772" s="369"/>
      <c r="J772" s="244"/>
      <c r="K772" s="123">
        <f>1.73*400*K771*0.75</f>
        <v>17127</v>
      </c>
      <c r="L772" s="123">
        <f>1.73*400*L771*0.75</f>
        <v>35811</v>
      </c>
      <c r="M772" s="123">
        <f>1.73*400*M771*0.75</f>
        <v>37887</v>
      </c>
      <c r="N772" s="237"/>
      <c r="O772" s="162">
        <f>SUM(K772:M772)</f>
        <v>90825</v>
      </c>
      <c r="P772" s="123">
        <f>220*P771*0.85/1000</f>
        <v>6.3654799999999998</v>
      </c>
      <c r="Q772" s="123">
        <f>220*Q771*0.85/1000</f>
        <v>8.2279999999999998</v>
      </c>
      <c r="R772" s="123">
        <f>220*R771*0.85/1000</f>
        <v>5.2359999999999998</v>
      </c>
      <c r="S772" s="513"/>
      <c r="T772" s="331">
        <f>SUM(P772:R772)</f>
        <v>19.82948</v>
      </c>
      <c r="U772" s="375"/>
      <c r="V772" s="283">
        <f>SUM(O772,T772)</f>
        <v>90844.82948</v>
      </c>
      <c r="W772" s="113"/>
      <c r="X772" s="113"/>
    </row>
    <row r="773" spans="1:24" ht="18" customHeight="1" x14ac:dyDescent="0.3">
      <c r="A773" s="181" t="s">
        <v>290</v>
      </c>
      <c r="B773" s="295">
        <v>180</v>
      </c>
      <c r="C773" s="295">
        <v>260</v>
      </c>
      <c r="D773" s="134">
        <f>MAX(K779:L779:M779)/260*100</f>
        <v>70</v>
      </c>
      <c r="E773" s="134"/>
      <c r="F773" s="634"/>
      <c r="G773" s="634"/>
      <c r="H773" s="342"/>
      <c r="I773" s="342"/>
      <c r="J773" s="61">
        <f>(K773+L773+M773)/3</f>
        <v>231.33333333333334</v>
      </c>
      <c r="K773" s="298">
        <v>240</v>
      </c>
      <c r="L773" s="298">
        <v>224</v>
      </c>
      <c r="M773" s="298">
        <v>230</v>
      </c>
      <c r="N773" s="299"/>
      <c r="O773" s="530"/>
      <c r="P773" s="301"/>
      <c r="Q773" s="301"/>
      <c r="R773" s="301"/>
      <c r="S773" s="227"/>
      <c r="T773" s="228"/>
      <c r="U773" s="97"/>
      <c r="V773" s="191"/>
      <c r="W773" s="2"/>
      <c r="X773" s="2"/>
    </row>
    <row r="774" spans="1:24" ht="18" customHeight="1" x14ac:dyDescent="0.25">
      <c r="A774" s="1061" t="s">
        <v>154</v>
      </c>
      <c r="B774" s="302"/>
      <c r="C774" s="302"/>
      <c r="D774" s="303"/>
      <c r="E774" s="303">
        <v>401</v>
      </c>
      <c r="F774" s="356"/>
      <c r="G774" s="356"/>
      <c r="H774" s="357"/>
      <c r="I774" s="357"/>
      <c r="J774" s="306"/>
      <c r="K774" s="81">
        <v>31</v>
      </c>
      <c r="L774" s="81">
        <v>18</v>
      </c>
      <c r="M774" s="81">
        <v>62</v>
      </c>
      <c r="N774" s="312">
        <f t="shared" ref="N774:N779" si="60">SQRT((0+L774*0.866-M774*0.866)*(0+L774*0.866-M774*0.866)+(K774-L774*0.5-M774*0.5)*(K774-L774*0.5-M774*0.5))</f>
        <v>39.152456065999232</v>
      </c>
      <c r="O774" s="532"/>
      <c r="P774" s="301"/>
      <c r="Q774" s="301"/>
      <c r="R774" s="301"/>
      <c r="S774" s="227"/>
      <c r="T774" s="228"/>
      <c r="U774" s="97"/>
      <c r="V774" s="191"/>
      <c r="W774" s="2"/>
      <c r="X774" s="2"/>
    </row>
    <row r="775" spans="1:24" ht="18" customHeight="1" x14ac:dyDescent="0.25">
      <c r="A775" s="1061" t="s">
        <v>573</v>
      </c>
      <c r="B775" s="308"/>
      <c r="C775" s="308"/>
      <c r="D775" s="309"/>
      <c r="E775" s="309">
        <v>400</v>
      </c>
      <c r="F775" s="361"/>
      <c r="G775" s="361"/>
      <c r="H775" s="362"/>
      <c r="I775" s="362"/>
      <c r="J775" s="306"/>
      <c r="K775" s="81">
        <v>6</v>
      </c>
      <c r="L775" s="81">
        <v>25</v>
      </c>
      <c r="M775" s="81">
        <v>2</v>
      </c>
      <c r="N775" s="312">
        <f t="shared" si="60"/>
        <v>21.283249845829467</v>
      </c>
      <c r="O775" s="532"/>
      <c r="P775" s="301"/>
      <c r="Q775" s="301"/>
      <c r="R775" s="301"/>
      <c r="S775" s="227"/>
      <c r="T775" s="228"/>
      <c r="U775" s="97"/>
      <c r="V775" s="191"/>
      <c r="W775" s="2"/>
      <c r="X775" s="2"/>
    </row>
    <row r="776" spans="1:24" ht="18" customHeight="1" x14ac:dyDescent="0.25">
      <c r="A776" s="1061" t="s">
        <v>574</v>
      </c>
      <c r="B776" s="308"/>
      <c r="C776" s="308"/>
      <c r="D776" s="309"/>
      <c r="E776" s="309">
        <v>406</v>
      </c>
      <c r="F776" s="361"/>
      <c r="G776" s="361"/>
      <c r="H776" s="362"/>
      <c r="I776" s="362"/>
      <c r="J776" s="306"/>
      <c r="K776" s="81">
        <v>16</v>
      </c>
      <c r="L776" s="81">
        <v>50</v>
      </c>
      <c r="M776" s="81">
        <v>9</v>
      </c>
      <c r="N776" s="312">
        <f t="shared" si="60"/>
        <v>37.985866266283836</v>
      </c>
      <c r="O776" s="532"/>
      <c r="P776" s="301"/>
      <c r="Q776" s="301"/>
      <c r="R776" s="301"/>
      <c r="S776" s="227"/>
      <c r="T776" s="228"/>
      <c r="U776" s="97"/>
      <c r="V776" s="191"/>
      <c r="W776" s="2"/>
      <c r="X776" s="2"/>
    </row>
    <row r="777" spans="1:24" ht="18" customHeight="1" x14ac:dyDescent="0.25">
      <c r="A777" s="1061" t="s">
        <v>575</v>
      </c>
      <c r="B777" s="308"/>
      <c r="C777" s="308"/>
      <c r="D777" s="309"/>
      <c r="E777" s="309"/>
      <c r="F777" s="361"/>
      <c r="G777" s="361"/>
      <c r="H777" s="362"/>
      <c r="I777" s="362"/>
      <c r="J777" s="306"/>
      <c r="K777" s="81">
        <v>39</v>
      </c>
      <c r="L777" s="81">
        <v>59</v>
      </c>
      <c r="M777" s="81">
        <v>4</v>
      </c>
      <c r="N777" s="312">
        <f t="shared" si="60"/>
        <v>48.216873602505594</v>
      </c>
      <c r="O777" s="532"/>
      <c r="P777" s="301"/>
      <c r="Q777" s="301"/>
      <c r="R777" s="301"/>
      <c r="S777" s="227"/>
      <c r="T777" s="228"/>
      <c r="U777" s="97"/>
      <c r="V777" s="191"/>
      <c r="W777" s="2"/>
      <c r="X777" s="2"/>
    </row>
    <row r="778" spans="1:24" ht="18" customHeight="1" x14ac:dyDescent="0.25">
      <c r="A778" s="1061" t="s">
        <v>576</v>
      </c>
      <c r="B778" s="308"/>
      <c r="C778" s="308"/>
      <c r="D778" s="309"/>
      <c r="E778" s="309"/>
      <c r="F778" s="361"/>
      <c r="G778" s="361"/>
      <c r="H778" s="362"/>
      <c r="I778" s="362"/>
      <c r="J778" s="306"/>
      <c r="K778" s="81">
        <v>19</v>
      </c>
      <c r="L778" s="81">
        <v>30</v>
      </c>
      <c r="M778" s="81">
        <v>24</v>
      </c>
      <c r="N778" s="312">
        <f t="shared" si="60"/>
        <v>9.5393089896490935</v>
      </c>
      <c r="O778" s="534"/>
      <c r="P778" s="301"/>
      <c r="Q778" s="301"/>
      <c r="R778" s="301"/>
      <c r="S778" s="227"/>
      <c r="T778" s="228"/>
      <c r="U778" s="97"/>
      <c r="V778" s="191"/>
      <c r="W778" s="2"/>
      <c r="X778" s="2"/>
    </row>
    <row r="779" spans="1:24" ht="18" customHeight="1" x14ac:dyDescent="0.25">
      <c r="A779" s="100" t="s">
        <v>11</v>
      </c>
      <c r="B779" s="314"/>
      <c r="C779" s="314"/>
      <c r="D779" s="315"/>
      <c r="E779" s="315"/>
      <c r="F779" s="334"/>
      <c r="G779" s="334"/>
      <c r="H779" s="365"/>
      <c r="I779" s="365"/>
      <c r="J779" s="317"/>
      <c r="K779" s="317">
        <f>SUM(K774:K778)</f>
        <v>111</v>
      </c>
      <c r="L779" s="317">
        <f>SUM(L774:L778)</f>
        <v>182</v>
      </c>
      <c r="M779" s="317">
        <f>SUM(M774:M778)</f>
        <v>101</v>
      </c>
      <c r="N779" s="335">
        <f t="shared" si="60"/>
        <v>76.489942580707961</v>
      </c>
      <c r="O779" s="470"/>
      <c r="P779" s="320"/>
      <c r="Q779" s="320"/>
      <c r="R779" s="366"/>
      <c r="S779" s="723"/>
      <c r="T779" s="335"/>
      <c r="U779" s="97"/>
      <c r="V779" s="97"/>
      <c r="W779" s="113"/>
      <c r="X779" s="113"/>
    </row>
    <row r="780" spans="1:24" ht="18" customHeight="1" x14ac:dyDescent="0.25">
      <c r="A780" s="114"/>
      <c r="B780" s="323"/>
      <c r="C780" s="323"/>
      <c r="D780" s="324"/>
      <c r="E780" s="324"/>
      <c r="F780" s="368"/>
      <c r="G780" s="368"/>
      <c r="H780" s="369"/>
      <c r="I780" s="369"/>
      <c r="J780" s="326"/>
      <c r="K780" s="326">
        <f>220*K779*0.85/1000</f>
        <v>20.757000000000001</v>
      </c>
      <c r="L780" s="326">
        <f>220*L779*0.85/1000</f>
        <v>34.033999999999999</v>
      </c>
      <c r="M780" s="326">
        <f>220*M779*0.85/1000</f>
        <v>18.887</v>
      </c>
      <c r="N780" s="238"/>
      <c r="O780" s="162">
        <f>SUM(K780:M780)</f>
        <v>73.677999999999997</v>
      </c>
      <c r="P780" s="329"/>
      <c r="Q780" s="329"/>
      <c r="R780" s="443"/>
      <c r="S780" s="724"/>
      <c r="T780" s="371"/>
      <c r="U780" s="171">
        <f>SUM(O780,T780)</f>
        <v>73.677999999999997</v>
      </c>
      <c r="V780" s="479"/>
      <c r="W780" s="113"/>
      <c r="X780" s="113"/>
    </row>
    <row r="781" spans="1:24" ht="18" customHeight="1" x14ac:dyDescent="0.3">
      <c r="A781" s="181" t="s">
        <v>289</v>
      </c>
      <c r="B781" s="295">
        <v>180</v>
      </c>
      <c r="C781" s="295">
        <v>260</v>
      </c>
      <c r="D781" s="134">
        <f>MAX(K787:L787:M787)/260*100</f>
        <v>56.153846153846153</v>
      </c>
      <c r="E781" s="134"/>
      <c r="F781" s="634"/>
      <c r="G781" s="634"/>
      <c r="H781" s="342"/>
      <c r="I781" s="342"/>
      <c r="J781" s="61">
        <f>(K781+L781+M781)/3</f>
        <v>234.66666666666666</v>
      </c>
      <c r="K781" s="298">
        <v>239</v>
      </c>
      <c r="L781" s="298">
        <v>235</v>
      </c>
      <c r="M781" s="298">
        <v>230</v>
      </c>
      <c r="N781" s="299"/>
      <c r="O781" s="530"/>
      <c r="P781" s="301"/>
      <c r="Q781" s="301"/>
      <c r="R781" s="301"/>
      <c r="S781" s="227"/>
      <c r="T781" s="228"/>
      <c r="U781" s="97"/>
      <c r="V781" s="191"/>
      <c r="W781" s="113"/>
      <c r="X781" s="113"/>
    </row>
    <row r="782" spans="1:24" ht="18" customHeight="1" x14ac:dyDescent="0.25">
      <c r="A782" s="1061" t="s">
        <v>154</v>
      </c>
      <c r="B782" s="302"/>
      <c r="C782" s="302"/>
      <c r="D782" s="303"/>
      <c r="E782" s="303">
        <v>410</v>
      </c>
      <c r="F782" s="356"/>
      <c r="G782" s="356"/>
      <c r="H782" s="357"/>
      <c r="I782" s="357"/>
      <c r="J782" s="306"/>
      <c r="K782" s="81">
        <v>52</v>
      </c>
      <c r="L782" s="81">
        <v>14</v>
      </c>
      <c r="M782" s="81">
        <v>52</v>
      </c>
      <c r="N782" s="312">
        <f t="shared" ref="N782:N787" si="61">SQRT((0+L782*0.866-M782*0.866)*(0+L782*0.866-M782*0.866)+(K782-L782*0.5-M782*0.5)*(K782-L782*0.5-M782*0.5))</f>
        <v>37.999163990803794</v>
      </c>
      <c r="O782" s="532"/>
      <c r="P782" s="301"/>
      <c r="Q782" s="301"/>
      <c r="R782" s="301"/>
      <c r="S782" s="227"/>
      <c r="T782" s="228"/>
      <c r="U782" s="97"/>
      <c r="V782" s="191"/>
      <c r="W782" s="113"/>
      <c r="X782" s="113"/>
    </row>
    <row r="783" spans="1:24" ht="18" customHeight="1" x14ac:dyDescent="0.25">
      <c r="A783" s="1061" t="s">
        <v>573</v>
      </c>
      <c r="B783" s="308"/>
      <c r="C783" s="308"/>
      <c r="D783" s="309"/>
      <c r="E783" s="309">
        <v>409</v>
      </c>
      <c r="F783" s="361"/>
      <c r="G783" s="361"/>
      <c r="H783" s="362"/>
      <c r="I783" s="362"/>
      <c r="J783" s="306"/>
      <c r="K783" s="81">
        <v>1</v>
      </c>
      <c r="L783" s="81">
        <v>21</v>
      </c>
      <c r="M783" s="81">
        <v>2</v>
      </c>
      <c r="N783" s="312">
        <f t="shared" si="61"/>
        <v>19.518814410716651</v>
      </c>
      <c r="O783" s="532"/>
      <c r="P783" s="301"/>
      <c r="Q783" s="301"/>
      <c r="R783" s="301"/>
      <c r="S783" s="227"/>
      <c r="T783" s="228"/>
      <c r="U783" s="97"/>
      <c r="V783" s="191"/>
      <c r="W783" s="113"/>
      <c r="X783" s="113"/>
    </row>
    <row r="784" spans="1:24" ht="18" customHeight="1" x14ac:dyDescent="0.25">
      <c r="A784" s="1061" t="s">
        <v>574</v>
      </c>
      <c r="B784" s="308"/>
      <c r="C784" s="308"/>
      <c r="D784" s="309"/>
      <c r="E784" s="309">
        <v>406</v>
      </c>
      <c r="F784" s="361"/>
      <c r="G784" s="361"/>
      <c r="H784" s="362"/>
      <c r="I784" s="362"/>
      <c r="J784" s="306"/>
      <c r="K784" s="81">
        <v>37</v>
      </c>
      <c r="L784" s="81">
        <v>30</v>
      </c>
      <c r="M784" s="81">
        <v>11</v>
      </c>
      <c r="N784" s="312">
        <f t="shared" si="61"/>
        <v>23.302019569127481</v>
      </c>
      <c r="O784" s="532"/>
      <c r="P784" s="301"/>
      <c r="Q784" s="301"/>
      <c r="R784" s="301"/>
      <c r="S784" s="227"/>
      <c r="T784" s="228"/>
      <c r="U784" s="97"/>
      <c r="V784" s="191"/>
      <c r="W784" s="113"/>
      <c r="X784" s="113"/>
    </row>
    <row r="785" spans="1:24" ht="18" customHeight="1" x14ac:dyDescent="0.25">
      <c r="A785" s="1061" t="s">
        <v>575</v>
      </c>
      <c r="B785" s="308"/>
      <c r="C785" s="308"/>
      <c r="D785" s="309"/>
      <c r="E785" s="309"/>
      <c r="F785" s="361"/>
      <c r="G785" s="361"/>
      <c r="H785" s="362"/>
      <c r="I785" s="362"/>
      <c r="J785" s="306"/>
      <c r="K785" s="81">
        <v>35</v>
      </c>
      <c r="L785" s="81">
        <v>50</v>
      </c>
      <c r="M785" s="81">
        <v>45</v>
      </c>
      <c r="N785" s="312">
        <f t="shared" si="61"/>
        <v>13.228714979165588</v>
      </c>
      <c r="O785" s="532"/>
      <c r="P785" s="301"/>
      <c r="Q785" s="301"/>
      <c r="R785" s="301"/>
      <c r="S785" s="227"/>
      <c r="T785" s="228"/>
      <c r="U785" s="97"/>
      <c r="V785" s="191"/>
      <c r="W785" s="113"/>
      <c r="X785" s="113"/>
    </row>
    <row r="786" spans="1:24" ht="18" customHeight="1" x14ac:dyDescent="0.25">
      <c r="A786" s="1061" t="s">
        <v>576</v>
      </c>
      <c r="B786" s="308"/>
      <c r="C786" s="308"/>
      <c r="D786" s="309"/>
      <c r="E786" s="309"/>
      <c r="F786" s="361"/>
      <c r="G786" s="361"/>
      <c r="H786" s="362"/>
      <c r="I786" s="362"/>
      <c r="J786" s="306"/>
      <c r="K786" s="81">
        <v>17</v>
      </c>
      <c r="L786" s="81">
        <v>31</v>
      </c>
      <c r="M786" s="81">
        <v>33</v>
      </c>
      <c r="N786" s="312">
        <f t="shared" si="61"/>
        <v>15.099663042598003</v>
      </c>
      <c r="O786" s="534"/>
      <c r="P786" s="301"/>
      <c r="Q786" s="301"/>
      <c r="R786" s="301"/>
      <c r="S786" s="227"/>
      <c r="T786" s="228"/>
      <c r="U786" s="97"/>
      <c r="V786" s="191"/>
      <c r="W786" s="113"/>
      <c r="X786" s="113"/>
    </row>
    <row r="787" spans="1:24" ht="18" customHeight="1" x14ac:dyDescent="0.25">
      <c r="A787" s="100" t="s">
        <v>11</v>
      </c>
      <c r="B787" s="314"/>
      <c r="C787" s="314"/>
      <c r="D787" s="315"/>
      <c r="E787" s="315"/>
      <c r="F787" s="334"/>
      <c r="G787" s="334"/>
      <c r="H787" s="365"/>
      <c r="I787" s="365"/>
      <c r="J787" s="317"/>
      <c r="K787" s="317">
        <f>SUM(K782:K786)</f>
        <v>142</v>
      </c>
      <c r="L787" s="317">
        <f>SUM(L782:L786)</f>
        <v>146</v>
      </c>
      <c r="M787" s="317">
        <f>SUM(M782:M786)</f>
        <v>143</v>
      </c>
      <c r="N787" s="335">
        <f t="shared" si="61"/>
        <v>3.6054963597263545</v>
      </c>
      <c r="O787" s="470"/>
      <c r="P787" s="320"/>
      <c r="Q787" s="320"/>
      <c r="R787" s="366"/>
      <c r="S787" s="723"/>
      <c r="T787" s="335"/>
      <c r="U787" s="97"/>
      <c r="V787" s="97"/>
      <c r="W787" s="113"/>
      <c r="X787" s="113"/>
    </row>
    <row r="788" spans="1:24" ht="18" customHeight="1" x14ac:dyDescent="0.25">
      <c r="A788" s="114"/>
      <c r="B788" s="323"/>
      <c r="C788" s="323"/>
      <c r="D788" s="324"/>
      <c r="E788" s="324"/>
      <c r="F788" s="368"/>
      <c r="G788" s="368"/>
      <c r="H788" s="369"/>
      <c r="I788" s="369"/>
      <c r="J788" s="326"/>
      <c r="K788" s="326">
        <f>220*K787*0.85/1000</f>
        <v>26.553999999999998</v>
      </c>
      <c r="L788" s="326">
        <f>220*L787*0.85/1000</f>
        <v>27.302</v>
      </c>
      <c r="M788" s="326">
        <f>220*M787*0.85/1000</f>
        <v>26.741</v>
      </c>
      <c r="N788" s="238"/>
      <c r="O788" s="162">
        <f>SUM(K788:M788)</f>
        <v>80.596999999999994</v>
      </c>
      <c r="P788" s="329"/>
      <c r="Q788" s="329"/>
      <c r="R788" s="443"/>
      <c r="S788" s="724"/>
      <c r="T788" s="371"/>
      <c r="U788" s="478"/>
      <c r="V788" s="283">
        <f>SUM(O788,T788)</f>
        <v>80.596999999999994</v>
      </c>
      <c r="W788" s="113"/>
      <c r="X788" s="113"/>
    </row>
    <row r="789" spans="1:24" ht="18" customHeight="1" x14ac:dyDescent="0.3">
      <c r="A789" s="181" t="s">
        <v>291</v>
      </c>
      <c r="B789" s="295">
        <v>400</v>
      </c>
      <c r="C789" s="295">
        <v>578</v>
      </c>
      <c r="D789" s="134">
        <f>MAX(K797:L797:M797)/578*100</f>
        <v>15.397923875432525</v>
      </c>
      <c r="E789" s="134"/>
      <c r="F789" s="666">
        <v>160</v>
      </c>
      <c r="G789" s="666">
        <v>231</v>
      </c>
      <c r="H789" s="421">
        <f>MAX(P797:Q797:R797)/231*100</f>
        <v>0</v>
      </c>
      <c r="I789" s="60"/>
      <c r="J789" s="61">
        <f>(K789+L789+M789)/3</f>
        <v>225</v>
      </c>
      <c r="K789" s="298">
        <v>229</v>
      </c>
      <c r="L789" s="298">
        <v>222</v>
      </c>
      <c r="M789" s="298">
        <v>224</v>
      </c>
      <c r="N789" s="299"/>
      <c r="O789" s="530"/>
      <c r="P789" s="489"/>
      <c r="Q789" s="489"/>
      <c r="R789" s="489"/>
      <c r="S789" s="725"/>
      <c r="T789" s="228"/>
      <c r="U789" s="97"/>
      <c r="V789" s="191"/>
      <c r="W789" s="2"/>
      <c r="X789" s="2"/>
    </row>
    <row r="790" spans="1:24" ht="18" customHeight="1" x14ac:dyDescent="0.25">
      <c r="A790" s="1061" t="s">
        <v>13</v>
      </c>
      <c r="B790" s="302"/>
      <c r="C790" s="302"/>
      <c r="D790" s="168"/>
      <c r="E790" s="168">
        <v>392</v>
      </c>
      <c r="F790" s="418"/>
      <c r="G790" s="356"/>
      <c r="H790" s="357"/>
      <c r="I790" s="357"/>
      <c r="J790" s="241"/>
      <c r="K790" s="81">
        <v>0</v>
      </c>
      <c r="L790" s="81">
        <v>0</v>
      </c>
      <c r="M790" s="81">
        <v>0</v>
      </c>
      <c r="N790" s="312">
        <f t="shared" ref="N790:N811" si="62">SQRT((0+L790*0.866-M790*0.866)*(0+L790*0.866-M790*0.866)+(K790-L790*0.5-M790*0.5)*(K790-L790*0.5-M790*0.5))</f>
        <v>0</v>
      </c>
      <c r="O790" s="532"/>
      <c r="P790" s="206"/>
      <c r="Q790" s="301"/>
      <c r="R790" s="726"/>
      <c r="S790" s="725"/>
      <c r="T790" s="228"/>
      <c r="U790" s="97"/>
      <c r="V790" s="191"/>
      <c r="W790" s="2"/>
      <c r="X790" s="2"/>
    </row>
    <row r="791" spans="1:24" ht="18" customHeight="1" x14ac:dyDescent="0.25">
      <c r="A791" s="1061" t="s">
        <v>14</v>
      </c>
      <c r="B791" s="308"/>
      <c r="C791" s="308"/>
      <c r="D791" s="146"/>
      <c r="E791" s="146">
        <v>392</v>
      </c>
      <c r="F791" s="361"/>
      <c r="G791" s="361"/>
      <c r="H791" s="362"/>
      <c r="I791" s="362"/>
      <c r="J791" s="241"/>
      <c r="K791" s="81">
        <v>8</v>
      </c>
      <c r="L791" s="81">
        <v>30</v>
      </c>
      <c r="M791" s="81">
        <v>15</v>
      </c>
      <c r="N791" s="312">
        <f t="shared" si="62"/>
        <v>19.467668067850344</v>
      </c>
      <c r="O791" s="532"/>
      <c r="P791" s="301"/>
      <c r="Q791" s="301"/>
      <c r="R791" s="451"/>
      <c r="S791" s="725"/>
      <c r="T791" s="228"/>
      <c r="U791" s="97"/>
      <c r="V791" s="191"/>
      <c r="W791" s="2"/>
      <c r="X791" s="2"/>
    </row>
    <row r="792" spans="1:24" ht="18" customHeight="1" x14ac:dyDescent="0.25">
      <c r="A792" s="1061" t="s">
        <v>164</v>
      </c>
      <c r="B792" s="308"/>
      <c r="C792" s="308"/>
      <c r="D792" s="146"/>
      <c r="E792" s="146">
        <v>391</v>
      </c>
      <c r="F792" s="361"/>
      <c r="G792" s="361"/>
      <c r="H792" s="362"/>
      <c r="I792" s="362"/>
      <c r="J792" s="241"/>
      <c r="K792" s="81">
        <v>8</v>
      </c>
      <c r="L792" s="81">
        <v>6</v>
      </c>
      <c r="M792" s="81">
        <v>6</v>
      </c>
      <c r="N792" s="312">
        <f t="shared" si="62"/>
        <v>2</v>
      </c>
      <c r="O792" s="532"/>
      <c r="P792" s="301"/>
      <c r="Q792" s="301"/>
      <c r="R792" s="726"/>
      <c r="S792" s="725"/>
      <c r="T792" s="228"/>
      <c r="U792" s="97"/>
      <c r="V792" s="191"/>
      <c r="W792" s="2"/>
      <c r="X792" s="2"/>
    </row>
    <row r="793" spans="1:24" ht="18" customHeight="1" x14ac:dyDescent="0.25">
      <c r="A793" s="1061" t="s">
        <v>15</v>
      </c>
      <c r="B793" s="308"/>
      <c r="C793" s="308"/>
      <c r="D793" s="146"/>
      <c r="E793" s="146"/>
      <c r="F793" s="361"/>
      <c r="G793" s="361"/>
      <c r="H793" s="362"/>
      <c r="I793" s="362"/>
      <c r="J793" s="241"/>
      <c r="K793" s="81">
        <v>43</v>
      </c>
      <c r="L793" s="81">
        <v>33</v>
      </c>
      <c r="M793" s="81">
        <v>30</v>
      </c>
      <c r="N793" s="312">
        <f t="shared" si="62"/>
        <v>11.789809328398826</v>
      </c>
      <c r="O793" s="532"/>
      <c r="P793" s="301"/>
      <c r="Q793" s="301"/>
      <c r="R793" s="726"/>
      <c r="S793" s="725"/>
      <c r="T793" s="228"/>
      <c r="U793" s="97"/>
      <c r="V793" s="191"/>
      <c r="W793" s="2"/>
      <c r="X793" s="2"/>
    </row>
    <row r="794" spans="1:24" ht="18" customHeight="1" x14ac:dyDescent="0.3">
      <c r="A794" s="1061" t="s">
        <v>165</v>
      </c>
      <c r="B794" s="308"/>
      <c r="C794" s="308"/>
      <c r="D794" s="146"/>
      <c r="E794" s="146"/>
      <c r="F794" s="361"/>
      <c r="G794" s="361"/>
      <c r="H794" s="362"/>
      <c r="I794" s="362"/>
      <c r="J794" s="241"/>
      <c r="K794" s="81">
        <v>19</v>
      </c>
      <c r="L794" s="81">
        <v>20</v>
      </c>
      <c r="M794" s="81">
        <v>19</v>
      </c>
      <c r="N794" s="312">
        <f t="shared" si="62"/>
        <v>0.9999779997579944</v>
      </c>
      <c r="O794" s="532"/>
      <c r="P794" s="727"/>
      <c r="Q794" s="727"/>
      <c r="R794" s="576"/>
      <c r="S794" s="725"/>
      <c r="T794" s="228"/>
      <c r="U794" s="97"/>
      <c r="V794" s="191"/>
      <c r="W794" s="2"/>
      <c r="X794" s="2"/>
    </row>
    <row r="795" spans="1:24" ht="18" customHeight="1" x14ac:dyDescent="0.3">
      <c r="A795" s="1061" t="s">
        <v>67</v>
      </c>
      <c r="B795" s="308"/>
      <c r="C795" s="308"/>
      <c r="D795" s="146"/>
      <c r="E795" s="146"/>
      <c r="F795" s="361"/>
      <c r="G795" s="361"/>
      <c r="H795" s="362"/>
      <c r="I795" s="362"/>
      <c r="J795" s="241"/>
      <c r="K795" s="81">
        <v>0</v>
      </c>
      <c r="L795" s="81">
        <v>0</v>
      </c>
      <c r="M795" s="81">
        <v>0</v>
      </c>
      <c r="N795" s="728">
        <f t="shared" si="62"/>
        <v>0</v>
      </c>
      <c r="O795" s="532"/>
      <c r="P795" s="729"/>
      <c r="Q795" s="729"/>
      <c r="R795" s="730"/>
      <c r="S795" s="143"/>
      <c r="T795" s="228"/>
      <c r="U795" s="97"/>
      <c r="V795" s="191"/>
      <c r="W795" s="2"/>
      <c r="X795" s="2"/>
    </row>
    <row r="796" spans="1:24" ht="18" customHeight="1" x14ac:dyDescent="0.3">
      <c r="A796" s="1061" t="s">
        <v>130</v>
      </c>
      <c r="B796" s="308"/>
      <c r="C796" s="308"/>
      <c r="D796" s="146"/>
      <c r="E796" s="146"/>
      <c r="F796" s="361"/>
      <c r="G796" s="361"/>
      <c r="H796" s="362"/>
      <c r="I796" s="362"/>
      <c r="J796" s="241"/>
      <c r="K796" s="81">
        <v>0</v>
      </c>
      <c r="L796" s="81">
        <v>0</v>
      </c>
      <c r="M796" s="81">
        <v>0</v>
      </c>
      <c r="N796" s="728">
        <f t="shared" si="62"/>
        <v>0</v>
      </c>
      <c r="O796" s="534"/>
      <c r="P796" s="729"/>
      <c r="Q796" s="729"/>
      <c r="R796" s="730"/>
      <c r="S796" s="143"/>
      <c r="T796" s="228"/>
      <c r="U796" s="97"/>
      <c r="V796" s="191"/>
      <c r="W796" s="2"/>
      <c r="X796" s="2"/>
    </row>
    <row r="797" spans="1:24" ht="18" customHeight="1" x14ac:dyDescent="0.3">
      <c r="A797" s="100" t="s">
        <v>11</v>
      </c>
      <c r="B797" s="314"/>
      <c r="C797" s="314"/>
      <c r="D797" s="153"/>
      <c r="E797" s="153"/>
      <c r="F797" s="334"/>
      <c r="G797" s="334"/>
      <c r="H797" s="365"/>
      <c r="I797" s="365"/>
      <c r="J797" s="242"/>
      <c r="K797" s="318">
        <f>SUM(K790:K796)</f>
        <v>78</v>
      </c>
      <c r="L797" s="318">
        <f>SUM(L790:L796)</f>
        <v>89</v>
      </c>
      <c r="M797" s="318">
        <f>SUM(M790:M796)</f>
        <v>70</v>
      </c>
      <c r="N797" s="319">
        <f t="shared" si="62"/>
        <v>16.52223096315991</v>
      </c>
      <c r="O797" s="470"/>
      <c r="P797" s="110"/>
      <c r="Q797" s="110"/>
      <c r="R797" s="157"/>
      <c r="S797" s="158"/>
      <c r="T797" s="335"/>
      <c r="U797" s="97"/>
      <c r="V797" s="97"/>
      <c r="W797" s="113"/>
      <c r="X797" s="113"/>
    </row>
    <row r="798" spans="1:24" ht="18" customHeight="1" x14ac:dyDescent="0.3">
      <c r="A798" s="114"/>
      <c r="B798" s="323"/>
      <c r="C798" s="323"/>
      <c r="D798" s="161"/>
      <c r="E798" s="161"/>
      <c r="F798" s="368"/>
      <c r="G798" s="368"/>
      <c r="H798" s="369"/>
      <c r="I798" s="369"/>
      <c r="J798" s="244"/>
      <c r="K798" s="327">
        <f>220*K797*0.85/1000</f>
        <v>14.586</v>
      </c>
      <c r="L798" s="327">
        <f>220*L797*0.85/1000</f>
        <v>16.643000000000001</v>
      </c>
      <c r="M798" s="327">
        <f>220*M797*0.85/1000</f>
        <v>13.09</v>
      </c>
      <c r="N798" s="328"/>
      <c r="O798" s="162">
        <f>SUM(K798:M798)</f>
        <v>44.319000000000003</v>
      </c>
      <c r="P798" s="126"/>
      <c r="Q798" s="126"/>
      <c r="R798" s="163"/>
      <c r="S798" s="164"/>
      <c r="T798" s="371"/>
      <c r="U798" s="171">
        <f>SUM(O798,T798)</f>
        <v>44.319000000000003</v>
      </c>
      <c r="V798" s="479"/>
      <c r="W798" s="113"/>
      <c r="X798" s="113"/>
    </row>
    <row r="799" spans="1:24" ht="18" customHeight="1" x14ac:dyDescent="0.3">
      <c r="A799" s="188" t="s">
        <v>292</v>
      </c>
      <c r="B799" s="295">
        <v>400</v>
      </c>
      <c r="C799" s="295">
        <v>578</v>
      </c>
      <c r="D799" s="134">
        <f>MAX(K807:L807:M807)/578*100</f>
        <v>12.093425605536332</v>
      </c>
      <c r="E799" s="134"/>
      <c r="F799" s="666">
        <v>160</v>
      </c>
      <c r="G799" s="666">
        <v>231</v>
      </c>
      <c r="H799" s="421">
        <f>MAX(P807:Q807:R807)/231*100</f>
        <v>0</v>
      </c>
      <c r="I799" s="60"/>
      <c r="J799" s="61">
        <f>(K799+L799+M799)/3</f>
        <v>224.33333333333334</v>
      </c>
      <c r="K799" s="298">
        <v>225</v>
      </c>
      <c r="L799" s="298">
        <v>225</v>
      </c>
      <c r="M799" s="298">
        <v>223</v>
      </c>
      <c r="N799" s="299"/>
      <c r="O799" s="530"/>
      <c r="P799" s="301"/>
      <c r="Q799" s="301"/>
      <c r="R799" s="726"/>
      <c r="S799" s="725"/>
      <c r="T799" s="228"/>
      <c r="U799" s="97"/>
      <c r="V799" s="191"/>
      <c r="W799" s="113"/>
      <c r="X799" s="113"/>
    </row>
    <row r="800" spans="1:24" ht="18" customHeight="1" x14ac:dyDescent="0.25">
      <c r="A800" s="1061" t="s">
        <v>13</v>
      </c>
      <c r="B800" s="302"/>
      <c r="C800" s="302"/>
      <c r="D800" s="168"/>
      <c r="E800" s="168">
        <v>394</v>
      </c>
      <c r="F800" s="418"/>
      <c r="G800" s="356"/>
      <c r="H800" s="357"/>
      <c r="I800" s="357"/>
      <c r="J800" s="241"/>
      <c r="K800" s="81">
        <v>0</v>
      </c>
      <c r="L800" s="81">
        <v>0</v>
      </c>
      <c r="M800" s="81">
        <v>0</v>
      </c>
      <c r="N800" s="312">
        <f t="shared" si="62"/>
        <v>0</v>
      </c>
      <c r="O800" s="532"/>
      <c r="P800" s="206"/>
      <c r="Q800" s="301"/>
      <c r="R800" s="726"/>
      <c r="S800" s="725"/>
      <c r="T800" s="228"/>
      <c r="U800" s="97"/>
      <c r="V800" s="191"/>
      <c r="W800" s="113"/>
      <c r="X800" s="113"/>
    </row>
    <row r="801" spans="1:24" ht="18" customHeight="1" x14ac:dyDescent="0.25">
      <c r="A801" s="1061" t="s">
        <v>14</v>
      </c>
      <c r="B801" s="308"/>
      <c r="C801" s="308"/>
      <c r="D801" s="146"/>
      <c r="E801" s="146">
        <v>393</v>
      </c>
      <c r="F801" s="361"/>
      <c r="G801" s="361"/>
      <c r="H801" s="362"/>
      <c r="I801" s="362"/>
      <c r="J801" s="241"/>
      <c r="K801" s="81">
        <v>11</v>
      </c>
      <c r="L801" s="81">
        <v>17</v>
      </c>
      <c r="M801" s="81">
        <v>10</v>
      </c>
      <c r="N801" s="312">
        <f t="shared" si="62"/>
        <v>6.5572741287824767</v>
      </c>
      <c r="O801" s="532"/>
      <c r="P801" s="301"/>
      <c r="Q801" s="301"/>
      <c r="R801" s="451"/>
      <c r="S801" s="725"/>
      <c r="T801" s="228"/>
      <c r="U801" s="97"/>
      <c r="V801" s="191"/>
      <c r="W801" s="113"/>
      <c r="X801" s="113"/>
    </row>
    <row r="802" spans="1:24" ht="18" customHeight="1" x14ac:dyDescent="0.25">
      <c r="A802" s="1061" t="s">
        <v>164</v>
      </c>
      <c r="B802" s="308"/>
      <c r="C802" s="308"/>
      <c r="D802" s="146"/>
      <c r="E802" s="146">
        <v>387</v>
      </c>
      <c r="F802" s="361"/>
      <c r="G802" s="361"/>
      <c r="H802" s="362"/>
      <c r="I802" s="362"/>
      <c r="J802" s="241"/>
      <c r="K802" s="81">
        <v>9</v>
      </c>
      <c r="L802" s="81">
        <v>7</v>
      </c>
      <c r="M802" s="81">
        <v>6</v>
      </c>
      <c r="N802" s="312">
        <f t="shared" si="62"/>
        <v>2.6457429958331176</v>
      </c>
      <c r="O802" s="532"/>
      <c r="P802" s="301"/>
      <c r="Q802" s="301"/>
      <c r="R802" s="726"/>
      <c r="S802" s="725"/>
      <c r="T802" s="228"/>
      <c r="U802" s="97"/>
      <c r="V802" s="191"/>
      <c r="W802" s="113"/>
      <c r="X802" s="113"/>
    </row>
    <row r="803" spans="1:24" ht="18" customHeight="1" x14ac:dyDescent="0.25">
      <c r="A803" s="1061" t="s">
        <v>15</v>
      </c>
      <c r="B803" s="308"/>
      <c r="C803" s="308"/>
      <c r="D803" s="146"/>
      <c r="E803" s="146"/>
      <c r="F803" s="361"/>
      <c r="G803" s="361"/>
      <c r="H803" s="362"/>
      <c r="I803" s="362"/>
      <c r="J803" s="241"/>
      <c r="K803" s="81">
        <v>25</v>
      </c>
      <c r="L803" s="81">
        <v>24</v>
      </c>
      <c r="M803" s="81">
        <v>22</v>
      </c>
      <c r="N803" s="312">
        <f t="shared" si="62"/>
        <v>2.6457180499818942</v>
      </c>
      <c r="O803" s="532"/>
      <c r="P803" s="301"/>
      <c r="Q803" s="301"/>
      <c r="R803" s="726"/>
      <c r="S803" s="725"/>
      <c r="T803" s="228"/>
      <c r="U803" s="97"/>
      <c r="V803" s="191"/>
      <c r="W803" s="113"/>
      <c r="X803" s="113"/>
    </row>
    <row r="804" spans="1:24" ht="18" customHeight="1" x14ac:dyDescent="0.3">
      <c r="A804" s="1061" t="s">
        <v>165</v>
      </c>
      <c r="B804" s="308"/>
      <c r="C804" s="308"/>
      <c r="D804" s="146"/>
      <c r="E804" s="146"/>
      <c r="F804" s="361"/>
      <c r="G804" s="361"/>
      <c r="H804" s="362"/>
      <c r="I804" s="362"/>
      <c r="J804" s="241"/>
      <c r="K804" s="81">
        <v>19</v>
      </c>
      <c r="L804" s="81">
        <v>20</v>
      </c>
      <c r="M804" s="81">
        <v>22</v>
      </c>
      <c r="N804" s="312">
        <f t="shared" si="62"/>
        <v>2.6457180499818942</v>
      </c>
      <c r="O804" s="532"/>
      <c r="P804" s="727"/>
      <c r="Q804" s="727"/>
      <c r="R804" s="576"/>
      <c r="S804" s="725"/>
      <c r="T804" s="228"/>
      <c r="U804" s="97"/>
      <c r="V804" s="191"/>
      <c r="W804" s="113"/>
      <c r="X804" s="113"/>
    </row>
    <row r="805" spans="1:24" ht="18" customHeight="1" x14ac:dyDescent="0.3">
      <c r="A805" s="1061" t="s">
        <v>357</v>
      </c>
      <c r="B805" s="308"/>
      <c r="C805" s="308"/>
      <c r="D805" s="146"/>
      <c r="E805" s="146"/>
      <c r="F805" s="361"/>
      <c r="G805" s="361"/>
      <c r="H805" s="362"/>
      <c r="I805" s="362"/>
      <c r="J805" s="241"/>
      <c r="K805" s="81">
        <v>0</v>
      </c>
      <c r="L805" s="81">
        <v>0</v>
      </c>
      <c r="M805" s="81">
        <v>0</v>
      </c>
      <c r="N805" s="728">
        <f t="shared" si="62"/>
        <v>0</v>
      </c>
      <c r="O805" s="532"/>
      <c r="P805" s="729"/>
      <c r="Q805" s="729"/>
      <c r="R805" s="730"/>
      <c r="S805" s="143"/>
      <c r="T805" s="228"/>
      <c r="U805" s="97"/>
      <c r="V805" s="191"/>
      <c r="W805" s="113"/>
      <c r="X805" s="113"/>
    </row>
    <row r="806" spans="1:24" ht="18" customHeight="1" x14ac:dyDescent="0.3">
      <c r="A806" s="1061" t="s">
        <v>130</v>
      </c>
      <c r="B806" s="308"/>
      <c r="C806" s="308"/>
      <c r="D806" s="146"/>
      <c r="E806" s="146"/>
      <c r="F806" s="361"/>
      <c r="G806" s="361"/>
      <c r="H806" s="362"/>
      <c r="I806" s="362"/>
      <c r="J806" s="241"/>
      <c r="K806" s="81">
        <v>0</v>
      </c>
      <c r="L806" s="81">
        <v>1.9</v>
      </c>
      <c r="M806" s="81">
        <v>0</v>
      </c>
      <c r="N806" s="728">
        <f t="shared" si="62"/>
        <v>1.8999581995401897</v>
      </c>
      <c r="O806" s="534"/>
      <c r="P806" s="729"/>
      <c r="Q806" s="729"/>
      <c r="R806" s="730"/>
      <c r="S806" s="143"/>
      <c r="T806" s="228"/>
      <c r="U806" s="97"/>
      <c r="V806" s="191"/>
      <c r="W806" s="113"/>
      <c r="X806" s="113"/>
    </row>
    <row r="807" spans="1:24" ht="18" customHeight="1" x14ac:dyDescent="0.3">
      <c r="A807" s="100" t="s">
        <v>11</v>
      </c>
      <c r="B807" s="314"/>
      <c r="C807" s="314"/>
      <c r="D807" s="153"/>
      <c r="E807" s="153"/>
      <c r="F807" s="334"/>
      <c r="G807" s="334"/>
      <c r="H807" s="365"/>
      <c r="I807" s="365"/>
      <c r="J807" s="242"/>
      <c r="K807" s="318">
        <f>SUM(K800:K806)</f>
        <v>64</v>
      </c>
      <c r="L807" s="318">
        <f>SUM(L800:L806)</f>
        <v>69.900000000000006</v>
      </c>
      <c r="M807" s="318">
        <f>SUM(M800:M806)</f>
        <v>60</v>
      </c>
      <c r="N807" s="319">
        <f t="shared" si="62"/>
        <v>8.6258731476877237</v>
      </c>
      <c r="O807" s="470"/>
      <c r="P807" s="110"/>
      <c r="Q807" s="110"/>
      <c r="R807" s="157"/>
      <c r="S807" s="158"/>
      <c r="T807" s="335"/>
      <c r="U807" s="97"/>
      <c r="V807" s="97"/>
      <c r="W807" s="113"/>
      <c r="X807" s="113"/>
    </row>
    <row r="808" spans="1:24" ht="18" customHeight="1" x14ac:dyDescent="0.3">
      <c r="A808" s="114"/>
      <c r="B808" s="323"/>
      <c r="C808" s="323"/>
      <c r="D808" s="161"/>
      <c r="E808" s="161"/>
      <c r="F808" s="368"/>
      <c r="G808" s="368"/>
      <c r="H808" s="369"/>
      <c r="I808" s="369"/>
      <c r="J808" s="244"/>
      <c r="K808" s="327">
        <f>220*K807*0.85/1000</f>
        <v>11.968</v>
      </c>
      <c r="L808" s="327">
        <f>220*L807*0.85/1000</f>
        <v>13.071300000000001</v>
      </c>
      <c r="M808" s="327">
        <f>220*M807*0.85/1000</f>
        <v>11.22</v>
      </c>
      <c r="N808" s="328"/>
      <c r="O808" s="162">
        <f>SUM(K808:M808)</f>
        <v>36.259300000000003</v>
      </c>
      <c r="P808" s="126"/>
      <c r="Q808" s="126"/>
      <c r="R808" s="163"/>
      <c r="S808" s="164"/>
      <c r="T808" s="371"/>
      <c r="U808" s="171"/>
      <c r="V808" s="283">
        <f>SUM(O808,T808)</f>
        <v>36.259300000000003</v>
      </c>
      <c r="W808" s="113"/>
      <c r="X808" s="113"/>
    </row>
    <row r="809" spans="1:24" ht="18" customHeight="1" x14ac:dyDescent="0.3">
      <c r="A809" s="181" t="s">
        <v>293</v>
      </c>
      <c r="B809" s="132">
        <v>160</v>
      </c>
      <c r="C809" s="132">
        <v>231</v>
      </c>
      <c r="D809" s="134">
        <f>MAX(K813:L813:M813)/231*100</f>
        <v>56.277056277056282</v>
      </c>
      <c r="E809" s="134"/>
      <c r="F809" s="190"/>
      <c r="G809" s="190"/>
      <c r="H809" s="173"/>
      <c r="I809" s="173"/>
      <c r="J809" s="61">
        <f>(K809+L809+M809)/3</f>
        <v>230.33333333333334</v>
      </c>
      <c r="K809" s="174">
        <v>236</v>
      </c>
      <c r="L809" s="174">
        <v>223</v>
      </c>
      <c r="M809" s="174">
        <v>232</v>
      </c>
      <c r="N809" s="63"/>
      <c r="O809" s="530"/>
      <c r="P809" s="84"/>
      <c r="Q809" s="84"/>
      <c r="R809" s="138"/>
      <c r="S809" s="143"/>
      <c r="T809" s="147"/>
      <c r="U809" s="97"/>
      <c r="V809" s="191"/>
      <c r="W809" s="113"/>
      <c r="X809" s="113"/>
    </row>
    <row r="810" spans="1:24" ht="18" customHeight="1" x14ac:dyDescent="0.25">
      <c r="A810" s="1061" t="s">
        <v>294</v>
      </c>
      <c r="B810" s="284"/>
      <c r="C810" s="284"/>
      <c r="D810" s="167"/>
      <c r="E810" s="167">
        <v>397</v>
      </c>
      <c r="F810" s="78"/>
      <c r="G810" s="78"/>
      <c r="H810" s="79"/>
      <c r="I810" s="79"/>
      <c r="J810" s="241"/>
      <c r="K810" s="81">
        <v>48</v>
      </c>
      <c r="L810" s="81">
        <v>72</v>
      </c>
      <c r="M810" s="81">
        <v>73</v>
      </c>
      <c r="N810" s="82">
        <f t="shared" si="62"/>
        <v>24.51530044686379</v>
      </c>
      <c r="O810" s="532"/>
      <c r="P810" s="84"/>
      <c r="Q810" s="84"/>
      <c r="R810" s="138"/>
      <c r="S810" s="143"/>
      <c r="T810" s="147"/>
      <c r="U810" s="97"/>
      <c r="V810" s="191"/>
      <c r="W810" s="113"/>
      <c r="X810" s="113"/>
    </row>
    <row r="811" spans="1:24" ht="18" customHeight="1" x14ac:dyDescent="0.25">
      <c r="A811" s="1061" t="s">
        <v>295</v>
      </c>
      <c r="B811" s="731"/>
      <c r="C811" s="731"/>
      <c r="D811" s="145"/>
      <c r="E811" s="145">
        <v>400</v>
      </c>
      <c r="F811" s="95"/>
      <c r="G811" s="95"/>
      <c r="H811" s="96"/>
      <c r="I811" s="96"/>
      <c r="J811" s="241"/>
      <c r="K811" s="81">
        <v>17</v>
      </c>
      <c r="L811" s="81">
        <v>58</v>
      </c>
      <c r="M811" s="81">
        <v>38</v>
      </c>
      <c r="N811" s="82">
        <f t="shared" si="62"/>
        <v>35.510313994669211</v>
      </c>
      <c r="O811" s="532"/>
      <c r="P811" s="301"/>
      <c r="Q811" s="301"/>
      <c r="R811" s="301"/>
      <c r="S811" s="227"/>
      <c r="T811" s="147"/>
      <c r="U811" s="97"/>
      <c r="V811" s="191"/>
      <c r="W811" s="113"/>
      <c r="X811" s="113"/>
    </row>
    <row r="812" spans="1:24" ht="18" customHeight="1" x14ac:dyDescent="0.25">
      <c r="A812" s="1061"/>
      <c r="B812" s="731"/>
      <c r="C812" s="731"/>
      <c r="D812" s="145"/>
      <c r="E812" s="145">
        <v>400</v>
      </c>
      <c r="F812" s="95"/>
      <c r="G812" s="95"/>
      <c r="H812" s="96"/>
      <c r="I812" s="96"/>
      <c r="J812" s="241"/>
      <c r="K812" s="81"/>
      <c r="L812" s="81"/>
      <c r="M812" s="81"/>
      <c r="N812" s="82"/>
      <c r="O812" s="534"/>
      <c r="P812" s="301"/>
      <c r="Q812" s="301"/>
      <c r="R812" s="301"/>
      <c r="S812" s="227"/>
      <c r="T812" s="147"/>
      <c r="U812" s="97"/>
      <c r="V812" s="191"/>
      <c r="W812" s="113"/>
      <c r="X812" s="113"/>
    </row>
    <row r="813" spans="1:24" ht="18" customHeight="1" x14ac:dyDescent="0.3">
      <c r="A813" s="100" t="s">
        <v>11</v>
      </c>
      <c r="B813" s="101"/>
      <c r="C813" s="101"/>
      <c r="D813" s="152"/>
      <c r="E813" s="152"/>
      <c r="F813" s="106"/>
      <c r="G813" s="106"/>
      <c r="H813" s="107"/>
      <c r="I813" s="107"/>
      <c r="J813" s="242"/>
      <c r="K813" s="1">
        <f>SUM(K810:K812)</f>
        <v>65</v>
      </c>
      <c r="L813" s="1">
        <f>SUM(L810:L812)</f>
        <v>130</v>
      </c>
      <c r="M813" s="1">
        <f>SUM(M810:M812)</f>
        <v>111</v>
      </c>
      <c r="N813" s="232"/>
      <c r="O813" s="470"/>
      <c r="P813" s="317"/>
      <c r="Q813" s="320"/>
      <c r="R813" s="320"/>
      <c r="S813" s="233"/>
      <c r="T813" s="701"/>
      <c r="U813" s="97"/>
      <c r="V813" s="97"/>
      <c r="W813" s="113"/>
      <c r="X813" s="113"/>
    </row>
    <row r="814" spans="1:24" ht="18" customHeight="1" x14ac:dyDescent="0.3">
      <c r="A814" s="114"/>
      <c r="B814" s="115"/>
      <c r="C814" s="115"/>
      <c r="D814" s="160"/>
      <c r="E814" s="160"/>
      <c r="F814" s="120"/>
      <c r="G814" s="120"/>
      <c r="H814" s="121"/>
      <c r="I814" s="121"/>
      <c r="J814" s="244"/>
      <c r="K814" s="123">
        <f>220*K813*0.85/1000</f>
        <v>12.154999999999999</v>
      </c>
      <c r="L814" s="123">
        <f>220*L813*0.85/1000</f>
        <v>24.31</v>
      </c>
      <c r="M814" s="123">
        <f>220*M813*0.85/1000</f>
        <v>20.757000000000001</v>
      </c>
      <c r="N814" s="237"/>
      <c r="O814" s="162">
        <f>SUM(K814:M814)</f>
        <v>57.221999999999994</v>
      </c>
      <c r="P814" s="326"/>
      <c r="Q814" s="329"/>
      <c r="R814" s="329"/>
      <c r="S814" s="239"/>
      <c r="T814" s="331"/>
      <c r="U814" s="171">
        <f>SUM(O814,T814)</f>
        <v>57.221999999999994</v>
      </c>
      <c r="V814" s="479"/>
      <c r="W814" s="113"/>
      <c r="X814" s="113"/>
    </row>
    <row r="815" spans="1:24" ht="18" customHeight="1" x14ac:dyDescent="0.3">
      <c r="A815" s="181" t="s">
        <v>296</v>
      </c>
      <c r="B815" s="732">
        <v>160</v>
      </c>
      <c r="C815" s="132">
        <v>231</v>
      </c>
      <c r="D815" s="134">
        <f>MAX(K819:L819:M819)/231*100</f>
        <v>63.636363636363633</v>
      </c>
      <c r="E815" s="134"/>
      <c r="F815" s="190"/>
      <c r="G815" s="190"/>
      <c r="H815" s="173"/>
      <c r="I815" s="173"/>
      <c r="J815" s="61">
        <f>(K815+L815+M815)/3</f>
        <v>227.33333333333334</v>
      </c>
      <c r="K815" s="174">
        <v>230</v>
      </c>
      <c r="L815" s="174">
        <v>214</v>
      </c>
      <c r="M815" s="174">
        <v>238</v>
      </c>
      <c r="N815" s="63"/>
      <c r="O815" s="530"/>
      <c r="P815" s="84"/>
      <c r="Q815" s="84"/>
      <c r="R815" s="138"/>
      <c r="S815" s="143"/>
      <c r="T815" s="147"/>
      <c r="U815" s="97"/>
      <c r="V815" s="191"/>
      <c r="W815" s="2"/>
      <c r="X815" s="2"/>
    </row>
    <row r="816" spans="1:24" ht="18" customHeight="1" x14ac:dyDescent="0.25">
      <c r="A816" s="1061" t="s">
        <v>294</v>
      </c>
      <c r="B816" s="284"/>
      <c r="C816" s="284"/>
      <c r="D816" s="167"/>
      <c r="E816" s="167">
        <v>390</v>
      </c>
      <c r="F816" s="94"/>
      <c r="G816" s="78"/>
      <c r="H816" s="79"/>
      <c r="I816" s="79"/>
      <c r="J816" s="241"/>
      <c r="K816" s="81">
        <v>55</v>
      </c>
      <c r="L816" s="81">
        <v>87</v>
      </c>
      <c r="M816" s="81">
        <v>75</v>
      </c>
      <c r="N816" s="82">
        <f>SQRT((0+L816*0.866-M816*0.866)*(0+L816*0.866-M816*0.866)+(K816-L816*0.5-M816*0.5)*(K816-L816*0.5-M816*0.5))</f>
        <v>27.999886856914259</v>
      </c>
      <c r="O816" s="532"/>
      <c r="P816" s="84"/>
      <c r="Q816" s="84"/>
      <c r="R816" s="138"/>
      <c r="S816" s="143"/>
      <c r="T816" s="147"/>
      <c r="U816" s="97"/>
      <c r="V816" s="191"/>
      <c r="W816" s="2"/>
      <c r="X816" s="2"/>
    </row>
    <row r="817" spans="1:24" ht="18" customHeight="1" x14ac:dyDescent="0.25">
      <c r="A817" s="1061" t="s">
        <v>295</v>
      </c>
      <c r="B817" s="731"/>
      <c r="C817" s="731"/>
      <c r="D817" s="145"/>
      <c r="E817" s="145">
        <v>392</v>
      </c>
      <c r="F817" s="94"/>
      <c r="G817" s="95"/>
      <c r="H817" s="96"/>
      <c r="I817" s="96"/>
      <c r="J817" s="241"/>
      <c r="K817" s="81">
        <v>40</v>
      </c>
      <c r="L817" s="81">
        <v>60</v>
      </c>
      <c r="M817" s="81">
        <v>44</v>
      </c>
      <c r="N817" s="82">
        <f>SQRT((0+L817*0.866-M817*0.866)*(0+L817*0.866-M817*0.866)+(K817-L817*0.5-M817*0.5)*(K817-L817*0.5-M817*0.5))</f>
        <v>18.329995526458809</v>
      </c>
      <c r="O817" s="532"/>
      <c r="P817" s="301"/>
      <c r="Q817" s="301"/>
      <c r="R817" s="301"/>
      <c r="S817" s="227"/>
      <c r="T817" s="147"/>
      <c r="U817" s="97"/>
      <c r="V817" s="191"/>
      <c r="W817" s="2"/>
      <c r="X817" s="2"/>
    </row>
    <row r="818" spans="1:24" ht="18" customHeight="1" x14ac:dyDescent="0.25">
      <c r="A818" s="1061"/>
      <c r="B818" s="733"/>
      <c r="C818" s="733"/>
      <c r="D818" s="734"/>
      <c r="E818" s="734">
        <v>400</v>
      </c>
      <c r="F818" s="735"/>
      <c r="G818" s="95"/>
      <c r="H818" s="96"/>
      <c r="I818" s="96"/>
      <c r="J818" s="241"/>
      <c r="K818" s="81"/>
      <c r="L818" s="81"/>
      <c r="M818" s="81"/>
      <c r="N818" s="82"/>
      <c r="O818" s="534"/>
      <c r="P818" s="301"/>
      <c r="Q818" s="301"/>
      <c r="R818" s="301"/>
      <c r="S818" s="227"/>
      <c r="T818" s="147"/>
      <c r="U818" s="97"/>
      <c r="V818" s="191"/>
      <c r="W818" s="2"/>
      <c r="X818" s="2"/>
    </row>
    <row r="819" spans="1:24" ht="18" customHeight="1" x14ac:dyDescent="0.3">
      <c r="A819" s="100" t="s">
        <v>11</v>
      </c>
      <c r="B819" s="101"/>
      <c r="C819" s="101"/>
      <c r="D819" s="152"/>
      <c r="E819" s="152"/>
      <c r="F819" s="106"/>
      <c r="G819" s="106"/>
      <c r="H819" s="107"/>
      <c r="I819" s="107"/>
      <c r="J819" s="242"/>
      <c r="K819" s="1">
        <f>SUM(K816:K818)</f>
        <v>95</v>
      </c>
      <c r="L819" s="1">
        <f>SUM(L816:L818)</f>
        <v>147</v>
      </c>
      <c r="M819" s="1">
        <f>SUM(M816:M818)</f>
        <v>119</v>
      </c>
      <c r="N819" s="232"/>
      <c r="O819" s="470"/>
      <c r="P819" s="317"/>
      <c r="Q819" s="320"/>
      <c r="R819" s="320"/>
      <c r="S819" s="233"/>
      <c r="T819" s="701"/>
      <c r="U819" s="97"/>
      <c r="V819" s="97"/>
      <c r="W819" s="113"/>
      <c r="X819" s="113"/>
    </row>
    <row r="820" spans="1:24" ht="18" customHeight="1" x14ac:dyDescent="0.3">
      <c r="A820" s="114"/>
      <c r="B820" s="115"/>
      <c r="C820" s="115"/>
      <c r="D820" s="160"/>
      <c r="E820" s="160"/>
      <c r="F820" s="120"/>
      <c r="G820" s="120"/>
      <c r="H820" s="121"/>
      <c r="I820" s="121"/>
      <c r="J820" s="244"/>
      <c r="K820" s="123">
        <f>220*K819*0.85/1000</f>
        <v>17.765000000000001</v>
      </c>
      <c r="L820" s="123">
        <f>220*L819*0.85/1000</f>
        <v>27.489000000000001</v>
      </c>
      <c r="M820" s="123">
        <f>220*M819*0.85/1000</f>
        <v>22.253</v>
      </c>
      <c r="N820" s="237"/>
      <c r="O820" s="162">
        <f>SUM(K820:M820)</f>
        <v>67.507000000000005</v>
      </c>
      <c r="P820" s="326"/>
      <c r="Q820" s="329"/>
      <c r="R820" s="329"/>
      <c r="S820" s="239"/>
      <c r="T820" s="331"/>
      <c r="U820" s="478"/>
      <c r="V820" s="283">
        <f>SUM(O820,T820)</f>
        <v>67.507000000000005</v>
      </c>
      <c r="W820" s="113"/>
      <c r="X820" s="113"/>
    </row>
    <row r="821" spans="1:24" ht="18" customHeight="1" x14ac:dyDescent="0.3">
      <c r="A821" s="181" t="s">
        <v>297</v>
      </c>
      <c r="B821" s="132">
        <v>250</v>
      </c>
      <c r="C821" s="132">
        <v>361</v>
      </c>
      <c r="D821" s="134">
        <f>MAX(K825:L825:M825)/361*100</f>
        <v>45.706371191135737</v>
      </c>
      <c r="E821" s="134"/>
      <c r="F821" s="190"/>
      <c r="G821" s="190"/>
      <c r="H821" s="173"/>
      <c r="I821" s="173"/>
      <c r="J821" s="61">
        <f>(K821+L821+M821)/3</f>
        <v>228.66666666666666</v>
      </c>
      <c r="K821" s="174">
        <v>226</v>
      </c>
      <c r="L821" s="174">
        <v>228</v>
      </c>
      <c r="M821" s="174">
        <v>232</v>
      </c>
      <c r="N821" s="63"/>
      <c r="O821" s="530"/>
      <c r="P821" s="84"/>
      <c r="Q821" s="84"/>
      <c r="R821" s="138"/>
      <c r="S821" s="143"/>
      <c r="T821" s="147"/>
      <c r="U821" s="97"/>
      <c r="V821" s="191"/>
      <c r="W821" s="2"/>
      <c r="X821" s="2"/>
    </row>
    <row r="822" spans="1:24" ht="18" customHeight="1" x14ac:dyDescent="0.25">
      <c r="A822" s="1061" t="s">
        <v>120</v>
      </c>
      <c r="B822" s="284"/>
      <c r="C822" s="284"/>
      <c r="D822" s="167"/>
      <c r="E822" s="167">
        <v>392</v>
      </c>
      <c r="F822" s="78"/>
      <c r="G822" s="78"/>
      <c r="H822" s="79"/>
      <c r="I822" s="79"/>
      <c r="J822" s="241"/>
      <c r="K822" s="81">
        <v>29</v>
      </c>
      <c r="L822" s="81">
        <v>42</v>
      </c>
      <c r="M822" s="81">
        <v>37</v>
      </c>
      <c r="N822" s="82">
        <f>SQRT((0+L822*0.866-M822*0.866)*(0+L822*0.866-M822*0.866)+(K822-L822*0.5-M822*0.5)*(K822-L822*0.5-M822*0.5))</f>
        <v>11.357768266697468</v>
      </c>
      <c r="O822" s="532"/>
      <c r="P822" s="84"/>
      <c r="Q822" s="84"/>
      <c r="R822" s="138" t="s">
        <v>183</v>
      </c>
      <c r="S822" s="143"/>
      <c r="T822" s="147"/>
      <c r="U822" s="97"/>
      <c r="V822" s="191"/>
      <c r="W822" s="2"/>
      <c r="X822" s="2"/>
    </row>
    <row r="823" spans="1:24" ht="18" customHeight="1" x14ac:dyDescent="0.25">
      <c r="A823" s="1061" t="s">
        <v>121</v>
      </c>
      <c r="B823" s="731"/>
      <c r="C823" s="731"/>
      <c r="D823" s="145"/>
      <c r="E823" s="145">
        <v>397</v>
      </c>
      <c r="F823" s="95"/>
      <c r="G823" s="95"/>
      <c r="H823" s="96"/>
      <c r="I823" s="96"/>
      <c r="J823" s="241"/>
      <c r="K823" s="81">
        <v>133</v>
      </c>
      <c r="L823" s="81">
        <v>83</v>
      </c>
      <c r="M823" s="81">
        <v>70</v>
      </c>
      <c r="N823" s="82">
        <f>SQRT((0+L823*0.866-M823*0.866)*(0+L823*0.866-M823*0.866)+(K823-L823*0.5-M823*0.5)*(K823-L823*0.5-M823*0.5))</f>
        <v>57.610698346748066</v>
      </c>
      <c r="O823" s="532"/>
      <c r="P823" s="301"/>
      <c r="Q823" s="301"/>
      <c r="R823" s="301"/>
      <c r="S823" s="227"/>
      <c r="T823" s="147"/>
      <c r="U823" s="97"/>
      <c r="V823" s="191"/>
      <c r="W823" s="2"/>
      <c r="X823" s="2"/>
    </row>
    <row r="824" spans="1:24" ht="18" customHeight="1" x14ac:dyDescent="0.25">
      <c r="A824" s="1061" t="s">
        <v>517</v>
      </c>
      <c r="B824" s="731"/>
      <c r="C824" s="731"/>
      <c r="D824" s="145"/>
      <c r="E824" s="145">
        <v>401</v>
      </c>
      <c r="F824" s="95"/>
      <c r="G824" s="95"/>
      <c r="H824" s="96"/>
      <c r="I824" s="96"/>
      <c r="J824" s="241"/>
      <c r="K824" s="81">
        <v>3</v>
      </c>
      <c r="L824" s="81">
        <v>27</v>
      </c>
      <c r="M824" s="81">
        <v>8</v>
      </c>
      <c r="N824" s="82">
        <f>SQRT((0+L824*0.866-M824*0.866)*(0+L824*0.866-M824*0.866)+(K824-L824*0.5-M824*0.5)*(K824-L824*0.5-M824*0.5))</f>
        <v>21.931350072441962</v>
      </c>
      <c r="O824" s="534"/>
      <c r="P824" s="301"/>
      <c r="Q824" s="301"/>
      <c r="R824" s="301"/>
      <c r="S824" s="227"/>
      <c r="T824" s="147"/>
      <c r="U824" s="97"/>
      <c r="V824" s="191"/>
      <c r="W824" s="2"/>
      <c r="X824" s="2"/>
    </row>
    <row r="825" spans="1:24" ht="18" customHeight="1" x14ac:dyDescent="0.3">
      <c r="A825" s="100" t="s">
        <v>11</v>
      </c>
      <c r="B825" s="101"/>
      <c r="C825" s="736"/>
      <c r="D825" s="152"/>
      <c r="E825" s="152"/>
      <c r="F825" s="106"/>
      <c r="G825" s="106"/>
      <c r="H825" s="107"/>
      <c r="I825" s="107"/>
      <c r="J825" s="242"/>
      <c r="K825" s="1">
        <f>SUM(K822:K824)</f>
        <v>165</v>
      </c>
      <c r="L825" s="1">
        <f>SUM(L822:L824)</f>
        <v>152</v>
      </c>
      <c r="M825" s="1">
        <f>SUM(M822:M824)</f>
        <v>115</v>
      </c>
      <c r="N825" s="232"/>
      <c r="O825" s="470"/>
      <c r="P825" s="317"/>
      <c r="Q825" s="320"/>
      <c r="R825" s="320"/>
      <c r="S825" s="233"/>
      <c r="T825" s="701"/>
      <c r="U825" s="97"/>
      <c r="V825" s="97"/>
      <c r="W825" s="113"/>
      <c r="X825" s="113"/>
    </row>
    <row r="826" spans="1:24" ht="18" customHeight="1" x14ac:dyDescent="0.3">
      <c r="A826" s="114"/>
      <c r="B826" s="115"/>
      <c r="C826" s="737"/>
      <c r="D826" s="160"/>
      <c r="E826" s="160"/>
      <c r="F826" s="120"/>
      <c r="G826" s="120"/>
      <c r="H826" s="121"/>
      <c r="I826" s="121"/>
      <c r="J826" s="244"/>
      <c r="K826" s="123">
        <f>220*K825*0.85/1000</f>
        <v>30.855</v>
      </c>
      <c r="L826" s="123">
        <f>220*L825*0.85/1000</f>
        <v>28.423999999999999</v>
      </c>
      <c r="M826" s="123">
        <f>220*M825*0.85/1000</f>
        <v>21.504999999999999</v>
      </c>
      <c r="N826" s="237"/>
      <c r="O826" s="162">
        <f>SUM(K826:M826)</f>
        <v>80.783999999999992</v>
      </c>
      <c r="P826" s="326"/>
      <c r="Q826" s="329"/>
      <c r="R826" s="329"/>
      <c r="S826" s="239"/>
      <c r="T826" s="331"/>
      <c r="U826" s="171">
        <f>SUM(O826,T826)</f>
        <v>80.783999999999992</v>
      </c>
      <c r="V826" s="479"/>
      <c r="W826" s="113"/>
      <c r="X826" s="113"/>
    </row>
    <row r="827" spans="1:24" ht="18" customHeight="1" x14ac:dyDescent="0.3">
      <c r="A827" s="181" t="s">
        <v>298</v>
      </c>
      <c r="B827" s="132">
        <v>250</v>
      </c>
      <c r="C827" s="132">
        <v>361</v>
      </c>
      <c r="D827" s="134">
        <f>MAX(K831:L831:M831)/361*100</f>
        <v>46.53739612188366</v>
      </c>
      <c r="E827" s="134"/>
      <c r="F827" s="190"/>
      <c r="G827" s="190"/>
      <c r="H827" s="173"/>
      <c r="I827" s="173"/>
      <c r="J827" s="61">
        <f>(K827+L827+M827)/3</f>
        <v>228</v>
      </c>
      <c r="K827" s="174">
        <v>228</v>
      </c>
      <c r="L827" s="174">
        <v>223</v>
      </c>
      <c r="M827" s="174">
        <v>233</v>
      </c>
      <c r="N827" s="63"/>
      <c r="O827" s="530"/>
      <c r="P827" s="84"/>
      <c r="Q827" s="84"/>
      <c r="R827" s="138"/>
      <c r="S827" s="143"/>
      <c r="T827" s="147"/>
      <c r="U827" s="97"/>
      <c r="V827" s="191"/>
      <c r="W827" s="113"/>
      <c r="X827" s="113"/>
    </row>
    <row r="828" spans="1:24" ht="18" customHeight="1" x14ac:dyDescent="0.25">
      <c r="A828" s="1061" t="s">
        <v>120</v>
      </c>
      <c r="B828" s="284"/>
      <c r="C828" s="284"/>
      <c r="D828" s="167"/>
      <c r="E828" s="167">
        <v>390</v>
      </c>
      <c r="F828" s="78"/>
      <c r="G828" s="78"/>
      <c r="H828" s="79"/>
      <c r="I828" s="79"/>
      <c r="J828" s="241"/>
      <c r="K828" s="81">
        <v>20</v>
      </c>
      <c r="L828" s="81">
        <v>24</v>
      </c>
      <c r="M828" s="81">
        <v>27</v>
      </c>
      <c r="N828" s="82">
        <f>SQRT((0+L828*0.866-M828*0.866)*(0+L828*0.866-M828*0.866)+(K828-L828*0.5-M828*0.5)*(K828-L828*0.5-M828*0.5))</f>
        <v>6.0827299792116376</v>
      </c>
      <c r="O828" s="532"/>
      <c r="P828" s="84"/>
      <c r="Q828" s="84"/>
      <c r="R828" s="138" t="s">
        <v>183</v>
      </c>
      <c r="S828" s="143"/>
      <c r="T828" s="147"/>
      <c r="U828" s="97"/>
      <c r="V828" s="191"/>
      <c r="W828" s="113"/>
      <c r="X828" s="113"/>
    </row>
    <row r="829" spans="1:24" ht="18" customHeight="1" x14ac:dyDescent="0.25">
      <c r="A829" s="1061" t="s">
        <v>121</v>
      </c>
      <c r="B829" s="731"/>
      <c r="C829" s="731"/>
      <c r="D829" s="145"/>
      <c r="E829" s="145">
        <v>398</v>
      </c>
      <c r="F829" s="95"/>
      <c r="G829" s="95"/>
      <c r="H829" s="96"/>
      <c r="I829" s="96"/>
      <c r="J829" s="241"/>
      <c r="K829" s="81">
        <v>105</v>
      </c>
      <c r="L829" s="81">
        <v>139</v>
      </c>
      <c r="M829" s="81">
        <v>102</v>
      </c>
      <c r="N829" s="82">
        <f>SQRT((0+L829*0.866-M829*0.866)*(0+L829*0.866-M829*0.866)+(K829-L829*0.5-M829*0.5)*(K829-L829*0.5-M829*0.5))</f>
        <v>35.594097319639957</v>
      </c>
      <c r="O829" s="532"/>
      <c r="P829" s="301"/>
      <c r="Q829" s="301"/>
      <c r="R829" s="301"/>
      <c r="S829" s="227"/>
      <c r="T829" s="147"/>
      <c r="U829" s="97"/>
      <c r="V829" s="191"/>
      <c r="W829" s="113"/>
      <c r="X829" s="113"/>
    </row>
    <row r="830" spans="1:24" ht="18" customHeight="1" x14ac:dyDescent="0.25">
      <c r="A830" s="1061" t="s">
        <v>517</v>
      </c>
      <c r="B830" s="731"/>
      <c r="C830" s="731"/>
      <c r="D830" s="145"/>
      <c r="E830" s="145">
        <v>401</v>
      </c>
      <c r="F830" s="95"/>
      <c r="G830" s="95"/>
      <c r="H830" s="96"/>
      <c r="I830" s="96"/>
      <c r="J830" s="241"/>
      <c r="K830" s="81">
        <v>3</v>
      </c>
      <c r="L830" s="81">
        <v>5</v>
      </c>
      <c r="M830" s="81">
        <v>9</v>
      </c>
      <c r="N830" s="82">
        <f>SQRT((0+L830*0.866-M830*0.866)*(0+L830*0.866-M830*0.866)+(K830-L830*0.5-M830*0.5)*(K830-L830*0.5-M830*0.5))</f>
        <v>5.2914360999637893</v>
      </c>
      <c r="O830" s="534"/>
      <c r="P830" s="301"/>
      <c r="Q830" s="301"/>
      <c r="R830" s="301"/>
      <c r="S830" s="227"/>
      <c r="T830" s="147"/>
      <c r="U830" s="97"/>
      <c r="V830" s="191"/>
      <c r="W830" s="113"/>
      <c r="X830" s="113"/>
    </row>
    <row r="831" spans="1:24" ht="18" customHeight="1" x14ac:dyDescent="0.3">
      <c r="A831" s="100" t="s">
        <v>11</v>
      </c>
      <c r="B831" s="101"/>
      <c r="C831" s="736"/>
      <c r="D831" s="152"/>
      <c r="E831" s="152"/>
      <c r="F831" s="106"/>
      <c r="G831" s="106"/>
      <c r="H831" s="107"/>
      <c r="I831" s="107"/>
      <c r="J831" s="242"/>
      <c r="K831" s="738">
        <f>SUM(K828:K830)</f>
        <v>128</v>
      </c>
      <c r="L831" s="738">
        <f>SUM(L828:L830)</f>
        <v>168</v>
      </c>
      <c r="M831" s="738">
        <f>SUM(M828:M830)</f>
        <v>138</v>
      </c>
      <c r="N831" s="232">
        <f>SQRT((0+L831*0.866-M831*0.866)*(0+L831*0.866-M831*0.866)+(K831-L831*0.5-M831*0.5)*(K831-L831*0.5-M831*0.5))</f>
        <v>36.054963597263558</v>
      </c>
      <c r="O831" s="470"/>
      <c r="P831" s="317"/>
      <c r="Q831" s="320"/>
      <c r="R831" s="320"/>
      <c r="S831" s="233"/>
      <c r="T831" s="701"/>
      <c r="U831" s="97"/>
      <c r="V831" s="97"/>
      <c r="W831" s="113"/>
      <c r="X831" s="113"/>
    </row>
    <row r="832" spans="1:24" ht="18" customHeight="1" x14ac:dyDescent="0.3">
      <c r="A832" s="114"/>
      <c r="B832" s="115"/>
      <c r="C832" s="737"/>
      <c r="D832" s="160"/>
      <c r="E832" s="160"/>
      <c r="F832" s="120"/>
      <c r="G832" s="120"/>
      <c r="H832" s="121"/>
      <c r="I832" s="121"/>
      <c r="J832" s="244"/>
      <c r="K832" s="739">
        <f>220*K831*0.85/1000</f>
        <v>23.936</v>
      </c>
      <c r="L832" s="123">
        <f>220*L831*0.85/1000</f>
        <v>31.416</v>
      </c>
      <c r="M832" s="123">
        <f>220*M831*0.85/1000</f>
        <v>25.806000000000001</v>
      </c>
      <c r="N832" s="237"/>
      <c r="O832" s="162">
        <f>SUM(K832:M832)</f>
        <v>81.158000000000001</v>
      </c>
      <c r="P832" s="326"/>
      <c r="Q832" s="329"/>
      <c r="R832" s="329"/>
      <c r="S832" s="239"/>
      <c r="T832" s="331"/>
      <c r="U832" s="478"/>
      <c r="V832" s="283">
        <f>SUM(O832,T832)</f>
        <v>81.158000000000001</v>
      </c>
      <c r="W832" s="113"/>
      <c r="X832" s="113"/>
    </row>
    <row r="833" spans="1:24" ht="18" customHeight="1" x14ac:dyDescent="0.3">
      <c r="A833" s="181" t="s">
        <v>299</v>
      </c>
      <c r="B833" s="295">
        <v>250</v>
      </c>
      <c r="C833" s="295">
        <v>361</v>
      </c>
      <c r="D833" s="134">
        <f>MAX(K837:L837:M837)/361*100</f>
        <v>1.4958448753462603</v>
      </c>
      <c r="E833" s="134"/>
      <c r="F833" s="634"/>
      <c r="G833" s="634"/>
      <c r="H833" s="342"/>
      <c r="I833" s="342"/>
      <c r="J833" s="61">
        <f>(K833+L833+M833)/3</f>
        <v>227.66666666666666</v>
      </c>
      <c r="K833" s="174">
        <v>228</v>
      </c>
      <c r="L833" s="298">
        <v>226</v>
      </c>
      <c r="M833" s="298">
        <v>229</v>
      </c>
      <c r="N833" s="299"/>
      <c r="O833" s="530"/>
      <c r="P833" s="301"/>
      <c r="Q833" s="301"/>
      <c r="R833" s="301"/>
      <c r="S833" s="227"/>
      <c r="T833" s="228"/>
      <c r="U833" s="97"/>
      <c r="V833" s="191"/>
      <c r="W833" s="2"/>
      <c r="X833" s="2"/>
    </row>
    <row r="834" spans="1:24" ht="18" customHeight="1" x14ac:dyDescent="0.25">
      <c r="A834" s="1061" t="s">
        <v>62</v>
      </c>
      <c r="B834" s="302"/>
      <c r="C834" s="302"/>
      <c r="D834" s="303"/>
      <c r="E834" s="168">
        <v>396</v>
      </c>
      <c r="F834" s="356"/>
      <c r="G834" s="356"/>
      <c r="H834" s="357"/>
      <c r="I834" s="357"/>
      <c r="J834" s="306"/>
      <c r="K834" s="81">
        <v>1.6</v>
      </c>
      <c r="L834" s="81">
        <v>5.4</v>
      </c>
      <c r="M834" s="81">
        <v>0.7</v>
      </c>
      <c r="N834" s="312">
        <f>SQRT((0+L834*0.866-M834*0.866)*(0+L834*0.866-M834*0.866)+(K834-L834*0.5-M834*0.5)*(K834-L834*0.5-M834*0.5))</f>
        <v>4.3207670661585071</v>
      </c>
      <c r="O834" s="532"/>
      <c r="P834" s="301"/>
      <c r="Q834" s="301"/>
      <c r="R834" s="301"/>
      <c r="S834" s="227"/>
      <c r="T834" s="228"/>
      <c r="U834" s="97"/>
      <c r="V834" s="191"/>
      <c r="W834" s="2"/>
      <c r="X834" s="2"/>
    </row>
    <row r="835" spans="1:24" ht="18" customHeight="1" x14ac:dyDescent="0.25">
      <c r="A835" s="1061" t="s">
        <v>125</v>
      </c>
      <c r="B835" s="308"/>
      <c r="C835" s="308"/>
      <c r="D835" s="740"/>
      <c r="E835" s="145">
        <v>396</v>
      </c>
      <c r="F835" s="361"/>
      <c r="G835" s="361"/>
      <c r="H835" s="362"/>
      <c r="I835" s="362"/>
      <c r="J835" s="306"/>
      <c r="K835" s="81"/>
      <c r="L835" s="81"/>
      <c r="M835" s="81"/>
      <c r="N835" s="312">
        <f>SQRT((0+L835*0.866-M835*0.866)*(0+L835*0.866-M835*0.866)+(K835-L835*0.5-M835*0.5)*(K835-L835*0.5-M835*0.5))</f>
        <v>0</v>
      </c>
      <c r="O835" s="532"/>
      <c r="P835" s="301"/>
      <c r="Q835" s="301"/>
      <c r="R835" s="301"/>
      <c r="S835" s="227"/>
      <c r="T835" s="228"/>
      <c r="U835" s="97"/>
      <c r="V835" s="191"/>
      <c r="W835" s="2"/>
      <c r="X835" s="2"/>
    </row>
    <row r="836" spans="1:24" ht="18" customHeight="1" x14ac:dyDescent="0.25">
      <c r="A836" s="1061"/>
      <c r="B836" s="308"/>
      <c r="C836" s="308"/>
      <c r="D836" s="741"/>
      <c r="E836" s="145">
        <v>398</v>
      </c>
      <c r="F836" s="361"/>
      <c r="G836" s="361"/>
      <c r="H836" s="362"/>
      <c r="I836" s="362"/>
      <c r="J836" s="306"/>
      <c r="K836" s="358"/>
      <c r="L836" s="358"/>
      <c r="M836" s="358"/>
      <c r="N836" s="312"/>
      <c r="O836" s="534"/>
      <c r="P836" s="301"/>
      <c r="Q836" s="301"/>
      <c r="R836" s="301"/>
      <c r="S836" s="227"/>
      <c r="T836" s="228"/>
      <c r="U836" s="97"/>
      <c r="V836" s="97"/>
      <c r="W836" s="2"/>
      <c r="X836" s="2"/>
    </row>
    <row r="837" spans="1:24" ht="18" customHeight="1" x14ac:dyDescent="0.25">
      <c r="A837" s="100" t="s">
        <v>11</v>
      </c>
      <c r="B837" s="314"/>
      <c r="C837" s="314"/>
      <c r="D837" s="315"/>
      <c r="E837" s="315"/>
      <c r="F837" s="334"/>
      <c r="G837" s="334"/>
      <c r="H837" s="365"/>
      <c r="I837" s="365"/>
      <c r="J837" s="317"/>
      <c r="K837" s="317">
        <f>SUM(K834:K836)</f>
        <v>1.6</v>
      </c>
      <c r="L837" s="317">
        <f>SUM(L834:L836)</f>
        <v>5.4</v>
      </c>
      <c r="M837" s="317">
        <f>SUM(M834:M836)</f>
        <v>0.7</v>
      </c>
      <c r="N837" s="335">
        <f>SQRT((0+L837*0.866-M837*0.866)*(0+L837*0.866-M837*0.866)+(K837-L837*0.5-M837*0.5)*(K837-L837*0.5-M837*0.5))</f>
        <v>4.3207670661585071</v>
      </c>
      <c r="O837" s="470"/>
      <c r="P837" s="320"/>
      <c r="Q837" s="320"/>
      <c r="R837" s="320"/>
      <c r="S837" s="233"/>
      <c r="T837" s="335"/>
      <c r="U837" s="97"/>
      <c r="V837" s="97"/>
      <c r="W837" s="113"/>
      <c r="X837" s="113"/>
    </row>
    <row r="838" spans="1:24" ht="18" customHeight="1" x14ac:dyDescent="0.25">
      <c r="A838" s="114"/>
      <c r="B838" s="323"/>
      <c r="C838" s="323"/>
      <c r="D838" s="324"/>
      <c r="E838" s="324"/>
      <c r="F838" s="368"/>
      <c r="G838" s="368"/>
      <c r="H838" s="369"/>
      <c r="I838" s="369"/>
      <c r="J838" s="326"/>
      <c r="K838" s="326">
        <f>220*K837*0.85/1000</f>
        <v>0.29919999999999997</v>
      </c>
      <c r="L838" s="326">
        <f>220*L837*0.85/1000</f>
        <v>1.0098</v>
      </c>
      <c r="M838" s="326">
        <f>220*M837*0.85/1000</f>
        <v>0.13090000000000002</v>
      </c>
      <c r="N838" s="238"/>
      <c r="O838" s="162">
        <f>SUM(K838:M838)</f>
        <v>1.4399</v>
      </c>
      <c r="P838" s="329"/>
      <c r="Q838" s="329"/>
      <c r="R838" s="329"/>
      <c r="S838" s="239"/>
      <c r="T838" s="371"/>
      <c r="U838" s="171">
        <f>SUM(O838,T838)</f>
        <v>1.4399</v>
      </c>
      <c r="V838" s="479"/>
      <c r="W838" s="113"/>
      <c r="X838" s="113"/>
    </row>
    <row r="839" spans="1:24" ht="18" customHeight="1" x14ac:dyDescent="0.3">
      <c r="A839" s="181" t="s">
        <v>300</v>
      </c>
      <c r="B839" s="295">
        <v>100</v>
      </c>
      <c r="C839" s="295">
        <v>144</v>
      </c>
      <c r="D839" s="134">
        <f>MAX(K844:L844:M844)/144*100</f>
        <v>28.472222222222221</v>
      </c>
      <c r="E839" s="134"/>
      <c r="F839" s="387">
        <v>100</v>
      </c>
      <c r="G839" s="387">
        <v>144</v>
      </c>
      <c r="H839" s="421">
        <f>MAX(O844:P844:Q844)/144*100</f>
        <v>3.4722222222222223</v>
      </c>
      <c r="I839" s="421"/>
      <c r="J839" s="61">
        <f>(K839+L839+M839)/3</f>
        <v>229.33333333333334</v>
      </c>
      <c r="K839" s="742">
        <v>233</v>
      </c>
      <c r="L839" s="742">
        <v>236</v>
      </c>
      <c r="M839" s="742">
        <v>219</v>
      </c>
      <c r="N839" s="299"/>
      <c r="O839" s="530"/>
      <c r="P839" s="346">
        <v>238</v>
      </c>
      <c r="Q839" s="346">
        <v>227</v>
      </c>
      <c r="R839" s="489">
        <v>235</v>
      </c>
      <c r="S839" s="725"/>
      <c r="T839" s="228"/>
      <c r="U839" s="97"/>
      <c r="V839" s="191"/>
      <c r="W839" s="113"/>
      <c r="X839" s="113"/>
    </row>
    <row r="840" spans="1:24" ht="18" customHeight="1" x14ac:dyDescent="0.25">
      <c r="A840" s="1061" t="s">
        <v>184</v>
      </c>
      <c r="B840" s="355"/>
      <c r="C840" s="302"/>
      <c r="D840" s="523"/>
      <c r="E840" s="303">
        <v>404</v>
      </c>
      <c r="F840" s="356"/>
      <c r="G840" s="356"/>
      <c r="H840" s="357"/>
      <c r="I840" s="356">
        <v>414</v>
      </c>
      <c r="J840" s="241"/>
      <c r="K840" s="81">
        <v>7</v>
      </c>
      <c r="L840" s="81">
        <v>6</v>
      </c>
      <c r="M840" s="81">
        <v>14</v>
      </c>
      <c r="N840" s="312">
        <f>SQRT((0+L840*0.866-M840*0.866)*(0+L840*0.866-M840*0.866)+(K840-L840*0.5-M840*0.5)*(K840-L840*0.5-M840*0.5))</f>
        <v>7.5496479388114528</v>
      </c>
      <c r="O840" s="532"/>
      <c r="P840" s="451"/>
      <c r="Q840" s="301"/>
      <c r="R840" s="301"/>
      <c r="S840" s="423"/>
      <c r="T840" s="228"/>
      <c r="U840" s="97"/>
      <c r="V840" s="191"/>
      <c r="W840" s="113"/>
      <c r="X840" s="113"/>
    </row>
    <row r="841" spans="1:24" ht="18" customHeight="1" x14ac:dyDescent="0.25">
      <c r="A841" s="1061" t="s">
        <v>166</v>
      </c>
      <c r="B841" s="360"/>
      <c r="C841" s="308"/>
      <c r="D841" s="524"/>
      <c r="E841" s="309">
        <v>395</v>
      </c>
      <c r="F841" s="361"/>
      <c r="G841" s="361"/>
      <c r="H841" s="362"/>
      <c r="I841" s="361">
        <v>410</v>
      </c>
      <c r="J841" s="241"/>
      <c r="K841" s="81">
        <v>1</v>
      </c>
      <c r="L841" s="81">
        <v>6</v>
      </c>
      <c r="M841" s="81">
        <v>27</v>
      </c>
      <c r="N841" s="312">
        <f>SQRT((0+L841*0.866-M841*0.866)*(0+L841*0.866-M841*0.866)+(K841-L841*0.5-M841*0.5)*(K841-L841*0.5-M841*0.5))</f>
        <v>23.895200271184169</v>
      </c>
      <c r="O841" s="532"/>
      <c r="P841" s="451"/>
      <c r="Q841" s="301"/>
      <c r="R841" s="301"/>
      <c r="S841" s="423"/>
      <c r="T841" s="228"/>
      <c r="U841" s="97"/>
      <c r="V841" s="191"/>
      <c r="W841" s="113"/>
      <c r="X841" s="113"/>
    </row>
    <row r="842" spans="1:24" ht="18" customHeight="1" x14ac:dyDescent="0.25">
      <c r="A842" s="1061" t="s">
        <v>518</v>
      </c>
      <c r="B842" s="360"/>
      <c r="C842" s="308"/>
      <c r="D842" s="524"/>
      <c r="E842" s="309">
        <v>399</v>
      </c>
      <c r="F842" s="361"/>
      <c r="G842" s="361"/>
      <c r="H842" s="362"/>
      <c r="I842" s="361">
        <v>412</v>
      </c>
      <c r="J842" s="241"/>
      <c r="K842" s="743"/>
      <c r="L842" s="743"/>
      <c r="M842" s="499"/>
      <c r="N842" s="518"/>
      <c r="O842" s="532"/>
      <c r="P842" s="267">
        <v>1</v>
      </c>
      <c r="Q842" s="267">
        <v>0</v>
      </c>
      <c r="R842" s="267">
        <v>0</v>
      </c>
      <c r="S842" s="744">
        <f>SQRT((0+Q842*0.866-R842*0.866)*(0+Q842*0.866-R842*0.866)+(P842-Q842*0.5-R842*0.5)*(P842-Q842*0.5-R842*0.5))</f>
        <v>1</v>
      </c>
      <c r="T842" s="745"/>
      <c r="U842" s="97"/>
      <c r="V842" s="191"/>
      <c r="W842" s="113"/>
      <c r="X842" s="113"/>
    </row>
    <row r="843" spans="1:24" ht="18" customHeight="1" x14ac:dyDescent="0.25">
      <c r="A843" s="1061" t="s">
        <v>167</v>
      </c>
      <c r="B843" s="360"/>
      <c r="C843" s="308"/>
      <c r="D843" s="309"/>
      <c r="E843" s="309"/>
      <c r="F843" s="361"/>
      <c r="G843" s="361"/>
      <c r="H843" s="362"/>
      <c r="I843" s="362"/>
      <c r="J843" s="241"/>
      <c r="K843" s="743"/>
      <c r="L843" s="743"/>
      <c r="M843" s="499"/>
      <c r="N843" s="518"/>
      <c r="O843" s="534"/>
      <c r="P843" s="267">
        <v>4</v>
      </c>
      <c r="Q843" s="267">
        <v>5</v>
      </c>
      <c r="R843" s="267">
        <v>4</v>
      </c>
      <c r="S843" s="746">
        <f>SQRT((0+Q843*0.866-R843*0.866)*(0+Q843*0.866-R843*0.866)+(P843-Q843*0.5-R843*0.5)*(P843-Q843*0.5-R843*0.5))</f>
        <v>0.99997799975799473</v>
      </c>
      <c r="T843" s="228"/>
      <c r="U843" s="97"/>
      <c r="V843" s="191"/>
      <c r="W843" s="113"/>
      <c r="X843" s="113"/>
    </row>
    <row r="844" spans="1:24" ht="18" customHeight="1" x14ac:dyDescent="0.3">
      <c r="A844" s="100" t="s">
        <v>11</v>
      </c>
      <c r="B844" s="747"/>
      <c r="C844" s="649"/>
      <c r="D844" s="650"/>
      <c r="E844" s="650"/>
      <c r="F844" s="651"/>
      <c r="G844" s="651"/>
      <c r="H844" s="652"/>
      <c r="I844" s="652"/>
      <c r="J844" s="748"/>
      <c r="K844" s="153">
        <f>SUM(K840:K843)</f>
        <v>8</v>
      </c>
      <c r="L844" s="153">
        <f>SUM(L840:L843)</f>
        <v>12</v>
      </c>
      <c r="M844" s="153">
        <f>SUM(M840:M843)</f>
        <v>41</v>
      </c>
      <c r="N844" s="749">
        <f>SQRT((0+L844*0.866-M844*0.866)*(0+L844*0.866-M844*0.866)+(K844-L844*0.5-M844*0.5)*(K844-L844*0.5-M844*0.5))</f>
        <v>31.192354768436449</v>
      </c>
      <c r="O844" s="470"/>
      <c r="P844" s="231">
        <f>SUM(P840:P843)</f>
        <v>5</v>
      </c>
      <c r="Q844" s="231">
        <f>SUM(Q840:Q843)</f>
        <v>5</v>
      </c>
      <c r="R844" s="231">
        <f>SUM(R840:R843)</f>
        <v>4</v>
      </c>
      <c r="S844" s="750">
        <f>SQRT((0+Q844*0.866-R844*0.866)*(0+Q844*0.866-R844*0.866)+(P844-Q844*0.5-R844*0.5)*(P844-Q844*0.5-R844*0.5))</f>
        <v>0.99997799975799473</v>
      </c>
      <c r="T844" s="245">
        <f>AVERAGE(P844:R844)</f>
        <v>4.666666666666667</v>
      </c>
      <c r="U844" s="97"/>
      <c r="V844" s="751"/>
      <c r="W844" s="113"/>
      <c r="X844" s="113"/>
    </row>
    <row r="845" spans="1:24" ht="18" customHeight="1" x14ac:dyDescent="0.3">
      <c r="A845" s="114"/>
      <c r="B845" s="752"/>
      <c r="C845" s="658"/>
      <c r="D845" s="659"/>
      <c r="E845" s="659"/>
      <c r="F845" s="660"/>
      <c r="G845" s="660"/>
      <c r="H845" s="661"/>
      <c r="I845" s="661"/>
      <c r="J845" s="179"/>
      <c r="K845" s="161">
        <f>220*K844*0.85/1000</f>
        <v>1.496</v>
      </c>
      <c r="L845" s="161">
        <f>220*L844*0.85/1000</f>
        <v>2.2440000000000002</v>
      </c>
      <c r="M845" s="236">
        <f>220*M844*0.85/1000</f>
        <v>7.6669999999999998</v>
      </c>
      <c r="N845" s="753"/>
      <c r="O845" s="162">
        <f>SUM(K845:M845)</f>
        <v>11.407</v>
      </c>
      <c r="P845" s="118">
        <f>220*P844*0.85/1000</f>
        <v>0.93500000000000005</v>
      </c>
      <c r="Q845" s="118">
        <f>220*Q844*0.85/1000</f>
        <v>0.93500000000000005</v>
      </c>
      <c r="R845" s="118">
        <f>220*R844*0.85/1000</f>
        <v>0.748</v>
      </c>
      <c r="S845" s="754"/>
      <c r="T845" s="665">
        <f>SUM(P845:R845)</f>
        <v>2.6180000000000003</v>
      </c>
      <c r="U845" s="171">
        <f>SUM(O845,T845)</f>
        <v>14.025</v>
      </c>
      <c r="V845" s="479"/>
      <c r="W845" s="113"/>
      <c r="X845" s="113"/>
    </row>
    <row r="846" spans="1:24" ht="18" customHeight="1" x14ac:dyDescent="0.3">
      <c r="A846" s="181" t="s">
        <v>301</v>
      </c>
      <c r="B846" s="295">
        <v>100</v>
      </c>
      <c r="C846" s="295">
        <v>144</v>
      </c>
      <c r="D846" s="134">
        <f>MAX(K851:L851:M851)/144*100</f>
        <v>31.25</v>
      </c>
      <c r="E846" s="134"/>
      <c r="F846" s="387">
        <v>100</v>
      </c>
      <c r="G846" s="387">
        <v>144</v>
      </c>
      <c r="H846" s="421">
        <f>MAX(O851:P851:Q851)/144*100</f>
        <v>1.5833333333333335</v>
      </c>
      <c r="I846" s="421"/>
      <c r="J846" s="61">
        <f>(K846+L846+M846)/3</f>
        <v>230.66666666666666</v>
      </c>
      <c r="K846" s="742">
        <v>230</v>
      </c>
      <c r="L846" s="742">
        <v>230</v>
      </c>
      <c r="M846" s="742">
        <v>232</v>
      </c>
      <c r="N846" s="299"/>
      <c r="O846" s="530"/>
      <c r="P846" s="346">
        <v>238</v>
      </c>
      <c r="Q846" s="346">
        <v>238</v>
      </c>
      <c r="R846" s="489">
        <v>235</v>
      </c>
      <c r="S846" s="725"/>
      <c r="T846" s="228"/>
      <c r="U846" s="97"/>
      <c r="V846" s="191"/>
      <c r="W846" s="113"/>
      <c r="X846" s="113"/>
    </row>
    <row r="847" spans="1:24" ht="18" customHeight="1" x14ac:dyDescent="0.25">
      <c r="A847" s="1061" t="s">
        <v>184</v>
      </c>
      <c r="B847" s="355"/>
      <c r="C847" s="302"/>
      <c r="D847" s="523"/>
      <c r="E847" s="303">
        <v>403</v>
      </c>
      <c r="F847" s="356"/>
      <c r="G847" s="356"/>
      <c r="H847" s="357"/>
      <c r="I847" s="356">
        <v>417</v>
      </c>
      <c r="J847" s="241"/>
      <c r="K847" s="81">
        <v>39</v>
      </c>
      <c r="L847" s="81">
        <v>29</v>
      </c>
      <c r="M847" s="81">
        <v>13</v>
      </c>
      <c r="N847" s="755">
        <f>SQRT((0+L847*0.866-M847*0.866)*(0+L847*0.866-M847*0.866)+(K847-L847*0.5-M847*0.5)*(K847-L847*0.5-M847*0.5))</f>
        <v>22.715385446872787</v>
      </c>
      <c r="O847" s="532"/>
      <c r="P847" s="451"/>
      <c r="Q847" s="301"/>
      <c r="R847" s="301"/>
      <c r="S847" s="725"/>
      <c r="T847" s="228"/>
      <c r="U847" s="97"/>
      <c r="V847" s="191"/>
      <c r="W847" s="113"/>
      <c r="X847" s="113"/>
    </row>
    <row r="848" spans="1:24" ht="18" customHeight="1" x14ac:dyDescent="0.25">
      <c r="A848" s="1061" t="s">
        <v>166</v>
      </c>
      <c r="B848" s="360"/>
      <c r="C848" s="308"/>
      <c r="D848" s="524"/>
      <c r="E848" s="309">
        <v>400</v>
      </c>
      <c r="F848" s="361"/>
      <c r="G848" s="361"/>
      <c r="H848" s="362"/>
      <c r="I848" s="361">
        <v>414</v>
      </c>
      <c r="J848" s="241"/>
      <c r="K848" s="81">
        <v>3</v>
      </c>
      <c r="L848" s="81">
        <v>16</v>
      </c>
      <c r="M848" s="81">
        <v>28</v>
      </c>
      <c r="N848" s="755">
        <f>SQRT((0+L848*0.866-M848*0.866)*(0+L848*0.866-M848*0.866)+(K848-L848*0.5-M848*0.5)*(K848-L848*0.5-M848*0.5))</f>
        <v>21.656261542565467</v>
      </c>
      <c r="O848" s="532"/>
      <c r="P848" s="451"/>
      <c r="Q848" s="301"/>
      <c r="R848" s="301"/>
      <c r="S848" s="725"/>
      <c r="T848" s="228"/>
      <c r="U848" s="97"/>
      <c r="V848" s="191"/>
      <c r="W848" s="113"/>
      <c r="X848" s="113"/>
    </row>
    <row r="849" spans="1:24" ht="18" customHeight="1" x14ac:dyDescent="0.25">
      <c r="A849" s="1061" t="s">
        <v>356</v>
      </c>
      <c r="B849" s="360"/>
      <c r="C849" s="308"/>
      <c r="D849" s="524"/>
      <c r="E849" s="309">
        <v>400</v>
      </c>
      <c r="F849" s="361"/>
      <c r="G849" s="361"/>
      <c r="H849" s="362"/>
      <c r="I849" s="361">
        <v>411</v>
      </c>
      <c r="J849" s="241"/>
      <c r="K849" s="743"/>
      <c r="L849" s="743"/>
      <c r="M849" s="499"/>
      <c r="N849" s="518"/>
      <c r="O849" s="532"/>
      <c r="P849" s="267">
        <v>1</v>
      </c>
      <c r="Q849" s="267">
        <v>0</v>
      </c>
      <c r="R849" s="267">
        <v>0</v>
      </c>
      <c r="S849" s="756">
        <f>SQRT((0+Q849*0.866-R849*0.866)*(0+Q849*0.866-R849*0.866)+(P849-Q849*0.5-R849*0.5)*(P849-Q849*0.5-R849*0.5))</f>
        <v>1</v>
      </c>
      <c r="T849" s="745"/>
      <c r="U849" s="97"/>
      <c r="V849" s="191"/>
      <c r="W849" s="113"/>
      <c r="X849" s="113"/>
    </row>
    <row r="850" spans="1:24" ht="18" customHeight="1" x14ac:dyDescent="0.25">
      <c r="A850" s="1061" t="s">
        <v>167</v>
      </c>
      <c r="B850" s="360"/>
      <c r="C850" s="308"/>
      <c r="D850" s="309"/>
      <c r="E850" s="309"/>
      <c r="F850" s="361"/>
      <c r="G850" s="361"/>
      <c r="H850" s="362"/>
      <c r="I850" s="362"/>
      <c r="J850" s="241"/>
      <c r="K850" s="743"/>
      <c r="L850" s="743"/>
      <c r="M850" s="499"/>
      <c r="N850" s="518"/>
      <c r="O850" s="534"/>
      <c r="P850" s="267">
        <v>0.76</v>
      </c>
      <c r="Q850" s="267">
        <v>2.2800000000000002</v>
      </c>
      <c r="R850" s="267">
        <v>3</v>
      </c>
      <c r="S850" s="757">
        <f>SQRT((0+Q850*0.866-R850*0.866)*(0+Q850*0.866-R850*0.866)+(P850-Q850*0.5-R850*0.5)*(P850-Q850*0.5-R850*0.5))</f>
        <v>1.9807011865498541</v>
      </c>
      <c r="T850" s="228"/>
      <c r="U850" s="97"/>
      <c r="V850" s="191"/>
      <c r="W850" s="2"/>
      <c r="X850" s="2"/>
    </row>
    <row r="851" spans="1:24" ht="18" customHeight="1" x14ac:dyDescent="0.3">
      <c r="A851" s="100" t="s">
        <v>11</v>
      </c>
      <c r="B851" s="747"/>
      <c r="C851" s="649"/>
      <c r="D851" s="650"/>
      <c r="E851" s="650"/>
      <c r="F851" s="651"/>
      <c r="G851" s="651"/>
      <c r="H851" s="652"/>
      <c r="I851" s="652"/>
      <c r="J851" s="748"/>
      <c r="K851" s="153">
        <f>SUM(K847:K850)</f>
        <v>42</v>
      </c>
      <c r="L851" s="153">
        <f>SUM(L847:L850)</f>
        <v>45</v>
      </c>
      <c r="M851" s="153">
        <f>SUM(M847:M850)</f>
        <v>41</v>
      </c>
      <c r="N851" s="749"/>
      <c r="O851" s="470"/>
      <c r="P851" s="274">
        <f>SUM(P847:P850)</f>
        <v>1.76</v>
      </c>
      <c r="Q851" s="274">
        <f>SUM(Q847:Q850)</f>
        <v>2.2800000000000002</v>
      </c>
      <c r="R851" s="274">
        <f>SUM(R847:R850)</f>
        <v>3</v>
      </c>
      <c r="S851" s="758"/>
      <c r="T851" s="275">
        <f>AVERAGE(P851:R851)</f>
        <v>2.3466666666666667</v>
      </c>
      <c r="U851" s="97"/>
      <c r="V851" s="191"/>
      <c r="W851" s="2"/>
      <c r="X851" s="2"/>
    </row>
    <row r="852" spans="1:24" ht="18" customHeight="1" x14ac:dyDescent="0.3">
      <c r="A852" s="114"/>
      <c r="B852" s="752"/>
      <c r="C852" s="658"/>
      <c r="D852" s="659"/>
      <c r="E852" s="659"/>
      <c r="F852" s="660"/>
      <c r="G852" s="660"/>
      <c r="H852" s="661"/>
      <c r="I852" s="661"/>
      <c r="J852" s="179"/>
      <c r="K852" s="161">
        <f>220*K851*0.85/1000</f>
        <v>7.8540000000000001</v>
      </c>
      <c r="L852" s="161">
        <f>220*L851*0.85/1000</f>
        <v>8.4149999999999991</v>
      </c>
      <c r="M852" s="161">
        <f>220*M851*0.85/1000</f>
        <v>7.6669999999999998</v>
      </c>
      <c r="N852" s="753"/>
      <c r="O852" s="162">
        <f>SUM(K852:M852)</f>
        <v>23.936</v>
      </c>
      <c r="P852" s="118">
        <f>220*P851*0.85/1000</f>
        <v>0.32912000000000002</v>
      </c>
      <c r="Q852" s="118">
        <f>220*Q851*0.85/1000</f>
        <v>0.42636000000000007</v>
      </c>
      <c r="R852" s="118">
        <f>220*R851*0.85/1000</f>
        <v>0.56100000000000005</v>
      </c>
      <c r="S852" s="759"/>
      <c r="T852" s="665">
        <f>SUM(P852:R852)</f>
        <v>1.3164800000000003</v>
      </c>
      <c r="U852" s="478"/>
      <c r="V852" s="283">
        <f>SUM(O852,T852)</f>
        <v>25.252479999999998</v>
      </c>
      <c r="W852" s="2"/>
      <c r="X852" s="2"/>
    </row>
    <row r="853" spans="1:24" ht="18" customHeight="1" x14ac:dyDescent="0.3">
      <c r="A853" s="181" t="s">
        <v>302</v>
      </c>
      <c r="B853" s="132">
        <v>250</v>
      </c>
      <c r="C853" s="132">
        <v>361</v>
      </c>
      <c r="D853" s="134">
        <f>MAX(K862:L862:M862)/361*100</f>
        <v>31.86858725761773</v>
      </c>
      <c r="E853" s="134"/>
      <c r="F853" s="136">
        <v>250</v>
      </c>
      <c r="G853" s="136">
        <v>361</v>
      </c>
      <c r="H853" s="421">
        <f>MAX(O862:P862:Q862)/361*100</f>
        <v>12.18836565096953</v>
      </c>
      <c r="I853" s="60"/>
      <c r="J853" s="61">
        <f>(K853+L853+M853)/3</f>
        <v>230.66666666666666</v>
      </c>
      <c r="K853" s="174">
        <v>225</v>
      </c>
      <c r="L853" s="174">
        <v>227</v>
      </c>
      <c r="M853" s="174">
        <v>240</v>
      </c>
      <c r="N853" s="63"/>
      <c r="O853" s="530"/>
      <c r="P853" s="712">
        <v>229</v>
      </c>
      <c r="Q853" s="65">
        <v>234</v>
      </c>
      <c r="R853" s="65">
        <v>232</v>
      </c>
      <c r="S853" s="143"/>
      <c r="T853" s="147"/>
      <c r="U853" s="97"/>
      <c r="V853" s="191"/>
      <c r="W853" s="2"/>
      <c r="X853" s="2"/>
    </row>
    <row r="854" spans="1:24" ht="18" customHeight="1" x14ac:dyDescent="0.25">
      <c r="A854" s="1061" t="s">
        <v>554</v>
      </c>
      <c r="B854" s="73"/>
      <c r="C854" s="73"/>
      <c r="D854" s="629"/>
      <c r="E854" s="303">
        <v>399</v>
      </c>
      <c r="F854" s="78"/>
      <c r="G854" s="78"/>
      <c r="H854" s="79"/>
      <c r="I854" s="356">
        <v>401</v>
      </c>
      <c r="J854" s="241"/>
      <c r="K854" s="81"/>
      <c r="L854" s="81"/>
      <c r="M854" s="81"/>
      <c r="N854" s="82"/>
      <c r="O854" s="532"/>
      <c r="P854" s="267">
        <v>16</v>
      </c>
      <c r="Q854" s="267">
        <v>35</v>
      </c>
      <c r="R854" s="267">
        <v>46</v>
      </c>
      <c r="S854" s="757">
        <f>SQRT((0+Q854*0.866-R854*0.866)*(0+Q854*0.866-R854*0.866)+(P854-Q854*0.5-R854*0.5)*(P854-Q854*0.5-R854*0.5))</f>
        <v>26.286777588742215</v>
      </c>
      <c r="T854" s="147"/>
      <c r="U854" s="97"/>
      <c r="V854" s="191"/>
      <c r="W854" s="2"/>
      <c r="X854" s="2"/>
    </row>
    <row r="855" spans="1:24" ht="18" customHeight="1" x14ac:dyDescent="0.25">
      <c r="A855" s="1061" t="s">
        <v>68</v>
      </c>
      <c r="B855" s="90"/>
      <c r="C855" s="90"/>
      <c r="D855" s="290"/>
      <c r="E855" s="309">
        <v>405</v>
      </c>
      <c r="F855" s="95"/>
      <c r="G855" s="95"/>
      <c r="H855" s="96"/>
      <c r="I855" s="361">
        <v>406</v>
      </c>
      <c r="J855" s="241"/>
      <c r="K855" s="81"/>
      <c r="L855" s="81"/>
      <c r="M855" s="81"/>
      <c r="N855" s="82"/>
      <c r="O855" s="532"/>
      <c r="P855" s="267">
        <v>18</v>
      </c>
      <c r="Q855" s="267">
        <v>9</v>
      </c>
      <c r="R855" s="267">
        <v>15</v>
      </c>
      <c r="S855" s="757">
        <f>SQRT((0+Q855*0.866-R855*0.866)*(0+Q855*0.866-R855*0.866)+(P855-Q855*0.5-R855*0.5)*(P855-Q855*0.5-R855*0.5))</f>
        <v>7.9371541499456848</v>
      </c>
      <c r="T855" s="147"/>
      <c r="U855" s="97"/>
      <c r="V855" s="191"/>
      <c r="W855" s="2"/>
      <c r="X855" s="2"/>
    </row>
    <row r="856" spans="1:24" ht="18" customHeight="1" x14ac:dyDescent="0.25">
      <c r="A856" s="1078" t="s">
        <v>124</v>
      </c>
      <c r="B856" s="90"/>
      <c r="C856" s="90"/>
      <c r="D856" s="290"/>
      <c r="E856" s="309">
        <v>400</v>
      </c>
      <c r="F856" s="95"/>
      <c r="G856" s="95"/>
      <c r="H856" s="96"/>
      <c r="I856" s="361">
        <v>403</v>
      </c>
      <c r="J856" s="241"/>
      <c r="K856" s="81">
        <v>4.5600000000000002E-2</v>
      </c>
      <c r="L856" s="81">
        <v>1.52E-2</v>
      </c>
      <c r="M856" s="81">
        <v>2.2800000000000001E-2</v>
      </c>
      <c r="N856" s="82">
        <f t="shared" ref="N856:N862" si="63">SQRT((0+L856*0.866-M856*0.866)*(0+L856*0.866-M856*0.866)+(K856-L856*0.5-M856*0.5)*(K856-L856*0.5-M856*0.5))</f>
        <v>2.7402143320550677E-2</v>
      </c>
      <c r="O856" s="532"/>
      <c r="P856" s="266"/>
      <c r="Q856" s="266"/>
      <c r="R856" s="760"/>
      <c r="S856" s="757"/>
      <c r="T856" s="147"/>
      <c r="U856" s="97"/>
      <c r="V856" s="191"/>
      <c r="W856" s="2"/>
      <c r="X856" s="2"/>
    </row>
    <row r="857" spans="1:24" ht="18" customHeight="1" x14ac:dyDescent="0.25">
      <c r="A857" s="1061" t="s">
        <v>555</v>
      </c>
      <c r="B857" s="90"/>
      <c r="C857" s="90"/>
      <c r="D857" s="290"/>
      <c r="E857" s="290"/>
      <c r="F857" s="95"/>
      <c r="G857" s="95"/>
      <c r="H857" s="96"/>
      <c r="I857" s="96"/>
      <c r="J857" s="241"/>
      <c r="K857" s="81">
        <v>30</v>
      </c>
      <c r="L857" s="81">
        <v>25</v>
      </c>
      <c r="M857" s="81">
        <v>12</v>
      </c>
      <c r="N857" s="291">
        <f t="shared" si="63"/>
        <v>16.093245912493849</v>
      </c>
      <c r="O857" s="532"/>
      <c r="P857" s="266"/>
      <c r="Q857" s="266"/>
      <c r="R857" s="760"/>
      <c r="S857" s="757"/>
      <c r="T857" s="147"/>
      <c r="U857" s="97"/>
      <c r="V857" s="191"/>
      <c r="W857" s="2"/>
      <c r="X857" s="2"/>
    </row>
    <row r="858" spans="1:24" ht="18" customHeight="1" x14ac:dyDescent="0.25">
      <c r="A858" s="1061" t="s">
        <v>556</v>
      </c>
      <c r="B858" s="90"/>
      <c r="C858" s="90"/>
      <c r="D858" s="145"/>
      <c r="E858" s="145"/>
      <c r="F858" s="95"/>
      <c r="G858" s="95"/>
      <c r="H858" s="96"/>
      <c r="I858" s="96"/>
      <c r="J858" s="241"/>
      <c r="K858" s="81">
        <v>30</v>
      </c>
      <c r="L858" s="81">
        <v>48</v>
      </c>
      <c r="M858" s="81">
        <v>16</v>
      </c>
      <c r="N858" s="291">
        <f t="shared" si="63"/>
        <v>27.784077166607492</v>
      </c>
      <c r="O858" s="532"/>
      <c r="P858" s="266"/>
      <c r="Q858" s="266"/>
      <c r="R858" s="760"/>
      <c r="S858" s="757"/>
      <c r="T858" s="147"/>
      <c r="U858" s="97"/>
      <c r="V858" s="191"/>
      <c r="W858" s="2"/>
      <c r="X858" s="2"/>
    </row>
    <row r="859" spans="1:24" ht="18" customHeight="1" x14ac:dyDescent="0.25">
      <c r="A859" s="1061" t="s">
        <v>69</v>
      </c>
      <c r="B859" s="90"/>
      <c r="C859" s="90"/>
      <c r="D859" s="145"/>
      <c r="E859" s="145"/>
      <c r="F859" s="95"/>
      <c r="G859" s="95"/>
      <c r="H859" s="96"/>
      <c r="I859" s="96"/>
      <c r="J859" s="241"/>
      <c r="K859" s="81">
        <v>17</v>
      </c>
      <c r="L859" s="81">
        <v>21</v>
      </c>
      <c r="M859" s="81">
        <v>7</v>
      </c>
      <c r="N859" s="291">
        <f t="shared" si="63"/>
        <v>12.489650755725718</v>
      </c>
      <c r="O859" s="532"/>
      <c r="P859" s="267"/>
      <c r="Q859" s="267"/>
      <c r="R859" s="267"/>
      <c r="S859" s="757"/>
      <c r="T859" s="147"/>
      <c r="U859" s="97"/>
      <c r="V859" s="191"/>
      <c r="W859" s="2"/>
      <c r="X859" s="2"/>
    </row>
    <row r="860" spans="1:24" ht="18" customHeight="1" x14ac:dyDescent="0.25">
      <c r="A860" s="1061" t="s">
        <v>557</v>
      </c>
      <c r="B860" s="90"/>
      <c r="C860" s="90"/>
      <c r="D860" s="145"/>
      <c r="E860" s="145"/>
      <c r="F860" s="95"/>
      <c r="G860" s="95"/>
      <c r="H860" s="96"/>
      <c r="I860" s="96"/>
      <c r="J860" s="241"/>
      <c r="K860" s="81">
        <v>38</v>
      </c>
      <c r="L860" s="81">
        <v>12</v>
      </c>
      <c r="M860" s="81">
        <v>44</v>
      </c>
      <c r="N860" s="291">
        <f t="shared" si="63"/>
        <v>29.461075065244987</v>
      </c>
      <c r="O860" s="532"/>
      <c r="P860" s="266"/>
      <c r="Q860" s="266"/>
      <c r="R860" s="266"/>
      <c r="S860" s="757"/>
      <c r="T860" s="147"/>
      <c r="U860" s="97"/>
      <c r="V860" s="191"/>
      <c r="W860" s="2"/>
      <c r="X860" s="2"/>
    </row>
    <row r="861" spans="1:24" ht="18" customHeight="1" x14ac:dyDescent="0.25">
      <c r="A861" s="1061" t="s">
        <v>123</v>
      </c>
      <c r="B861" s="90"/>
      <c r="C861" s="90"/>
      <c r="D861" s="145"/>
      <c r="E861" s="145"/>
      <c r="F861" s="95"/>
      <c r="G861" s="95"/>
      <c r="H861" s="96"/>
      <c r="I861" s="96"/>
      <c r="J861" s="241"/>
      <c r="K861" s="637"/>
      <c r="L861" s="637"/>
      <c r="M861" s="637"/>
      <c r="N861" s="291">
        <f t="shared" si="63"/>
        <v>0</v>
      </c>
      <c r="O861" s="534"/>
      <c r="P861" s="266">
        <v>0</v>
      </c>
      <c r="Q861" s="266">
        <v>0</v>
      </c>
      <c r="R861" s="266">
        <v>0</v>
      </c>
      <c r="S861" s="757">
        <f>SQRT((0+Q861*0.866-R861*0.866)*(0+Q861*0.866-R861*0.866)+(P861-Q861*0.5-R861*0.5)*(P861-Q861*0.5-R861*0.5))</f>
        <v>0</v>
      </c>
      <c r="T861" s="147"/>
      <c r="U861" s="97"/>
      <c r="V861" s="191"/>
      <c r="W861" s="2"/>
      <c r="X861" s="2"/>
    </row>
    <row r="862" spans="1:24" ht="18" customHeight="1" x14ac:dyDescent="0.3">
      <c r="A862" s="268" t="s">
        <v>11</v>
      </c>
      <c r="B862" s="269"/>
      <c r="C862" s="269"/>
      <c r="D862" s="270"/>
      <c r="E862" s="270"/>
      <c r="F862" s="535"/>
      <c r="G862" s="535"/>
      <c r="H862" s="467"/>
      <c r="I862" s="467"/>
      <c r="J862" s="273"/>
      <c r="K862" s="468">
        <f>SUM(K854:K861)</f>
        <v>115.04560000000001</v>
      </c>
      <c r="L862" s="468">
        <f>SUM(L854:L861)</f>
        <v>106.01519999999999</v>
      </c>
      <c r="M862" s="468">
        <f>SUM(M854:M861)</f>
        <v>79.022800000000004</v>
      </c>
      <c r="N862" s="469">
        <f t="shared" si="63"/>
        <v>32.463177492892747</v>
      </c>
      <c r="O862" s="470"/>
      <c r="P862" s="274">
        <f>SUM(P854:P861)</f>
        <v>34</v>
      </c>
      <c r="Q862" s="274">
        <f>SUM(Q854:Q861)</f>
        <v>44</v>
      </c>
      <c r="R862" s="274">
        <f>SUM(R854:R861)</f>
        <v>61</v>
      </c>
      <c r="S862" s="537"/>
      <c r="T862" s="700">
        <f>AVERAGE(P862:R862)</f>
        <v>46.333333333333336</v>
      </c>
      <c r="U862" s="97"/>
      <c r="V862" s="191"/>
      <c r="W862" s="2"/>
      <c r="X862" s="2"/>
    </row>
    <row r="863" spans="1:24" ht="18" customHeight="1" x14ac:dyDescent="0.3">
      <c r="A863" s="114"/>
      <c r="B863" s="115"/>
      <c r="C863" s="115"/>
      <c r="D863" s="160"/>
      <c r="E863" s="160"/>
      <c r="F863" s="120"/>
      <c r="G863" s="120"/>
      <c r="H863" s="121"/>
      <c r="I863" s="121"/>
      <c r="J863" s="244"/>
      <c r="K863" s="123">
        <f>220*K862*0.85/1000</f>
        <v>21.513527200000002</v>
      </c>
      <c r="L863" s="123">
        <f>220*L862*0.85/1000</f>
        <v>19.824842399999998</v>
      </c>
      <c r="M863" s="123">
        <f>220*M862*0.85/1000</f>
        <v>14.777263599999998</v>
      </c>
      <c r="N863" s="237"/>
      <c r="O863" s="162">
        <f>SUM(K863:M863)</f>
        <v>56.115633199999998</v>
      </c>
      <c r="P863" s="236">
        <f>220*P862*0.85/1000</f>
        <v>6.3579999999999997</v>
      </c>
      <c r="Q863" s="236">
        <f>220*Q862*0.85/1000</f>
        <v>8.2279999999999998</v>
      </c>
      <c r="R863" s="236">
        <f>220*R862*0.85/1000</f>
        <v>11.407</v>
      </c>
      <c r="S863" s="540"/>
      <c r="T863" s="331">
        <f>SUM(P863:R863)</f>
        <v>25.992999999999999</v>
      </c>
      <c r="U863" s="171">
        <f>SUM(O863,T863)</f>
        <v>82.1086332</v>
      </c>
      <c r="V863" s="479"/>
      <c r="W863" s="2"/>
      <c r="X863" s="2"/>
    </row>
    <row r="864" spans="1:24" ht="18" customHeight="1" x14ac:dyDescent="0.3">
      <c r="A864" s="181" t="s">
        <v>303</v>
      </c>
      <c r="B864" s="132">
        <v>250</v>
      </c>
      <c r="C864" s="132">
        <v>361</v>
      </c>
      <c r="D864" s="134">
        <f>MAX(K873:L873:M873)/361*100</f>
        <v>40.443213296398895</v>
      </c>
      <c r="E864" s="134"/>
      <c r="F864" s="136">
        <v>250</v>
      </c>
      <c r="G864" s="136">
        <v>361</v>
      </c>
      <c r="H864" s="421">
        <f>MAX(O873:P873:Q873)/361*100</f>
        <v>7.4792243767313016</v>
      </c>
      <c r="I864" s="60"/>
      <c r="J864" s="61">
        <f>(K864+L864+M864)/3</f>
        <v>239</v>
      </c>
      <c r="K864" s="174">
        <v>230</v>
      </c>
      <c r="L864" s="174">
        <v>247</v>
      </c>
      <c r="M864" s="174">
        <v>240</v>
      </c>
      <c r="N864" s="63"/>
      <c r="O864" s="530"/>
      <c r="P864" s="712">
        <v>237</v>
      </c>
      <c r="Q864" s="65">
        <v>237</v>
      </c>
      <c r="R864" s="65">
        <v>242</v>
      </c>
      <c r="S864" s="761"/>
      <c r="T864" s="147"/>
      <c r="U864" s="97"/>
      <c r="V864" s="191"/>
      <c r="W864" s="2"/>
      <c r="X864" s="2"/>
    </row>
    <row r="865" spans="1:24" ht="18" customHeight="1" x14ac:dyDescent="0.25">
      <c r="A865" s="1061" t="s">
        <v>554</v>
      </c>
      <c r="B865" s="73"/>
      <c r="C865" s="73"/>
      <c r="D865" s="629"/>
      <c r="E865" s="303">
        <v>395</v>
      </c>
      <c r="F865" s="78"/>
      <c r="G865" s="78"/>
      <c r="H865" s="79"/>
      <c r="I865" s="356">
        <v>396</v>
      </c>
      <c r="J865" s="241"/>
      <c r="K865" s="81"/>
      <c r="L865" s="81"/>
      <c r="M865" s="81"/>
      <c r="N865" s="82"/>
      <c r="O865" s="532"/>
      <c r="P865" s="267">
        <v>12</v>
      </c>
      <c r="Q865" s="267">
        <v>24</v>
      </c>
      <c r="R865" s="267">
        <v>40</v>
      </c>
      <c r="S865" s="757">
        <f>SQRT((0+Q865*0.866-R865*0.866)*(0+Q865*0.866-R865*0.866)+(P865-Q865*0.5-R865*0.5)*(P865-Q865*0.5-R865*0.5))</f>
        <v>24.330818646317677</v>
      </c>
      <c r="T865" s="147"/>
      <c r="U865" s="97"/>
      <c r="V865" s="191"/>
      <c r="W865" s="2"/>
      <c r="X865" s="2"/>
    </row>
    <row r="866" spans="1:24" ht="18" customHeight="1" x14ac:dyDescent="0.25">
      <c r="A866" s="1061" t="s">
        <v>68</v>
      </c>
      <c r="B866" s="90"/>
      <c r="C866" s="90"/>
      <c r="D866" s="290"/>
      <c r="E866" s="309">
        <v>404</v>
      </c>
      <c r="F866" s="95"/>
      <c r="G866" s="95"/>
      <c r="H866" s="96"/>
      <c r="I866" s="361">
        <v>406</v>
      </c>
      <c r="J866" s="241"/>
      <c r="K866" s="81"/>
      <c r="L866" s="81"/>
      <c r="M866" s="81"/>
      <c r="N866" s="82"/>
      <c r="O866" s="532"/>
      <c r="P866" s="267">
        <v>1</v>
      </c>
      <c r="Q866" s="267">
        <v>3</v>
      </c>
      <c r="R866" s="267">
        <v>0.76</v>
      </c>
      <c r="S866" s="757">
        <f>SQRT((0+Q866*0.866-R866*0.866)*(0+Q866*0.866-R866*0.866)+(P866-Q866*0.5-R866*0.5)*(P866-Q866*0.5-R866*0.5))</f>
        <v>2.130112491301809</v>
      </c>
      <c r="T866" s="147"/>
      <c r="U866" s="97"/>
      <c r="V866" s="191"/>
      <c r="W866" s="2"/>
      <c r="X866" s="2"/>
    </row>
    <row r="867" spans="1:24" ht="18" customHeight="1" x14ac:dyDescent="0.25">
      <c r="A867" s="1078" t="s">
        <v>124</v>
      </c>
      <c r="B867" s="90"/>
      <c r="C867" s="90"/>
      <c r="D867" s="290"/>
      <c r="E867" s="309">
        <v>398</v>
      </c>
      <c r="F867" s="95"/>
      <c r="G867" s="95"/>
      <c r="H867" s="96"/>
      <c r="I867" s="361">
        <v>403</v>
      </c>
      <c r="J867" s="241"/>
      <c r="K867" s="81">
        <v>0</v>
      </c>
      <c r="L867" s="81">
        <v>0</v>
      </c>
      <c r="M867" s="81">
        <v>0</v>
      </c>
      <c r="N867" s="82">
        <f t="shared" ref="N867:N901" si="64">SQRT((0+L867*0.866-M867*0.866)*(0+L867*0.866-M867*0.866)+(K867-L867*0.5-M867*0.5)*(K867-L867*0.5-M867*0.5))</f>
        <v>0</v>
      </c>
      <c r="O867" s="532"/>
      <c r="P867" s="266"/>
      <c r="Q867" s="266"/>
      <c r="R867" s="760"/>
      <c r="S867" s="757"/>
      <c r="T867" s="147"/>
      <c r="U867" s="97"/>
      <c r="V867" s="191"/>
      <c r="W867" s="2"/>
      <c r="X867" s="2"/>
    </row>
    <row r="868" spans="1:24" ht="18" customHeight="1" x14ac:dyDescent="0.25">
      <c r="A868" s="1061" t="s">
        <v>555</v>
      </c>
      <c r="B868" s="90"/>
      <c r="C868" s="90"/>
      <c r="D868" s="290"/>
      <c r="E868" s="290"/>
      <c r="F868" s="95"/>
      <c r="G868" s="95"/>
      <c r="H868" s="96"/>
      <c r="I868" s="96"/>
      <c r="J868" s="241"/>
      <c r="K868" s="81">
        <v>64</v>
      </c>
      <c r="L868" s="81">
        <v>11</v>
      </c>
      <c r="M868" s="81">
        <v>13</v>
      </c>
      <c r="N868" s="291">
        <f t="shared" si="64"/>
        <v>52.028836465944536</v>
      </c>
      <c r="O868" s="532"/>
      <c r="P868" s="266"/>
      <c r="Q868" s="266"/>
      <c r="R868" s="760"/>
      <c r="S868" s="757"/>
      <c r="T868" s="147"/>
      <c r="U868" s="97"/>
      <c r="V868" s="191"/>
      <c r="W868" s="2"/>
      <c r="X868" s="2"/>
    </row>
    <row r="869" spans="1:24" ht="18" customHeight="1" x14ac:dyDescent="0.25">
      <c r="A869" s="1061" t="s">
        <v>556</v>
      </c>
      <c r="B869" s="90"/>
      <c r="C869" s="90"/>
      <c r="D869" s="145"/>
      <c r="E869" s="145"/>
      <c r="F869" s="95"/>
      <c r="G869" s="95"/>
      <c r="H869" s="96"/>
      <c r="I869" s="96"/>
      <c r="J869" s="241"/>
      <c r="K869" s="81">
        <v>47</v>
      </c>
      <c r="L869" s="81">
        <v>45</v>
      </c>
      <c r="M869" s="81">
        <v>31</v>
      </c>
      <c r="N869" s="291">
        <f t="shared" si="64"/>
        <v>15.099383298664883</v>
      </c>
      <c r="O869" s="532"/>
      <c r="P869" s="266"/>
      <c r="Q869" s="266"/>
      <c r="R869" s="760"/>
      <c r="S869" s="757"/>
      <c r="T869" s="147"/>
      <c r="U869" s="97"/>
      <c r="V869" s="191"/>
      <c r="W869" s="2"/>
      <c r="X869" s="2"/>
    </row>
    <row r="870" spans="1:24" ht="18" customHeight="1" x14ac:dyDescent="0.25">
      <c r="A870" s="1061" t="s">
        <v>69</v>
      </c>
      <c r="B870" s="90"/>
      <c r="C870" s="90"/>
      <c r="D870" s="145"/>
      <c r="E870" s="145"/>
      <c r="F870" s="95"/>
      <c r="G870" s="95"/>
      <c r="H870" s="96"/>
      <c r="I870" s="96"/>
      <c r="J870" s="241"/>
      <c r="K870" s="81">
        <v>12</v>
      </c>
      <c r="L870" s="81">
        <v>21</v>
      </c>
      <c r="M870" s="81">
        <v>19</v>
      </c>
      <c r="N870" s="291">
        <f t="shared" si="64"/>
        <v>8.1853420209542858</v>
      </c>
      <c r="O870" s="532"/>
      <c r="P870" s="267"/>
      <c r="Q870" s="267"/>
      <c r="R870" s="267"/>
      <c r="S870" s="757"/>
      <c r="T870" s="147"/>
      <c r="U870" s="97"/>
      <c r="V870" s="191"/>
      <c r="W870" s="2"/>
      <c r="X870" s="2"/>
    </row>
    <row r="871" spans="1:24" ht="18" customHeight="1" x14ac:dyDescent="0.25">
      <c r="A871" s="1061" t="s">
        <v>557</v>
      </c>
      <c r="B871" s="90"/>
      <c r="C871" s="90"/>
      <c r="D871" s="145"/>
      <c r="E871" s="145"/>
      <c r="F871" s="95"/>
      <c r="G871" s="95"/>
      <c r="H871" s="96"/>
      <c r="I871" s="96"/>
      <c r="J871" s="241"/>
      <c r="K871" s="81">
        <v>23</v>
      </c>
      <c r="L871" s="81">
        <v>39</v>
      </c>
      <c r="M871" s="81">
        <v>51</v>
      </c>
      <c r="N871" s="291">
        <f t="shared" si="64"/>
        <v>24.330919916846543</v>
      </c>
      <c r="O871" s="532"/>
      <c r="P871" s="266"/>
      <c r="Q871" s="266"/>
      <c r="R871" s="266"/>
      <c r="S871" s="757"/>
      <c r="T871" s="147"/>
      <c r="U871" s="97"/>
      <c r="V871" s="191"/>
      <c r="W871" s="2"/>
      <c r="X871" s="2"/>
    </row>
    <row r="872" spans="1:24" ht="18" customHeight="1" x14ac:dyDescent="0.25">
      <c r="A872" s="1061" t="s">
        <v>123</v>
      </c>
      <c r="B872" s="90"/>
      <c r="C872" s="90"/>
      <c r="D872" s="145"/>
      <c r="E872" s="145"/>
      <c r="F872" s="95"/>
      <c r="G872" s="95"/>
      <c r="H872" s="96"/>
      <c r="I872" s="96"/>
      <c r="J872" s="241"/>
      <c r="K872" s="192"/>
      <c r="L872" s="192"/>
      <c r="M872" s="192"/>
      <c r="N872" s="82">
        <f t="shared" si="64"/>
        <v>0</v>
      </c>
      <c r="O872" s="534"/>
      <c r="P872" s="266">
        <v>0</v>
      </c>
      <c r="Q872" s="266">
        <v>0</v>
      </c>
      <c r="R872" s="266">
        <v>0</v>
      </c>
      <c r="S872" s="757">
        <f>SQRT((0+Q872*0.866-R872*0.866)*(0+Q872*0.866-R872*0.866)+(P872-Q872*0.5-R872*0.5)*(P872-Q872*0.5-R872*0.5))</f>
        <v>0</v>
      </c>
      <c r="T872" s="147"/>
      <c r="U872" s="97"/>
      <c r="V872" s="191"/>
      <c r="W872" s="2"/>
      <c r="X872" s="2"/>
    </row>
    <row r="873" spans="1:24" ht="18" customHeight="1" x14ac:dyDescent="0.3">
      <c r="A873" s="268" t="s">
        <v>11</v>
      </c>
      <c r="B873" s="269"/>
      <c r="C873" s="269"/>
      <c r="D873" s="270"/>
      <c r="E873" s="270"/>
      <c r="F873" s="535"/>
      <c r="G873" s="535"/>
      <c r="H873" s="467"/>
      <c r="I873" s="467"/>
      <c r="J873" s="273"/>
      <c r="K873" s="468">
        <f>SUM(K865:K872)</f>
        <v>146</v>
      </c>
      <c r="L873" s="468">
        <f>SUM(L865:L872)</f>
        <v>116</v>
      </c>
      <c r="M873" s="468">
        <f>SUM(M865:M872)</f>
        <v>114</v>
      </c>
      <c r="N873" s="469">
        <f t="shared" si="64"/>
        <v>31.048346558230762</v>
      </c>
      <c r="O873" s="470"/>
      <c r="P873" s="274">
        <f>SUM(P865:P872)</f>
        <v>13</v>
      </c>
      <c r="Q873" s="274">
        <f>SUM(Q865:Q872)</f>
        <v>27</v>
      </c>
      <c r="R873" s="274">
        <f>SUM(R865:R872)</f>
        <v>40.76</v>
      </c>
      <c r="S873" s="537"/>
      <c r="T873" s="700">
        <f>AVERAGE(P873:R873)</f>
        <v>26.919999999999998</v>
      </c>
      <c r="U873" s="97"/>
      <c r="V873" s="191"/>
      <c r="W873" s="2"/>
      <c r="X873" s="2"/>
    </row>
    <row r="874" spans="1:24" ht="18" customHeight="1" x14ac:dyDescent="0.3">
      <c r="A874" s="114"/>
      <c r="B874" s="115"/>
      <c r="C874" s="115"/>
      <c r="D874" s="160"/>
      <c r="E874" s="160"/>
      <c r="F874" s="120"/>
      <c r="G874" s="120"/>
      <c r="H874" s="121"/>
      <c r="I874" s="121"/>
      <c r="J874" s="244"/>
      <c r="K874" s="123">
        <f>220*K873*0.85/1000</f>
        <v>27.302</v>
      </c>
      <c r="L874" s="123">
        <f>220*L873*0.85/1000</f>
        <v>21.692</v>
      </c>
      <c r="M874" s="123">
        <f>220*M873*0.85/1000</f>
        <v>21.318000000000001</v>
      </c>
      <c r="N874" s="237"/>
      <c r="O874" s="162">
        <f>SUM(K874:M874)</f>
        <v>70.311999999999998</v>
      </c>
      <c r="P874" s="236">
        <f>220*P873*0.85/1000</f>
        <v>2.431</v>
      </c>
      <c r="Q874" s="236">
        <f>220*Q873*0.85/1000</f>
        <v>5.0490000000000004</v>
      </c>
      <c r="R874" s="236">
        <f>220*R873*0.85/1000</f>
        <v>7.6221199999999989</v>
      </c>
      <c r="S874" s="540"/>
      <c r="T874" s="331">
        <f>SUM(P874:R874)</f>
        <v>15.102119999999999</v>
      </c>
      <c r="U874" s="478"/>
      <c r="V874" s="283">
        <f>SUM(O874,T874)</f>
        <v>85.414119999999997</v>
      </c>
      <c r="W874" s="2"/>
      <c r="X874" s="2"/>
    </row>
    <row r="875" spans="1:24" ht="18" customHeight="1" x14ac:dyDescent="0.3">
      <c r="A875" s="181" t="s">
        <v>304</v>
      </c>
      <c r="B875" s="132">
        <v>400</v>
      </c>
      <c r="C875" s="132">
        <v>578</v>
      </c>
      <c r="D875" s="134">
        <f>MAX(K881:L881:M881)/578*100</f>
        <v>38.062283737024224</v>
      </c>
      <c r="E875" s="134"/>
      <c r="F875" s="190"/>
      <c r="G875" s="190"/>
      <c r="H875" s="173"/>
      <c r="I875" s="173"/>
      <c r="J875" s="61">
        <f>(K875+L875+M875)/3</f>
        <v>226.33333333333334</v>
      </c>
      <c r="K875" s="174">
        <v>220</v>
      </c>
      <c r="L875" s="174">
        <v>229</v>
      </c>
      <c r="M875" s="174">
        <v>230</v>
      </c>
      <c r="N875" s="63"/>
      <c r="O875" s="530"/>
      <c r="P875" s="84"/>
      <c r="Q875" s="84"/>
      <c r="R875" s="84"/>
      <c r="S875" s="230"/>
      <c r="T875" s="147"/>
      <c r="U875" s="97"/>
      <c r="V875" s="191"/>
      <c r="W875" s="2"/>
      <c r="X875" s="2"/>
    </row>
    <row r="876" spans="1:24" ht="18" customHeight="1" x14ac:dyDescent="0.25">
      <c r="A876" s="1061" t="s">
        <v>168</v>
      </c>
      <c r="B876" s="73"/>
      <c r="C876" s="73"/>
      <c r="D876" s="168"/>
      <c r="E876" s="168">
        <v>388</v>
      </c>
      <c r="F876" s="762"/>
      <c r="G876" s="78"/>
      <c r="H876" s="79"/>
      <c r="I876" s="79"/>
      <c r="J876" s="241"/>
      <c r="K876" s="81">
        <v>59</v>
      </c>
      <c r="L876" s="81">
        <v>59</v>
      </c>
      <c r="M876" s="81">
        <v>24</v>
      </c>
      <c r="N876" s="82">
        <f t="shared" si="64"/>
        <v>34.999229991529816</v>
      </c>
      <c r="O876" s="532"/>
      <c r="P876" s="84"/>
      <c r="Q876" s="84"/>
      <c r="R876" s="84"/>
      <c r="S876" s="230"/>
      <c r="T876" s="147"/>
      <c r="U876" s="97"/>
      <c r="V876" s="191"/>
      <c r="W876" s="2"/>
      <c r="X876" s="2"/>
    </row>
    <row r="877" spans="1:24" ht="18" customHeight="1" x14ac:dyDescent="0.25">
      <c r="A877" s="1061" t="s">
        <v>169</v>
      </c>
      <c r="B877" s="90"/>
      <c r="C877" s="90"/>
      <c r="D877" s="146"/>
      <c r="E877" s="146">
        <v>393</v>
      </c>
      <c r="F877" s="763"/>
      <c r="G877" s="95"/>
      <c r="H877" s="96"/>
      <c r="I877" s="96"/>
      <c r="J877" s="241"/>
      <c r="K877" s="81">
        <v>55</v>
      </c>
      <c r="L877" s="81">
        <v>46</v>
      </c>
      <c r="M877" s="81">
        <v>34</v>
      </c>
      <c r="N877" s="82">
        <f t="shared" si="64"/>
        <v>18.248113984738257</v>
      </c>
      <c r="O877" s="532"/>
      <c r="P877" s="84"/>
      <c r="Q877" s="84"/>
      <c r="R877" s="84"/>
      <c r="S877" s="230"/>
      <c r="T877" s="147"/>
      <c r="U877" s="97"/>
      <c r="V877" s="191"/>
      <c r="W877" s="2"/>
      <c r="X877" s="2"/>
    </row>
    <row r="878" spans="1:24" ht="18" customHeight="1" x14ac:dyDescent="0.25">
      <c r="A878" s="1061" t="s">
        <v>193</v>
      </c>
      <c r="B878" s="90"/>
      <c r="C878" s="90"/>
      <c r="D878" s="146"/>
      <c r="E878" s="146">
        <v>400</v>
      </c>
      <c r="F878" s="763"/>
      <c r="G878" s="95"/>
      <c r="H878" s="96"/>
      <c r="I878" s="96"/>
      <c r="J878" s="241"/>
      <c r="K878" s="81">
        <v>0</v>
      </c>
      <c r="L878" s="81">
        <v>0</v>
      </c>
      <c r="M878" s="81">
        <v>0</v>
      </c>
      <c r="N878" s="82">
        <f t="shared" si="64"/>
        <v>0</v>
      </c>
      <c r="O878" s="532"/>
      <c r="P878" s="84"/>
      <c r="Q878" s="84"/>
      <c r="R878" s="84"/>
      <c r="S878" s="230"/>
      <c r="T878" s="147"/>
      <c r="U878" s="97"/>
      <c r="V878" s="191"/>
      <c r="W878" s="2"/>
      <c r="X878" s="2"/>
    </row>
    <row r="879" spans="1:24" ht="18" customHeight="1" x14ac:dyDescent="0.25">
      <c r="A879" s="1061" t="s">
        <v>170</v>
      </c>
      <c r="B879" s="90"/>
      <c r="C879" s="90"/>
      <c r="D879" s="146"/>
      <c r="E879" s="146"/>
      <c r="F879" s="763"/>
      <c r="G879" s="95"/>
      <c r="H879" s="96"/>
      <c r="I879" s="96"/>
      <c r="J879" s="241"/>
      <c r="K879" s="81">
        <v>63</v>
      </c>
      <c r="L879" s="81">
        <v>43</v>
      </c>
      <c r="M879" s="81">
        <v>67</v>
      </c>
      <c r="N879" s="82">
        <f t="shared" si="64"/>
        <v>22.270488454454696</v>
      </c>
      <c r="O879" s="532"/>
      <c r="P879" s="84"/>
      <c r="Q879" s="84"/>
      <c r="R879" s="138"/>
      <c r="S879" s="143"/>
      <c r="T879" s="147"/>
      <c r="U879" s="97"/>
      <c r="V879" s="191"/>
      <c r="W879" s="2"/>
      <c r="X879" s="2"/>
    </row>
    <row r="880" spans="1:24" ht="18" customHeight="1" x14ac:dyDescent="0.25">
      <c r="A880" s="1061" t="s">
        <v>171</v>
      </c>
      <c r="B880" s="90"/>
      <c r="C880" s="90"/>
      <c r="D880" s="146"/>
      <c r="E880" s="146"/>
      <c r="F880" s="763"/>
      <c r="G880" s="95"/>
      <c r="H880" s="96"/>
      <c r="I880" s="96"/>
      <c r="J880" s="241"/>
      <c r="K880" s="81">
        <v>43</v>
      </c>
      <c r="L880" s="81">
        <v>45</v>
      </c>
      <c r="M880" s="81">
        <v>15</v>
      </c>
      <c r="N880" s="82">
        <f t="shared" si="64"/>
        <v>29.050996540566381</v>
      </c>
      <c r="O880" s="534"/>
      <c r="P880" s="84"/>
      <c r="Q880" s="84"/>
      <c r="R880" s="138"/>
      <c r="S880" s="143"/>
      <c r="T880" s="147"/>
      <c r="U880" s="97"/>
      <c r="V880" s="191"/>
      <c r="W880" s="2"/>
      <c r="X880" s="2"/>
    </row>
    <row r="881" spans="1:24" ht="18" customHeight="1" x14ac:dyDescent="0.25">
      <c r="A881" s="268" t="s">
        <v>11</v>
      </c>
      <c r="B881" s="764"/>
      <c r="C881" s="764"/>
      <c r="D881" s="765"/>
      <c r="E881" s="765"/>
      <c r="F881" s="766"/>
      <c r="G881" s="767"/>
      <c r="H881" s="768"/>
      <c r="I881" s="768"/>
      <c r="J881" s="273"/>
      <c r="K881" s="274">
        <f>SUM(K876:K880)</f>
        <v>220</v>
      </c>
      <c r="L881" s="274">
        <f>SUM(L876:L880)</f>
        <v>193</v>
      </c>
      <c r="M881" s="274">
        <f>SUM(M876:M880)</f>
        <v>140</v>
      </c>
      <c r="N881" s="275">
        <f t="shared" si="64"/>
        <v>70.490257511233423</v>
      </c>
      <c r="O881" s="470"/>
      <c r="P881" s="769"/>
      <c r="Q881" s="769"/>
      <c r="R881" s="770"/>
      <c r="S881" s="758"/>
      <c r="T881" s="700"/>
      <c r="U881" s="97"/>
      <c r="V881" s="191"/>
      <c r="W881" s="2"/>
      <c r="X881" s="2"/>
    </row>
    <row r="882" spans="1:24" ht="18" customHeight="1" x14ac:dyDescent="0.25">
      <c r="A882" s="114"/>
      <c r="B882" s="771"/>
      <c r="C882" s="771"/>
      <c r="D882" s="671"/>
      <c r="E882" s="671"/>
      <c r="F882" s="772"/>
      <c r="G882" s="773"/>
      <c r="H882" s="774"/>
      <c r="I882" s="774"/>
      <c r="J882" s="244"/>
      <c r="K882" s="236">
        <f>220*K881*0.85/1000</f>
        <v>41.14</v>
      </c>
      <c r="L882" s="236">
        <f>220*L881*0.85/1000</f>
        <v>36.091000000000001</v>
      </c>
      <c r="M882" s="236">
        <f>220*M881*0.85/1000</f>
        <v>26.18</v>
      </c>
      <c r="N882" s="281"/>
      <c r="O882" s="162">
        <f>SUM(K882:M882)</f>
        <v>103.411</v>
      </c>
      <c r="P882" s="775"/>
      <c r="Q882" s="775"/>
      <c r="R882" s="776"/>
      <c r="S882" s="759"/>
      <c r="T882" s="331"/>
      <c r="U882" s="171">
        <f>SUM(O882,T882)</f>
        <v>103.411</v>
      </c>
      <c r="V882" s="479"/>
      <c r="W882" s="2"/>
      <c r="X882" s="2"/>
    </row>
    <row r="883" spans="1:24" ht="18" customHeight="1" x14ac:dyDescent="0.3">
      <c r="A883" s="181" t="s">
        <v>305</v>
      </c>
      <c r="B883" s="132">
        <v>400</v>
      </c>
      <c r="C883" s="132">
        <v>578</v>
      </c>
      <c r="D883" s="134">
        <f>MAX(K889:L889:M889)/578*100</f>
        <v>39.446366782006919</v>
      </c>
      <c r="E883" s="134"/>
      <c r="F883" s="190"/>
      <c r="G883" s="190"/>
      <c r="H883" s="173"/>
      <c r="I883" s="173"/>
      <c r="J883" s="61">
        <f>(K883+L883+M883)/3</f>
        <v>230.33333333333334</v>
      </c>
      <c r="K883" s="174">
        <v>225</v>
      </c>
      <c r="L883" s="174">
        <v>221</v>
      </c>
      <c r="M883" s="174">
        <v>245</v>
      </c>
      <c r="N883" s="63"/>
      <c r="O883" s="456"/>
      <c r="P883" s="84"/>
      <c r="Q883" s="84"/>
      <c r="R883" s="84"/>
      <c r="S883" s="230"/>
      <c r="T883" s="147"/>
      <c r="U883" s="97"/>
      <c r="V883" s="191"/>
      <c r="W883" s="2"/>
      <c r="X883" s="2"/>
    </row>
    <row r="884" spans="1:24" ht="18" customHeight="1" x14ac:dyDescent="0.25">
      <c r="A884" s="1061" t="s">
        <v>168</v>
      </c>
      <c r="B884" s="73"/>
      <c r="C884" s="73"/>
      <c r="D884" s="168"/>
      <c r="E884" s="168">
        <v>399</v>
      </c>
      <c r="F884" s="762"/>
      <c r="G884" s="78"/>
      <c r="H884" s="79"/>
      <c r="I884" s="79"/>
      <c r="J884" s="241"/>
      <c r="K884" s="81">
        <v>40</v>
      </c>
      <c r="L884" s="81">
        <v>75</v>
      </c>
      <c r="M884" s="81">
        <v>31</v>
      </c>
      <c r="N884" s="82">
        <f t="shared" si="64"/>
        <v>40.260586384204586</v>
      </c>
      <c r="O884" s="176"/>
      <c r="P884" s="84"/>
      <c r="Q884" s="84"/>
      <c r="R884" s="84"/>
      <c r="S884" s="230"/>
      <c r="T884" s="147"/>
      <c r="U884" s="97"/>
      <c r="V884" s="191"/>
      <c r="W884" s="2"/>
      <c r="X884" s="2"/>
    </row>
    <row r="885" spans="1:24" ht="18" customHeight="1" x14ac:dyDescent="0.25">
      <c r="A885" s="1061" t="s">
        <v>169</v>
      </c>
      <c r="B885" s="90"/>
      <c r="C885" s="90"/>
      <c r="D885" s="146"/>
      <c r="E885" s="146">
        <v>401</v>
      </c>
      <c r="F885" s="763"/>
      <c r="G885" s="95"/>
      <c r="H885" s="96"/>
      <c r="I885" s="96"/>
      <c r="J885" s="241"/>
      <c r="K885" s="81">
        <v>40</v>
      </c>
      <c r="L885" s="81">
        <v>58</v>
      </c>
      <c r="M885" s="81">
        <v>27</v>
      </c>
      <c r="N885" s="82">
        <f t="shared" si="64"/>
        <v>26.962153400646617</v>
      </c>
      <c r="O885" s="176"/>
      <c r="P885" s="84"/>
      <c r="Q885" s="84"/>
      <c r="R885" s="84"/>
      <c r="S885" s="230"/>
      <c r="T885" s="147"/>
      <c r="U885" s="97"/>
      <c r="V885" s="191"/>
      <c r="W885" s="2"/>
      <c r="X885" s="2"/>
    </row>
    <row r="886" spans="1:24" ht="18" customHeight="1" x14ac:dyDescent="0.25">
      <c r="A886" s="1061" t="s">
        <v>193</v>
      </c>
      <c r="B886" s="90"/>
      <c r="C886" s="90"/>
      <c r="D886" s="146"/>
      <c r="E886" s="146">
        <v>406</v>
      </c>
      <c r="F886" s="763"/>
      <c r="G886" s="95"/>
      <c r="H886" s="96"/>
      <c r="I886" s="96"/>
      <c r="J886" s="241"/>
      <c r="K886" s="81">
        <v>0</v>
      </c>
      <c r="L886" s="81">
        <v>0</v>
      </c>
      <c r="M886" s="81">
        <v>0</v>
      </c>
      <c r="N886" s="82">
        <f t="shared" si="64"/>
        <v>0</v>
      </c>
      <c r="O886" s="229"/>
      <c r="P886" s="84"/>
      <c r="Q886" s="84"/>
      <c r="R886" s="84"/>
      <c r="S886" s="230"/>
      <c r="T886" s="147"/>
      <c r="U886" s="97"/>
      <c r="V886" s="191"/>
      <c r="W886" s="113"/>
      <c r="X886" s="113"/>
    </row>
    <row r="887" spans="1:24" ht="18" customHeight="1" x14ac:dyDescent="0.25">
      <c r="A887" s="1061" t="s">
        <v>170</v>
      </c>
      <c r="B887" s="90"/>
      <c r="C887" s="90"/>
      <c r="D887" s="146"/>
      <c r="E887" s="146"/>
      <c r="F887" s="763"/>
      <c r="G887" s="95"/>
      <c r="H887" s="96"/>
      <c r="I887" s="96"/>
      <c r="J887" s="241"/>
      <c r="K887" s="81">
        <v>55</v>
      </c>
      <c r="L887" s="81">
        <v>73</v>
      </c>
      <c r="M887" s="81">
        <v>60</v>
      </c>
      <c r="N887" s="82">
        <f t="shared" si="64"/>
        <v>16.093245912493845</v>
      </c>
      <c r="O887" s="83"/>
      <c r="P887" s="84"/>
      <c r="Q887" s="84"/>
      <c r="R887" s="138"/>
      <c r="S887" s="143"/>
      <c r="T887" s="147"/>
      <c r="U887" s="97"/>
      <c r="V887" s="191"/>
      <c r="W887" s="2"/>
      <c r="X887" s="2"/>
    </row>
    <row r="888" spans="1:24" ht="18" customHeight="1" x14ac:dyDescent="0.25">
      <c r="A888" s="1061" t="s">
        <v>171</v>
      </c>
      <c r="B888" s="90"/>
      <c r="C888" s="90"/>
      <c r="D888" s="146"/>
      <c r="E888" s="146"/>
      <c r="F888" s="763"/>
      <c r="G888" s="95"/>
      <c r="H888" s="96"/>
      <c r="I888" s="96"/>
      <c r="J888" s="241"/>
      <c r="K888" s="81">
        <v>47</v>
      </c>
      <c r="L888" s="81">
        <v>22</v>
      </c>
      <c r="M888" s="81">
        <v>9</v>
      </c>
      <c r="N888" s="82">
        <f t="shared" si="64"/>
        <v>33.451346221041689</v>
      </c>
      <c r="O888" s="99"/>
      <c r="P888" s="84"/>
      <c r="Q888" s="84"/>
      <c r="R888" s="138"/>
      <c r="S888" s="143"/>
      <c r="T888" s="147"/>
      <c r="U888" s="97"/>
      <c r="V888" s="191"/>
      <c r="W888" s="2"/>
      <c r="X888" s="2"/>
    </row>
    <row r="889" spans="1:24" ht="18" customHeight="1" x14ac:dyDescent="0.25">
      <c r="A889" s="268" t="s">
        <v>11</v>
      </c>
      <c r="B889" s="764"/>
      <c r="C889" s="764"/>
      <c r="D889" s="765"/>
      <c r="E889" s="765"/>
      <c r="F889" s="766"/>
      <c r="G889" s="767"/>
      <c r="H889" s="768"/>
      <c r="I889" s="768"/>
      <c r="J889" s="273"/>
      <c r="K889" s="274">
        <f>SUM(K884:K888)</f>
        <v>182</v>
      </c>
      <c r="L889" s="274">
        <f>SUM(L884:L888)</f>
        <v>228</v>
      </c>
      <c r="M889" s="274">
        <f>SUM(M884:M888)</f>
        <v>127</v>
      </c>
      <c r="N889" s="275">
        <f t="shared" si="64"/>
        <v>87.581682765290608</v>
      </c>
      <c r="O889" s="470"/>
      <c r="P889" s="769"/>
      <c r="Q889" s="769"/>
      <c r="R889" s="770"/>
      <c r="S889" s="758"/>
      <c r="T889" s="700"/>
      <c r="U889" s="97"/>
      <c r="V889" s="191"/>
      <c r="W889" s="2"/>
      <c r="X889" s="2"/>
    </row>
    <row r="890" spans="1:24" ht="18" customHeight="1" x14ac:dyDescent="0.25">
      <c r="A890" s="114"/>
      <c r="B890" s="771"/>
      <c r="C890" s="771"/>
      <c r="D890" s="671"/>
      <c r="E890" s="671"/>
      <c r="F890" s="772"/>
      <c r="G890" s="773"/>
      <c r="H890" s="774"/>
      <c r="I890" s="774"/>
      <c r="J890" s="244"/>
      <c r="K890" s="236">
        <f>220*K889*0.85/1000</f>
        <v>34.033999999999999</v>
      </c>
      <c r="L890" s="236">
        <f>220*L889*0.85/1000</f>
        <v>42.636000000000003</v>
      </c>
      <c r="M890" s="236">
        <f>220*M889*0.85/1000</f>
        <v>23.748999999999999</v>
      </c>
      <c r="N890" s="281"/>
      <c r="O890" s="162">
        <f>SUM(K890:M890)</f>
        <v>100.419</v>
      </c>
      <c r="P890" s="775"/>
      <c r="Q890" s="775"/>
      <c r="R890" s="776"/>
      <c r="S890" s="759"/>
      <c r="T890" s="331"/>
      <c r="U890" s="478"/>
      <c r="V890" s="283">
        <f>SUM(O890,T890)</f>
        <v>100.419</v>
      </c>
      <c r="W890" s="2"/>
      <c r="X890" s="2"/>
    </row>
    <row r="891" spans="1:24" ht="18" customHeight="1" x14ac:dyDescent="0.3">
      <c r="A891" s="181" t="s">
        <v>306</v>
      </c>
      <c r="B891" s="132">
        <v>400</v>
      </c>
      <c r="C891" s="132">
        <v>578</v>
      </c>
      <c r="D891" s="134">
        <f>MAX(K895:L895:M895)/578*100</f>
        <v>22.491349480968857</v>
      </c>
      <c r="E891" s="134"/>
      <c r="F891" s="190"/>
      <c r="G891" s="190"/>
      <c r="H891" s="173"/>
      <c r="I891" s="173"/>
      <c r="J891" s="61">
        <f>(K891+L891+M891)/3</f>
        <v>237.33333333333334</v>
      </c>
      <c r="K891" s="174">
        <v>237</v>
      </c>
      <c r="L891" s="174">
        <v>238</v>
      </c>
      <c r="M891" s="174">
        <v>237</v>
      </c>
      <c r="N891" s="63"/>
      <c r="O891" s="137"/>
      <c r="P891" s="84"/>
      <c r="Q891" s="84"/>
      <c r="R891" s="138"/>
      <c r="S891" s="143"/>
      <c r="T891" s="147"/>
      <c r="U891" s="97"/>
      <c r="V891" s="191"/>
      <c r="W891" s="2"/>
      <c r="X891" s="2"/>
    </row>
    <row r="892" spans="1:24" ht="18" customHeight="1" x14ac:dyDescent="0.25">
      <c r="A892" s="1061" t="s">
        <v>172</v>
      </c>
      <c r="B892" s="73"/>
      <c r="C892" s="73"/>
      <c r="D892" s="168"/>
      <c r="E892" s="168">
        <v>416</v>
      </c>
      <c r="F892" s="78"/>
      <c r="G892" s="78"/>
      <c r="H892" s="79"/>
      <c r="I892" s="79"/>
      <c r="J892" s="241"/>
      <c r="K892" s="81">
        <v>24</v>
      </c>
      <c r="L892" s="81">
        <v>30</v>
      </c>
      <c r="M892" s="81">
        <v>21</v>
      </c>
      <c r="N892" s="82">
        <f t="shared" si="64"/>
        <v>7.9370294191214894</v>
      </c>
      <c r="O892" s="83"/>
      <c r="P892" s="84"/>
      <c r="Q892" s="84"/>
      <c r="R892" s="138"/>
      <c r="S892" s="143"/>
      <c r="T892" s="147"/>
      <c r="U892" s="97"/>
      <c r="V892" s="191"/>
      <c r="W892" s="2"/>
      <c r="X892" s="2"/>
    </row>
    <row r="893" spans="1:24" ht="18" customHeight="1" x14ac:dyDescent="0.25">
      <c r="A893" s="1061" t="s">
        <v>558</v>
      </c>
      <c r="B893" s="90"/>
      <c r="C893" s="90"/>
      <c r="D893" s="146"/>
      <c r="E893" s="146">
        <v>406</v>
      </c>
      <c r="F893" s="95"/>
      <c r="G893" s="95"/>
      <c r="H893" s="96"/>
      <c r="I893" s="96"/>
      <c r="J893" s="241"/>
      <c r="K893" s="81">
        <v>51</v>
      </c>
      <c r="L893" s="81">
        <v>47</v>
      </c>
      <c r="M893" s="81">
        <v>88</v>
      </c>
      <c r="N893" s="82">
        <f t="shared" si="64"/>
        <v>39.152599351767186</v>
      </c>
      <c r="O893" s="359"/>
      <c r="P893" s="301"/>
      <c r="Q893" s="301"/>
      <c r="R893" s="301"/>
      <c r="S893" s="227"/>
      <c r="T893" s="147"/>
      <c r="U893" s="97"/>
      <c r="V893" s="191"/>
      <c r="W893" s="2"/>
      <c r="X893" s="2"/>
    </row>
    <row r="894" spans="1:24" ht="18" customHeight="1" x14ac:dyDescent="0.25">
      <c r="A894" s="1061" t="s">
        <v>559</v>
      </c>
      <c r="B894" s="90"/>
      <c r="C894" s="90"/>
      <c r="D894" s="146"/>
      <c r="E894" s="146">
        <v>408</v>
      </c>
      <c r="F894" s="95"/>
      <c r="G894" s="95"/>
      <c r="H894" s="96"/>
      <c r="I894" s="96"/>
      <c r="J894" s="241"/>
      <c r="K894" s="81">
        <v>55</v>
      </c>
      <c r="L894" s="81">
        <v>47</v>
      </c>
      <c r="M894" s="81">
        <v>12</v>
      </c>
      <c r="N894" s="82">
        <f t="shared" si="64"/>
        <v>39.609924261477701</v>
      </c>
      <c r="O894" s="313"/>
      <c r="P894" s="301"/>
      <c r="Q894" s="301"/>
      <c r="R894" s="301"/>
      <c r="S894" s="227"/>
      <c r="T894" s="147"/>
      <c r="U894" s="97"/>
      <c r="V894" s="191"/>
      <c r="W894" s="2"/>
      <c r="X894" s="2"/>
    </row>
    <row r="895" spans="1:24" ht="18" customHeight="1" x14ac:dyDescent="0.3">
      <c r="A895" s="268" t="s">
        <v>11</v>
      </c>
      <c r="B895" s="269"/>
      <c r="C895" s="269"/>
      <c r="D895" s="271"/>
      <c r="E895" s="271"/>
      <c r="F895" s="535"/>
      <c r="G895" s="535"/>
      <c r="H895" s="467"/>
      <c r="I895" s="467"/>
      <c r="J895" s="273"/>
      <c r="K895" s="468">
        <f>SUM(K892:K894)</f>
        <v>130</v>
      </c>
      <c r="L895" s="468">
        <f>SUM(L892:L894)</f>
        <v>124</v>
      </c>
      <c r="M895" s="468">
        <f>SUM(M892:M894)</f>
        <v>121</v>
      </c>
      <c r="N895" s="469">
        <f t="shared" si="64"/>
        <v>7.9372289874993518</v>
      </c>
      <c r="O895" s="611"/>
      <c r="P895" s="561"/>
      <c r="Q895" s="777"/>
      <c r="R895" s="777"/>
      <c r="S895" s="472"/>
      <c r="T895" s="700"/>
      <c r="U895" s="97"/>
      <c r="V895" s="191"/>
      <c r="W895" s="2"/>
      <c r="X895" s="2"/>
    </row>
    <row r="896" spans="1:24" ht="18" customHeight="1" x14ac:dyDescent="0.3">
      <c r="A896" s="114"/>
      <c r="B896" s="115"/>
      <c r="C896" s="115"/>
      <c r="D896" s="161"/>
      <c r="E896" s="161"/>
      <c r="F896" s="120"/>
      <c r="G896" s="120"/>
      <c r="H896" s="121"/>
      <c r="I896" s="121"/>
      <c r="J896" s="244"/>
      <c r="K896" s="123">
        <f>220*K895*0.85/1000</f>
        <v>24.31</v>
      </c>
      <c r="L896" s="123">
        <f>220*L895*0.85/1000</f>
        <v>23.187999999999999</v>
      </c>
      <c r="M896" s="123">
        <f>220*M895*0.85/1000</f>
        <v>22.626999999999999</v>
      </c>
      <c r="N896" s="237"/>
      <c r="O896" s="612">
        <f>SUM(K896:M896)</f>
        <v>70.125</v>
      </c>
      <c r="P896" s="326"/>
      <c r="Q896" s="329"/>
      <c r="R896" s="329"/>
      <c r="S896" s="239"/>
      <c r="T896" s="331"/>
      <c r="U896" s="171">
        <f>SUM(O896,T896)</f>
        <v>70.125</v>
      </c>
      <c r="V896" s="479"/>
      <c r="W896" s="2"/>
      <c r="X896" s="2"/>
    </row>
    <row r="897" spans="1:24" ht="18" customHeight="1" x14ac:dyDescent="0.3">
      <c r="A897" s="181" t="s">
        <v>307</v>
      </c>
      <c r="B897" s="132">
        <v>400</v>
      </c>
      <c r="C897" s="132">
        <v>578</v>
      </c>
      <c r="D897" s="134">
        <f>MAX(K901:L901:M901)/578*100</f>
        <v>30.79584775086505</v>
      </c>
      <c r="E897" s="134"/>
      <c r="F897" s="190"/>
      <c r="G897" s="190"/>
      <c r="H897" s="173"/>
      <c r="I897" s="173"/>
      <c r="J897" s="61">
        <f>(K897+L897+M897)/3</f>
        <v>234.66666666666666</v>
      </c>
      <c r="K897" s="174">
        <v>240</v>
      </c>
      <c r="L897" s="174">
        <v>235</v>
      </c>
      <c r="M897" s="174">
        <v>229</v>
      </c>
      <c r="N897" s="63"/>
      <c r="O897" s="137"/>
      <c r="P897" s="84"/>
      <c r="Q897" s="84"/>
      <c r="R897" s="138"/>
      <c r="S897" s="143"/>
      <c r="T897" s="147"/>
      <c r="U897" s="97"/>
      <c r="V897" s="191"/>
      <c r="W897" s="2"/>
      <c r="X897" s="2"/>
    </row>
    <row r="898" spans="1:24" ht="18" customHeight="1" x14ac:dyDescent="0.25">
      <c r="A898" s="1061" t="s">
        <v>172</v>
      </c>
      <c r="B898" s="198"/>
      <c r="C898" s="198"/>
      <c r="D898" s="168"/>
      <c r="E898" s="168">
        <v>412</v>
      </c>
      <c r="F898" s="78"/>
      <c r="G898" s="78"/>
      <c r="H898" s="79"/>
      <c r="I898" s="79"/>
      <c r="J898" s="241"/>
      <c r="K898" s="81">
        <v>38</v>
      </c>
      <c r="L898" s="81">
        <v>38</v>
      </c>
      <c r="M898" s="81">
        <v>37</v>
      </c>
      <c r="N898" s="82">
        <f t="shared" si="64"/>
        <v>0.9999779997579944</v>
      </c>
      <c r="O898" s="83"/>
      <c r="P898" s="84"/>
      <c r="Q898" s="84"/>
      <c r="R898" s="138"/>
      <c r="S898" s="143"/>
      <c r="T898" s="147"/>
      <c r="U898" s="97"/>
      <c r="V898" s="191"/>
      <c r="W898" s="2"/>
      <c r="X898" s="2"/>
    </row>
    <row r="899" spans="1:24" ht="18" customHeight="1" x14ac:dyDescent="0.25">
      <c r="A899" s="1061" t="s">
        <v>558</v>
      </c>
      <c r="B899" s="778"/>
      <c r="C899" s="778"/>
      <c r="D899" s="146"/>
      <c r="E899" s="146">
        <v>403</v>
      </c>
      <c r="F899" s="95"/>
      <c r="G899" s="95"/>
      <c r="H899" s="96"/>
      <c r="I899" s="96"/>
      <c r="J899" s="241"/>
      <c r="K899" s="81">
        <v>66</v>
      </c>
      <c r="L899" s="81">
        <v>66</v>
      </c>
      <c r="M899" s="81">
        <v>80</v>
      </c>
      <c r="N899" s="82">
        <f t="shared" si="64"/>
        <v>13.999691996611928</v>
      </c>
      <c r="O899" s="229"/>
      <c r="P899" s="301"/>
      <c r="Q899" s="301"/>
      <c r="R899" s="301"/>
      <c r="S899" s="227"/>
      <c r="T899" s="147"/>
      <c r="U899" s="97"/>
      <c r="V899" s="191"/>
      <c r="W899" s="2"/>
      <c r="X899" s="2"/>
    </row>
    <row r="900" spans="1:24" ht="18" customHeight="1" x14ac:dyDescent="0.25">
      <c r="A900" s="1061" t="s">
        <v>559</v>
      </c>
      <c r="B900" s="778"/>
      <c r="C900" s="778"/>
      <c r="D900" s="146"/>
      <c r="E900" s="146">
        <v>405</v>
      </c>
      <c r="F900" s="95"/>
      <c r="G900" s="95"/>
      <c r="H900" s="96"/>
      <c r="I900" s="96"/>
      <c r="J900" s="241"/>
      <c r="K900" s="81">
        <v>38</v>
      </c>
      <c r="L900" s="81">
        <v>46</v>
      </c>
      <c r="M900" s="81">
        <v>61</v>
      </c>
      <c r="N900" s="82">
        <f t="shared" si="64"/>
        <v>20.223503652928194</v>
      </c>
      <c r="O900" s="313"/>
      <c r="P900" s="301"/>
      <c r="Q900" s="301"/>
      <c r="R900" s="301"/>
      <c r="S900" s="227"/>
      <c r="T900" s="147"/>
      <c r="U900" s="97"/>
      <c r="V900" s="191"/>
      <c r="W900" s="2"/>
      <c r="X900" s="2"/>
    </row>
    <row r="901" spans="1:24" ht="18" customHeight="1" x14ac:dyDescent="0.3">
      <c r="A901" s="268" t="s">
        <v>11</v>
      </c>
      <c r="B901" s="535"/>
      <c r="C901" s="535"/>
      <c r="D901" s="271"/>
      <c r="E901" s="271"/>
      <c r="F901" s="535"/>
      <c r="G901" s="535"/>
      <c r="H901" s="467"/>
      <c r="I901" s="467"/>
      <c r="J901" s="273"/>
      <c r="K901" s="468">
        <f>SUM(K898:K900)</f>
        <v>142</v>
      </c>
      <c r="L901" s="468">
        <f>SUM(L898:L900)</f>
        <v>150</v>
      </c>
      <c r="M901" s="468">
        <f>SUM(M898:M900)</f>
        <v>178</v>
      </c>
      <c r="N901" s="469">
        <f t="shared" si="64"/>
        <v>32.740884288607717</v>
      </c>
      <c r="O901" s="611"/>
      <c r="P901" s="561"/>
      <c r="Q901" s="777"/>
      <c r="R901" s="777"/>
      <c r="S901" s="472"/>
      <c r="T901" s="700"/>
      <c r="U901" s="97"/>
      <c r="V901" s="191"/>
      <c r="W901" s="2"/>
      <c r="X901" s="2"/>
    </row>
    <row r="902" spans="1:24" ht="18" customHeight="1" x14ac:dyDescent="0.3">
      <c r="A902" s="114"/>
      <c r="B902" s="120"/>
      <c r="C902" s="120"/>
      <c r="D902" s="161"/>
      <c r="E902" s="161"/>
      <c r="F902" s="120"/>
      <c r="G902" s="120"/>
      <c r="H902" s="121"/>
      <c r="I902" s="121"/>
      <c r="J902" s="123"/>
      <c r="K902" s="123">
        <f>220*K901*0.85/1000</f>
        <v>26.553999999999998</v>
      </c>
      <c r="L902" s="123">
        <f>220*L901*0.85/1000</f>
        <v>28.05</v>
      </c>
      <c r="M902" s="237">
        <f>220*M901*0.85/1000</f>
        <v>33.286000000000001</v>
      </c>
      <c r="N902" s="779"/>
      <c r="O902" s="639">
        <f>SUM(K902:M902)</f>
        <v>87.89</v>
      </c>
      <c r="P902" s="326"/>
      <c r="Q902" s="329"/>
      <c r="R902" s="329"/>
      <c r="S902" s="239"/>
      <c r="T902" s="331"/>
      <c r="U902" s="478"/>
      <c r="V902" s="283">
        <f>SUM(O902,T902)</f>
        <v>87.89</v>
      </c>
      <c r="W902" s="2"/>
      <c r="X902" s="2"/>
    </row>
    <row r="903" spans="1:24" ht="18" customHeight="1" x14ac:dyDescent="0.3">
      <c r="A903" s="201" t="s">
        <v>21</v>
      </c>
      <c r="B903" s="445">
        <f>SUM(B627,B647,B663,B669,B687,B707,B719,B735,B773,B789,B809,B821,B833,B839,B853,B875,B891)</f>
        <v>4695</v>
      </c>
      <c r="C903" s="445"/>
      <c r="D903" s="446"/>
      <c r="E903" s="446"/>
      <c r="F903" s="389">
        <f>SUM(F627,F647,F663,F669,F687,F707,F719,F735,F773,F789,F809,F821,F833,F839,F853,F875,F891)</f>
        <v>1310</v>
      </c>
      <c r="G903" s="389"/>
      <c r="H903" s="342"/>
      <c r="I903" s="342"/>
      <c r="J903" s="306"/>
      <c r="K903" s="358"/>
      <c r="L903" s="358"/>
      <c r="M903" s="358"/>
      <c r="N903" s="312"/>
      <c r="O903" s="780"/>
      <c r="P903" s="451"/>
      <c r="Q903" s="451"/>
      <c r="R903" s="451"/>
      <c r="S903" s="725"/>
      <c r="T903" s="781"/>
      <c r="U903" s="349">
        <f>SUM(U636,U646,U654,U662,U668,U677,U686,U696,U696,U696,U706,U712,U718,U726,U734,U753,U772,U780,U788,U798,U808,U814,U820,U826,U832,U838,U845,U852,U863,U874,U882,U890,U896,U902)</f>
        <v>1329.6140572000002</v>
      </c>
      <c r="V903" s="350">
        <f>SUM(V646,V662,V686,V706,V718,V734,V753,V772,V788,V808,V820,V832,V852,V874,V890,V902)</f>
        <v>91930.03161999998</v>
      </c>
      <c r="W903" s="2"/>
      <c r="X903" s="2"/>
    </row>
    <row r="904" spans="1:24" ht="36" customHeight="1" x14ac:dyDescent="0.25">
      <c r="A904" s="1132" t="s">
        <v>70</v>
      </c>
      <c r="B904" s="1132"/>
      <c r="C904" s="1132"/>
      <c r="D904" s="1132"/>
      <c r="E904" s="1132"/>
      <c r="F904" s="1132"/>
      <c r="G904" s="1132"/>
      <c r="H904" s="1132"/>
      <c r="I904" s="1132"/>
      <c r="J904" s="1132"/>
      <c r="K904" s="1132"/>
      <c r="L904" s="1132"/>
      <c r="M904" s="1132"/>
      <c r="N904" s="1132"/>
      <c r="O904" s="1142"/>
      <c r="P904" s="782"/>
      <c r="Q904" s="782"/>
      <c r="R904" s="783"/>
      <c r="S904" s="784"/>
      <c r="T904" s="785"/>
      <c r="U904" s="453"/>
      <c r="V904" s="454"/>
      <c r="W904" s="2"/>
      <c r="X904" s="2"/>
    </row>
    <row r="905" spans="1:24" ht="18" customHeight="1" x14ac:dyDescent="0.3">
      <c r="A905" s="181" t="s">
        <v>308</v>
      </c>
      <c r="B905" s="132">
        <v>250</v>
      </c>
      <c r="C905" s="295">
        <v>361</v>
      </c>
      <c r="D905" s="134">
        <f>MAX(K909:L909:M909)/C905*100</f>
        <v>22.714681440443211</v>
      </c>
      <c r="E905" s="134"/>
      <c r="F905" s="190"/>
      <c r="G905" s="190"/>
      <c r="H905" s="173"/>
      <c r="I905" s="173"/>
      <c r="J905" s="61">
        <f>(K905+L905+M905)/3</f>
        <v>228.66666666666666</v>
      </c>
      <c r="K905" s="174">
        <v>227</v>
      </c>
      <c r="L905" s="174">
        <v>226</v>
      </c>
      <c r="M905" s="174">
        <v>233</v>
      </c>
      <c r="N905" s="174"/>
      <c r="O905" s="786"/>
      <c r="P905" s="84"/>
      <c r="Q905" s="84"/>
      <c r="R905" s="138"/>
      <c r="S905" s="787"/>
      <c r="T905" s="788"/>
      <c r="U905" s="97"/>
      <c r="V905" s="191"/>
      <c r="W905" s="2"/>
      <c r="X905" s="2"/>
    </row>
    <row r="906" spans="1:24" ht="18" customHeight="1" x14ac:dyDescent="0.25">
      <c r="A906" s="1084" t="s">
        <v>519</v>
      </c>
      <c r="B906" s="73"/>
      <c r="C906" s="73"/>
      <c r="D906" s="141"/>
      <c r="E906" s="141">
        <v>398</v>
      </c>
      <c r="F906" s="78"/>
      <c r="G906" s="78"/>
      <c r="H906" s="79"/>
      <c r="I906" s="79"/>
      <c r="J906" s="241"/>
      <c r="K906" s="81">
        <v>52</v>
      </c>
      <c r="L906" s="81">
        <v>58</v>
      </c>
      <c r="M906" s="81">
        <v>6</v>
      </c>
      <c r="N906" s="81">
        <f>SQRT((0+L906*0.866-M906*0.866)*(0+L906*0.866-M906*0.866)+(K906-L906*0.5-M906*0.5)*(K906-L906*0.5-M906*0.5))</f>
        <v>49.273532692511509</v>
      </c>
      <c r="O906" s="786"/>
      <c r="P906" s="84"/>
      <c r="Q906" s="84"/>
      <c r="R906" s="138"/>
      <c r="S906" s="193"/>
      <c r="T906" s="789"/>
      <c r="U906" s="97"/>
      <c r="V906" s="191"/>
      <c r="W906" s="2"/>
      <c r="X906" s="113"/>
    </row>
    <row r="907" spans="1:24" ht="18" customHeight="1" x14ac:dyDescent="0.25">
      <c r="A907" s="1084" t="s">
        <v>71</v>
      </c>
      <c r="B907" s="90"/>
      <c r="C907" s="90"/>
      <c r="D907" s="790"/>
      <c r="E907" s="790">
        <v>396</v>
      </c>
      <c r="F907" s="95"/>
      <c r="G907" s="95"/>
      <c r="H907" s="96"/>
      <c r="I907" s="96"/>
      <c r="J907" s="241"/>
      <c r="K907" s="81">
        <v>10</v>
      </c>
      <c r="L907" s="81">
        <v>24</v>
      </c>
      <c r="M907" s="81">
        <v>53</v>
      </c>
      <c r="N907" s="81">
        <f>SQRT((0+L907*0.866-M907*0.866)*(0+L907*0.866-M907*0.866)+(K907-L907*0.5-M907*0.5)*(K907-L907*0.5-M907*0.5))</f>
        <v>37.986352759905756</v>
      </c>
      <c r="O907" s="786"/>
      <c r="P907" s="84"/>
      <c r="Q907" s="84"/>
      <c r="R907" s="138"/>
      <c r="S907" s="193"/>
      <c r="T907" s="147"/>
      <c r="U907" s="97"/>
      <c r="V907" s="191"/>
      <c r="W907" s="2"/>
      <c r="X907" s="2"/>
    </row>
    <row r="908" spans="1:24" ht="18" customHeight="1" x14ac:dyDescent="0.25">
      <c r="A908" s="1084"/>
      <c r="B908" s="90"/>
      <c r="C908" s="90"/>
      <c r="D908" s="790"/>
      <c r="E908" s="790">
        <v>401</v>
      </c>
      <c r="F908" s="95"/>
      <c r="G908" s="95"/>
      <c r="H908" s="96"/>
      <c r="I908" s="96"/>
      <c r="J908" s="241"/>
      <c r="K908" s="81"/>
      <c r="L908" s="81"/>
      <c r="M908" s="81"/>
      <c r="N908" s="81"/>
      <c r="O908" s="786"/>
      <c r="P908" s="84"/>
      <c r="Q908" s="84"/>
      <c r="R908" s="138"/>
      <c r="S908" s="193"/>
      <c r="T908" s="147"/>
      <c r="U908" s="97"/>
      <c r="V908" s="191"/>
      <c r="W908" s="2"/>
      <c r="X908" s="2"/>
    </row>
    <row r="909" spans="1:24" ht="18" customHeight="1" x14ac:dyDescent="0.3">
      <c r="A909" s="268" t="s">
        <v>11</v>
      </c>
      <c r="B909" s="269"/>
      <c r="C909" s="269"/>
      <c r="D909" s="270"/>
      <c r="E909" s="270"/>
      <c r="F909" s="535"/>
      <c r="G909" s="535"/>
      <c r="H909" s="467"/>
      <c r="I909" s="467"/>
      <c r="J909" s="273"/>
      <c r="K909" s="468">
        <f>SUM(K906:K908)</f>
        <v>62</v>
      </c>
      <c r="L909" s="468">
        <f>SUM(L906:L908)</f>
        <v>82</v>
      </c>
      <c r="M909" s="468">
        <f>SUM(M906:M908)</f>
        <v>59</v>
      </c>
      <c r="N909" s="468">
        <f>SQRT((0+L909*0.866-M909*0.866)*(0+L909*0.866-M909*0.866)+(K909-L909*0.5-M909*0.5)*(K909-L909*0.5-M909*0.5))</f>
        <v>21.655870428131028</v>
      </c>
      <c r="O909" s="791"/>
      <c r="P909" s="697"/>
      <c r="Q909" s="697"/>
      <c r="R909" s="698"/>
      <c r="S909" s="792"/>
      <c r="T909" s="700"/>
      <c r="U909" s="97"/>
      <c r="V909" s="191"/>
      <c r="W909" s="2"/>
      <c r="X909" s="2"/>
    </row>
    <row r="910" spans="1:24" ht="18" customHeight="1" x14ac:dyDescent="0.3">
      <c r="A910" s="114"/>
      <c r="B910" s="115"/>
      <c r="C910" s="115"/>
      <c r="D910" s="160"/>
      <c r="E910" s="160"/>
      <c r="F910" s="120"/>
      <c r="G910" s="120"/>
      <c r="H910" s="121"/>
      <c r="I910" s="121"/>
      <c r="J910" s="244"/>
      <c r="K910" s="123">
        <f>220*K909*0.85/1000</f>
        <v>11.593999999999999</v>
      </c>
      <c r="L910" s="123">
        <f>220*L909*0.85/1000</f>
        <v>15.334</v>
      </c>
      <c r="M910" s="123">
        <f>220*M909*0.85/1000</f>
        <v>11.032999999999999</v>
      </c>
      <c r="N910" s="123"/>
      <c r="O910" s="793">
        <f>SUM(K910:M910)</f>
        <v>37.960999999999999</v>
      </c>
      <c r="P910" s="126"/>
      <c r="Q910" s="126"/>
      <c r="R910" s="163"/>
      <c r="S910" s="197"/>
      <c r="T910" s="794"/>
      <c r="U910" s="171">
        <f>SUM(O910,T910)</f>
        <v>37.960999999999999</v>
      </c>
      <c r="V910" s="479"/>
      <c r="W910" s="2"/>
      <c r="X910" s="2"/>
    </row>
    <row r="911" spans="1:24" ht="18" customHeight="1" x14ac:dyDescent="0.3">
      <c r="A911" s="181" t="s">
        <v>309</v>
      </c>
      <c r="B911" s="132">
        <v>250</v>
      </c>
      <c r="C911" s="295">
        <v>361</v>
      </c>
      <c r="D911" s="134">
        <f>MAX(K915:L915:M915)/C911*100</f>
        <v>24.37673130193906</v>
      </c>
      <c r="E911" s="134"/>
      <c r="F911" s="190"/>
      <c r="G911" s="190"/>
      <c r="H911" s="173"/>
      <c r="I911" s="173"/>
      <c r="J911" s="61">
        <f>(K911+L911+M911)/3</f>
        <v>228.33333333333334</v>
      </c>
      <c r="K911" s="174">
        <v>227</v>
      </c>
      <c r="L911" s="174">
        <v>224</v>
      </c>
      <c r="M911" s="174">
        <v>234</v>
      </c>
      <c r="N911" s="174"/>
      <c r="O911" s="795"/>
      <c r="P911" s="84"/>
      <c r="Q911" s="84"/>
      <c r="R911" s="138"/>
      <c r="S911" s="787"/>
      <c r="T911" s="788"/>
      <c r="U911" s="97"/>
      <c r="V911" s="191"/>
      <c r="W911" s="2"/>
      <c r="X911" s="2"/>
    </row>
    <row r="912" spans="1:24" ht="18" customHeight="1" x14ac:dyDescent="0.25">
      <c r="A912" s="1084" t="s">
        <v>519</v>
      </c>
      <c r="B912" s="73"/>
      <c r="C912" s="73"/>
      <c r="D912" s="167"/>
      <c r="E912" s="167">
        <v>390</v>
      </c>
      <c r="F912" s="78"/>
      <c r="G912" s="78"/>
      <c r="H912" s="79"/>
      <c r="I912" s="79"/>
      <c r="J912" s="241"/>
      <c r="K912" s="81">
        <v>53</v>
      </c>
      <c r="L912" s="81">
        <v>40</v>
      </c>
      <c r="M912" s="81">
        <v>13</v>
      </c>
      <c r="N912" s="81">
        <f>SQRT((0+L912*0.866-M912*0.866)*(0+L912*0.866-M912*0.866)+(K912-L912*0.5-M912*0.5)*(K912-L912*0.5-M912*0.5))</f>
        <v>35.340740286530504</v>
      </c>
      <c r="O912" s="795"/>
      <c r="P912" s="84"/>
      <c r="Q912" s="84"/>
      <c r="R912" s="138"/>
      <c r="S912" s="193"/>
      <c r="T912" s="789"/>
      <c r="U912" s="97"/>
      <c r="V912" s="191"/>
      <c r="W912" s="2"/>
      <c r="X912" s="2"/>
    </row>
    <row r="913" spans="1:24" ht="18" customHeight="1" x14ac:dyDescent="0.25">
      <c r="A913" s="1084" t="s">
        <v>71</v>
      </c>
      <c r="B913" s="90"/>
      <c r="C913" s="90"/>
      <c r="D913" s="145"/>
      <c r="E913" s="145">
        <v>397</v>
      </c>
      <c r="F913" s="95"/>
      <c r="G913" s="95"/>
      <c r="H913" s="96"/>
      <c r="I913" s="96"/>
      <c r="J913" s="241"/>
      <c r="K913" s="81">
        <v>14</v>
      </c>
      <c r="L913" s="81">
        <v>48</v>
      </c>
      <c r="M913" s="81">
        <v>63</v>
      </c>
      <c r="N913" s="81">
        <f>SQRT((0+L913*0.866-M913*0.866)*(0+L913*0.866-M913*0.866)+(K913-L913*0.5-M913*0.5)*(K913-L913*0.5-M913*0.5))</f>
        <v>43.485515979461482</v>
      </c>
      <c r="O913" s="795"/>
      <c r="P913" s="84"/>
      <c r="Q913" s="84"/>
      <c r="R913" s="138"/>
      <c r="S913" s="193"/>
      <c r="T913" s="147"/>
      <c r="U913" s="97"/>
      <c r="V913" s="191"/>
      <c r="W913" s="2"/>
      <c r="X913" s="2"/>
    </row>
    <row r="914" spans="1:24" ht="18" customHeight="1" x14ac:dyDescent="0.25">
      <c r="A914" s="1084"/>
      <c r="B914" s="90"/>
      <c r="C914" s="90"/>
      <c r="D914" s="145"/>
      <c r="E914" s="145">
        <v>402</v>
      </c>
      <c r="F914" s="95"/>
      <c r="G914" s="95"/>
      <c r="H914" s="96"/>
      <c r="I914" s="96"/>
      <c r="J914" s="241"/>
      <c r="K914" s="81"/>
      <c r="L914" s="81"/>
      <c r="M914" s="81"/>
      <c r="N914" s="81"/>
      <c r="O914" s="795"/>
      <c r="P914" s="84"/>
      <c r="Q914" s="84"/>
      <c r="R914" s="138"/>
      <c r="S914" s="193"/>
      <c r="T914" s="147"/>
      <c r="U914" s="97"/>
      <c r="V914" s="191"/>
      <c r="W914" s="2"/>
      <c r="X914" s="2"/>
    </row>
    <row r="915" spans="1:24" ht="18" customHeight="1" x14ac:dyDescent="0.3">
      <c r="A915" s="268" t="s">
        <v>11</v>
      </c>
      <c r="B915" s="269"/>
      <c r="C915" s="269"/>
      <c r="D915" s="270"/>
      <c r="E915" s="270"/>
      <c r="F915" s="535"/>
      <c r="G915" s="535"/>
      <c r="H915" s="467"/>
      <c r="I915" s="467"/>
      <c r="J915" s="273"/>
      <c r="K915" s="468">
        <f>SUM(K912:K914)</f>
        <v>67</v>
      </c>
      <c r="L915" s="468">
        <f>SUM(L912:L914)</f>
        <v>88</v>
      </c>
      <c r="M915" s="468">
        <f>SUM(M912:M914)</f>
        <v>76</v>
      </c>
      <c r="N915" s="468">
        <f>SQRT((0+L915*0.866-M915*0.866)*(0+L915*0.866-M915*0.866)+(K915-L915*0.5-M915*0.5)*(K915-L915*0.5-M915*0.5))</f>
        <v>18.248113984738257</v>
      </c>
      <c r="O915" s="791"/>
      <c r="P915" s="697"/>
      <c r="Q915" s="697"/>
      <c r="R915" s="698"/>
      <c r="S915" s="792"/>
      <c r="T915" s="700"/>
      <c r="U915" s="97"/>
      <c r="V915" s="191"/>
      <c r="W915" s="2"/>
      <c r="X915" s="2"/>
    </row>
    <row r="916" spans="1:24" ht="18" customHeight="1" x14ac:dyDescent="0.3">
      <c r="A916" s="114"/>
      <c r="B916" s="115"/>
      <c r="C916" s="115"/>
      <c r="D916" s="160"/>
      <c r="E916" s="160"/>
      <c r="F916" s="120"/>
      <c r="G916" s="120"/>
      <c r="H916" s="121"/>
      <c r="I916" s="121"/>
      <c r="J916" s="244"/>
      <c r="K916" s="123">
        <f>220*K915*0.85/1000</f>
        <v>12.529</v>
      </c>
      <c r="L916" s="123">
        <f>220*L915*0.85/1000</f>
        <v>16.456</v>
      </c>
      <c r="M916" s="123">
        <f>220*M915*0.85/1000</f>
        <v>14.212</v>
      </c>
      <c r="N916" s="123"/>
      <c r="O916" s="793">
        <f>SUM(K916:M916)</f>
        <v>43.197000000000003</v>
      </c>
      <c r="P916" s="126"/>
      <c r="Q916" s="126"/>
      <c r="R916" s="163"/>
      <c r="S916" s="197"/>
      <c r="T916" s="331"/>
      <c r="U916" s="478"/>
      <c r="V916" s="283">
        <f>SUM(O916,T916)</f>
        <v>43.197000000000003</v>
      </c>
      <c r="W916" s="2"/>
      <c r="X916" s="2"/>
    </row>
    <row r="917" spans="1:24" ht="18" customHeight="1" x14ac:dyDescent="0.3">
      <c r="A917" s="181" t="s">
        <v>310</v>
      </c>
      <c r="B917" s="295">
        <v>400</v>
      </c>
      <c r="C917" s="295">
        <v>361</v>
      </c>
      <c r="D917" s="134">
        <f>MAX(K925:M925)/C917*100</f>
        <v>69.252077562326875</v>
      </c>
      <c r="E917" s="134"/>
      <c r="F917" s="634"/>
      <c r="G917" s="634"/>
      <c r="H917" s="342"/>
      <c r="I917" s="342"/>
      <c r="J917" s="61">
        <f>(K917+L917+M917)/3</f>
        <v>230</v>
      </c>
      <c r="K917" s="298">
        <v>230</v>
      </c>
      <c r="L917" s="298">
        <v>231</v>
      </c>
      <c r="M917" s="298">
        <v>229</v>
      </c>
      <c r="N917" s="298"/>
      <c r="O917" s="795"/>
      <c r="P917" s="301"/>
      <c r="Q917" s="301"/>
      <c r="R917" s="726"/>
      <c r="S917" s="725"/>
      <c r="T917" s="147"/>
      <c r="U917" s="97"/>
      <c r="V917" s="191"/>
      <c r="W917" s="2"/>
      <c r="X917" s="2"/>
    </row>
    <row r="918" spans="1:24" ht="18" customHeight="1" x14ac:dyDescent="0.25">
      <c r="A918" s="1061" t="s">
        <v>173</v>
      </c>
      <c r="B918" s="302"/>
      <c r="C918" s="302"/>
      <c r="D918" s="303"/>
      <c r="E918" s="303">
        <v>405</v>
      </c>
      <c r="F918" s="356"/>
      <c r="G918" s="356"/>
      <c r="H918" s="357"/>
      <c r="I918" s="357"/>
      <c r="J918" s="306"/>
      <c r="K918" s="81">
        <v>34</v>
      </c>
      <c r="L918" s="81">
        <v>25</v>
      </c>
      <c r="M918" s="81">
        <v>28</v>
      </c>
      <c r="N918" s="358">
        <f t="shared" ref="N918:N925" si="65">SQRT((0+L918*0.866-M918*0.866)*(0+L918*0.866-M918*0.866)+(K918-L918*0.5-M918*0.5)*(K918-L918*0.5-M918*0.5))</f>
        <v>7.9372289874993536</v>
      </c>
      <c r="O918" s="795"/>
      <c r="P918" s="301"/>
      <c r="Q918" s="301"/>
      <c r="R918" s="726"/>
      <c r="S918" s="796"/>
      <c r="T918" s="797"/>
      <c r="U918" s="97"/>
      <c r="V918" s="191"/>
      <c r="W918" s="2"/>
      <c r="X918" s="2"/>
    </row>
    <row r="919" spans="1:24" ht="18" customHeight="1" x14ac:dyDescent="0.25">
      <c r="A919" s="1061" t="s">
        <v>174</v>
      </c>
      <c r="B919" s="308"/>
      <c r="C919" s="308"/>
      <c r="D919" s="309"/>
      <c r="E919" s="309">
        <v>393</v>
      </c>
      <c r="F919" s="361"/>
      <c r="G919" s="361"/>
      <c r="H919" s="362"/>
      <c r="I919" s="362"/>
      <c r="J919" s="306"/>
      <c r="K919" s="81">
        <v>51</v>
      </c>
      <c r="L919" s="81">
        <v>35</v>
      </c>
      <c r="M919" s="81">
        <v>38</v>
      </c>
      <c r="N919" s="358">
        <f t="shared" si="65"/>
        <v>14.730906421534284</v>
      </c>
      <c r="O919" s="795"/>
      <c r="P919" s="301"/>
      <c r="Q919" s="301"/>
      <c r="R919" s="726"/>
      <c r="S919" s="725"/>
      <c r="T919" s="228"/>
      <c r="U919" s="97"/>
      <c r="V919" s="191"/>
      <c r="W919" s="2"/>
      <c r="X919" s="2"/>
    </row>
    <row r="920" spans="1:24" ht="18" customHeight="1" x14ac:dyDescent="0.25">
      <c r="A920" s="1061" t="s">
        <v>175</v>
      </c>
      <c r="B920" s="308"/>
      <c r="C920" s="308"/>
      <c r="D920" s="309"/>
      <c r="E920" s="309">
        <v>400</v>
      </c>
      <c r="F920" s="361"/>
      <c r="G920" s="361"/>
      <c r="H920" s="362"/>
      <c r="I920" s="362"/>
      <c r="J920" s="306"/>
      <c r="K920" s="81">
        <v>52</v>
      </c>
      <c r="L920" s="81">
        <v>71</v>
      </c>
      <c r="M920" s="81">
        <v>18</v>
      </c>
      <c r="N920" s="358">
        <f t="shared" si="65"/>
        <v>46.506735039131691</v>
      </c>
      <c r="O920" s="795"/>
      <c r="P920" s="301"/>
      <c r="Q920" s="301"/>
      <c r="R920" s="726"/>
      <c r="S920" s="725"/>
      <c r="T920" s="228"/>
      <c r="U920" s="97"/>
      <c r="V920" s="191"/>
      <c r="W920" s="2"/>
      <c r="X920" s="113"/>
    </row>
    <row r="921" spans="1:24" ht="18" customHeight="1" x14ac:dyDescent="0.25">
      <c r="A921" s="1061" t="s">
        <v>72</v>
      </c>
      <c r="B921" s="308"/>
      <c r="C921" s="308"/>
      <c r="D921" s="309"/>
      <c r="E921" s="309"/>
      <c r="F921" s="361"/>
      <c r="G921" s="361"/>
      <c r="H921" s="362"/>
      <c r="I921" s="362"/>
      <c r="J921" s="306"/>
      <c r="K921" s="81">
        <v>0</v>
      </c>
      <c r="L921" s="81">
        <v>2</v>
      </c>
      <c r="M921" s="81">
        <v>26</v>
      </c>
      <c r="N921" s="358">
        <f t="shared" si="65"/>
        <v>25.059422499331465</v>
      </c>
      <c r="O921" s="795"/>
      <c r="P921" s="301"/>
      <c r="Q921" s="301"/>
      <c r="R921" s="726"/>
      <c r="S921" s="725"/>
      <c r="T921" s="228"/>
      <c r="U921" s="97"/>
      <c r="V921" s="191"/>
      <c r="W921" s="2"/>
      <c r="X921" s="2"/>
    </row>
    <row r="922" spans="1:24" ht="18" customHeight="1" x14ac:dyDescent="0.25">
      <c r="A922" s="1061" t="s">
        <v>73</v>
      </c>
      <c r="B922" s="308"/>
      <c r="C922" s="308"/>
      <c r="D922" s="309"/>
      <c r="E922" s="309"/>
      <c r="F922" s="361"/>
      <c r="G922" s="361"/>
      <c r="H922" s="362"/>
      <c r="I922" s="362"/>
      <c r="J922" s="306"/>
      <c r="K922" s="81">
        <v>59</v>
      </c>
      <c r="L922" s="81">
        <v>56</v>
      </c>
      <c r="M922" s="81">
        <v>40</v>
      </c>
      <c r="N922" s="358">
        <f t="shared" si="65"/>
        <v>17.691487670628494</v>
      </c>
      <c r="O922" s="795"/>
      <c r="P922" s="301"/>
      <c r="Q922" s="301"/>
      <c r="R922" s="726"/>
      <c r="S922" s="725"/>
      <c r="T922" s="228"/>
      <c r="U922" s="97"/>
      <c r="V922" s="191"/>
      <c r="W922" s="2"/>
      <c r="X922" s="2"/>
    </row>
    <row r="923" spans="1:24" ht="18" customHeight="1" x14ac:dyDescent="0.25">
      <c r="A923" s="1061" t="s">
        <v>117</v>
      </c>
      <c r="B923" s="308"/>
      <c r="C923" s="308"/>
      <c r="D923" s="309"/>
      <c r="E923" s="309"/>
      <c r="F923" s="361"/>
      <c r="G923" s="361"/>
      <c r="H923" s="362"/>
      <c r="I923" s="362"/>
      <c r="J923" s="306"/>
      <c r="K923" s="81">
        <v>24</v>
      </c>
      <c r="L923" s="81">
        <v>61</v>
      </c>
      <c r="M923" s="81">
        <v>43</v>
      </c>
      <c r="N923" s="358">
        <f t="shared" si="65"/>
        <v>32.046618292730983</v>
      </c>
      <c r="O923" s="795"/>
      <c r="P923" s="301"/>
      <c r="Q923" s="301"/>
      <c r="R923" s="726"/>
      <c r="S923" s="725"/>
      <c r="T923" s="228"/>
      <c r="U923" s="97"/>
      <c r="V923" s="191"/>
      <c r="W923" s="2"/>
      <c r="X923" s="2"/>
    </row>
    <row r="924" spans="1:24" ht="18" customHeight="1" x14ac:dyDescent="0.25">
      <c r="A924" s="1061" t="s">
        <v>373</v>
      </c>
      <c r="B924" s="308"/>
      <c r="C924" s="308"/>
      <c r="D924" s="309"/>
      <c r="E924" s="309"/>
      <c r="F924" s="361"/>
      <c r="G924" s="361"/>
      <c r="H924" s="362"/>
      <c r="I924" s="362"/>
      <c r="J924" s="306"/>
      <c r="K924" s="81">
        <v>30</v>
      </c>
      <c r="L924" s="81">
        <v>0</v>
      </c>
      <c r="M924" s="81">
        <v>1</v>
      </c>
      <c r="N924" s="358">
        <f t="shared" si="65"/>
        <v>29.512708381305842</v>
      </c>
      <c r="O924" s="795"/>
      <c r="P924" s="301"/>
      <c r="Q924" s="301"/>
      <c r="R924" s="726"/>
      <c r="S924" s="725"/>
      <c r="T924" s="228"/>
      <c r="U924" s="97"/>
      <c r="V924" s="191"/>
      <c r="W924" s="2"/>
      <c r="X924" s="2"/>
    </row>
    <row r="925" spans="1:24" ht="18" customHeight="1" x14ac:dyDescent="0.3">
      <c r="A925" s="268" t="s">
        <v>11</v>
      </c>
      <c r="B925" s="502"/>
      <c r="C925" s="502"/>
      <c r="D925" s="503"/>
      <c r="E925" s="503"/>
      <c r="F925" s="504"/>
      <c r="G925" s="504"/>
      <c r="H925" s="505"/>
      <c r="I925" s="505"/>
      <c r="J925" s="561"/>
      <c r="K925" s="507">
        <f>SUM(K918:K924)</f>
        <v>250</v>
      </c>
      <c r="L925" s="507">
        <f>SUM(L918:L924)</f>
        <v>250</v>
      </c>
      <c r="M925" s="507">
        <f>SUM(M918:M924)</f>
        <v>194</v>
      </c>
      <c r="N925" s="507">
        <f t="shared" si="65"/>
        <v>55.99876798644771</v>
      </c>
      <c r="O925" s="791"/>
      <c r="P925" s="777"/>
      <c r="Q925" s="777"/>
      <c r="R925" s="798"/>
      <c r="S925" s="799"/>
      <c r="T925" s="700"/>
      <c r="U925" s="97"/>
      <c r="V925" s="191"/>
      <c r="W925" s="2"/>
      <c r="X925" s="2"/>
    </row>
    <row r="926" spans="1:24" ht="18" customHeight="1" x14ac:dyDescent="0.3">
      <c r="A926" s="114"/>
      <c r="B926" s="323"/>
      <c r="C926" s="323"/>
      <c r="D926" s="324"/>
      <c r="E926" s="324"/>
      <c r="F926" s="368"/>
      <c r="G926" s="368"/>
      <c r="H926" s="369"/>
      <c r="I926" s="369"/>
      <c r="J926" s="326"/>
      <c r="K926" s="327">
        <f>220*K925*0.85/1000</f>
        <v>46.75</v>
      </c>
      <c r="L926" s="327">
        <f>220*L925*0.85/1000</f>
        <v>46.75</v>
      </c>
      <c r="M926" s="327">
        <f>220*M925*0.85/1000</f>
        <v>36.277999999999999</v>
      </c>
      <c r="N926" s="327"/>
      <c r="O926" s="793">
        <f>SUM(K926:M926)</f>
        <v>129.77799999999999</v>
      </c>
      <c r="P926" s="329"/>
      <c r="Q926" s="329"/>
      <c r="R926" s="443"/>
      <c r="S926" s="724"/>
      <c r="T926" s="331"/>
      <c r="U926" s="171">
        <f>SUM(O926,T926)</f>
        <v>129.77799999999999</v>
      </c>
      <c r="V926" s="479"/>
      <c r="W926" s="2"/>
      <c r="X926" s="2"/>
    </row>
    <row r="927" spans="1:24" ht="18" customHeight="1" x14ac:dyDescent="0.3">
      <c r="A927" s="181" t="s">
        <v>311</v>
      </c>
      <c r="B927" s="295">
        <v>250</v>
      </c>
      <c r="C927" s="295">
        <v>361</v>
      </c>
      <c r="D927" s="134">
        <f>MAX(K935:M935)/C927*100</f>
        <v>73.40720221606648</v>
      </c>
      <c r="E927" s="134"/>
      <c r="F927" s="634"/>
      <c r="G927" s="634"/>
      <c r="H927" s="342"/>
      <c r="I927" s="342"/>
      <c r="J927" s="61">
        <f>(K927+L927+M927)/3</f>
        <v>231.66666666666666</v>
      </c>
      <c r="K927" s="298">
        <v>240</v>
      </c>
      <c r="L927" s="298">
        <v>224</v>
      </c>
      <c r="M927" s="298">
        <v>231</v>
      </c>
      <c r="N927" s="298"/>
      <c r="O927" s="795"/>
      <c r="P927" s="301"/>
      <c r="Q927" s="301"/>
      <c r="R927" s="726"/>
      <c r="S927" s="725"/>
      <c r="T927" s="147"/>
      <c r="U927" s="97"/>
      <c r="V927" s="191"/>
      <c r="W927" s="2"/>
      <c r="X927" s="2"/>
    </row>
    <row r="928" spans="1:24" ht="18" customHeight="1" x14ac:dyDescent="0.25">
      <c r="A928" s="1061" t="s">
        <v>173</v>
      </c>
      <c r="B928" s="302"/>
      <c r="C928" s="302"/>
      <c r="D928" s="303"/>
      <c r="E928" s="303">
        <v>408</v>
      </c>
      <c r="F928" s="356"/>
      <c r="G928" s="356"/>
      <c r="H928" s="357"/>
      <c r="I928" s="357"/>
      <c r="J928" s="306"/>
      <c r="K928" s="81">
        <v>18.04</v>
      </c>
      <c r="L928" s="81">
        <v>47</v>
      </c>
      <c r="M928" s="81">
        <v>34</v>
      </c>
      <c r="N928" s="358">
        <f t="shared" ref="N928:N935" si="66">SQRT((0+L928*0.866-M928*0.866)*(0+L928*0.866-M928*0.866)+(K928-L928*0.5-M928*0.5)*(K928-L928*0.5-M928*0.5))</f>
        <v>25.123577850298314</v>
      </c>
      <c r="O928" s="795"/>
      <c r="P928" s="301"/>
      <c r="Q928" s="301"/>
      <c r="R928" s="726"/>
      <c r="S928" s="796"/>
      <c r="T928" s="797"/>
      <c r="U928" s="97"/>
      <c r="V928" s="191"/>
      <c r="W928" s="2"/>
      <c r="X928" s="2"/>
    </row>
    <row r="929" spans="1:24" ht="18" customHeight="1" x14ac:dyDescent="0.25">
      <c r="A929" s="1061" t="s">
        <v>174</v>
      </c>
      <c r="B929" s="308"/>
      <c r="C929" s="308"/>
      <c r="D929" s="309"/>
      <c r="E929" s="309">
        <v>397</v>
      </c>
      <c r="F929" s="361"/>
      <c r="G929" s="361"/>
      <c r="H929" s="362"/>
      <c r="I929" s="362"/>
      <c r="J929" s="306"/>
      <c r="K929" s="81">
        <v>55</v>
      </c>
      <c r="L929" s="81">
        <v>40</v>
      </c>
      <c r="M929" s="81">
        <v>33</v>
      </c>
      <c r="N929" s="358">
        <f t="shared" si="66"/>
        <v>19.467866960712463</v>
      </c>
      <c r="O929" s="795"/>
      <c r="P929" s="301"/>
      <c r="Q929" s="301"/>
      <c r="R929" s="726"/>
      <c r="S929" s="725"/>
      <c r="T929" s="228"/>
      <c r="U929" s="97"/>
      <c r="V929" s="191"/>
      <c r="W929" s="2"/>
      <c r="X929" s="2"/>
    </row>
    <row r="930" spans="1:24" ht="18" customHeight="1" x14ac:dyDescent="0.25">
      <c r="A930" s="1061" t="s">
        <v>175</v>
      </c>
      <c r="B930" s="308"/>
      <c r="C930" s="308"/>
      <c r="D930" s="309"/>
      <c r="E930" s="309">
        <v>403</v>
      </c>
      <c r="F930" s="361"/>
      <c r="G930" s="361"/>
      <c r="H930" s="362"/>
      <c r="I930" s="362"/>
      <c r="J930" s="306"/>
      <c r="K930" s="81">
        <v>45</v>
      </c>
      <c r="L930" s="81">
        <v>90</v>
      </c>
      <c r="M930" s="81">
        <v>42</v>
      </c>
      <c r="N930" s="358">
        <f t="shared" si="66"/>
        <v>46.571435709026623</v>
      </c>
      <c r="O930" s="795"/>
      <c r="P930" s="301"/>
      <c r="Q930" s="301"/>
      <c r="R930" s="726"/>
      <c r="S930" s="725"/>
      <c r="T930" s="228"/>
      <c r="U930" s="97"/>
      <c r="V930" s="191"/>
      <c r="W930" s="2"/>
      <c r="X930" s="2"/>
    </row>
    <row r="931" spans="1:24" ht="18" customHeight="1" x14ac:dyDescent="0.25">
      <c r="A931" s="1061" t="s">
        <v>72</v>
      </c>
      <c r="B931" s="308"/>
      <c r="C931" s="308"/>
      <c r="D931" s="309"/>
      <c r="E931" s="309"/>
      <c r="F931" s="361"/>
      <c r="G931" s="361"/>
      <c r="H931" s="362"/>
      <c r="I931" s="362"/>
      <c r="J931" s="306"/>
      <c r="K931" s="81">
        <v>1</v>
      </c>
      <c r="L931" s="81">
        <v>2</v>
      </c>
      <c r="M931" s="81">
        <v>32</v>
      </c>
      <c r="N931" s="358">
        <f t="shared" si="66"/>
        <v>30.511643679094053</v>
      </c>
      <c r="O931" s="795"/>
      <c r="P931" s="301"/>
      <c r="Q931" s="301"/>
      <c r="R931" s="726"/>
      <c r="S931" s="725"/>
      <c r="T931" s="228"/>
      <c r="U931" s="97"/>
      <c r="V931" s="191"/>
      <c r="W931" s="2"/>
      <c r="X931" s="2"/>
    </row>
    <row r="932" spans="1:24" ht="18" customHeight="1" x14ac:dyDescent="0.25">
      <c r="A932" s="1061" t="s">
        <v>73</v>
      </c>
      <c r="B932" s="308"/>
      <c r="C932" s="308"/>
      <c r="D932" s="309"/>
      <c r="E932" s="309"/>
      <c r="F932" s="361"/>
      <c r="G932" s="361"/>
      <c r="H932" s="362"/>
      <c r="I932" s="362"/>
      <c r="J932" s="306"/>
      <c r="K932" s="81">
        <v>30</v>
      </c>
      <c r="L932" s="81">
        <v>24</v>
      </c>
      <c r="M932" s="81">
        <v>33</v>
      </c>
      <c r="N932" s="358">
        <f t="shared" si="66"/>
        <v>7.9370294191214894</v>
      </c>
      <c r="O932" s="795"/>
      <c r="P932" s="301"/>
      <c r="Q932" s="301"/>
      <c r="R932" s="726"/>
      <c r="S932" s="725"/>
      <c r="T932" s="228"/>
      <c r="U932" s="97"/>
      <c r="V932" s="191"/>
      <c r="W932" s="2"/>
      <c r="X932" s="2"/>
    </row>
    <row r="933" spans="1:24" ht="18" customHeight="1" x14ac:dyDescent="0.25">
      <c r="A933" s="1061" t="s">
        <v>117</v>
      </c>
      <c r="B933" s="308"/>
      <c r="C933" s="308"/>
      <c r="D933" s="309"/>
      <c r="E933" s="309"/>
      <c r="F933" s="361"/>
      <c r="G933" s="361"/>
      <c r="H933" s="362"/>
      <c r="I933" s="362"/>
      <c r="J933" s="306"/>
      <c r="K933" s="81">
        <v>35</v>
      </c>
      <c r="L933" s="81">
        <v>47</v>
      </c>
      <c r="M933" s="81">
        <v>70</v>
      </c>
      <c r="N933" s="358">
        <f t="shared" si="66"/>
        <v>30.805465813715593</v>
      </c>
      <c r="O933" s="795"/>
      <c r="P933" s="301"/>
      <c r="Q933" s="301"/>
      <c r="R933" s="726"/>
      <c r="S933" s="725"/>
      <c r="T933" s="228"/>
      <c r="U933" s="97"/>
      <c r="V933" s="191"/>
      <c r="W933" s="2"/>
      <c r="X933" s="2"/>
    </row>
    <row r="934" spans="1:24" ht="18" customHeight="1" x14ac:dyDescent="0.25">
      <c r="A934" s="1061" t="s">
        <v>373</v>
      </c>
      <c r="B934" s="308"/>
      <c r="C934" s="308"/>
      <c r="D934" s="309"/>
      <c r="E934" s="309"/>
      <c r="F934" s="361"/>
      <c r="G934" s="361"/>
      <c r="H934" s="362"/>
      <c r="I934" s="362"/>
      <c r="J934" s="306"/>
      <c r="K934" s="81">
        <v>2</v>
      </c>
      <c r="L934" s="81">
        <v>0.82</v>
      </c>
      <c r="M934" s="81">
        <v>21</v>
      </c>
      <c r="N934" s="358">
        <f t="shared" si="66"/>
        <v>19.616179081931325</v>
      </c>
      <c r="O934" s="795"/>
      <c r="P934" s="301"/>
      <c r="Q934" s="301"/>
      <c r="R934" s="726"/>
      <c r="S934" s="725"/>
      <c r="T934" s="228"/>
      <c r="U934" s="97"/>
      <c r="V934" s="191"/>
      <c r="W934" s="2"/>
      <c r="X934" s="2"/>
    </row>
    <row r="935" spans="1:24" ht="18" customHeight="1" x14ac:dyDescent="0.3">
      <c r="A935" s="268" t="s">
        <v>11</v>
      </c>
      <c r="B935" s="502"/>
      <c r="C935" s="502"/>
      <c r="D935" s="503"/>
      <c r="E935" s="503"/>
      <c r="F935" s="504"/>
      <c r="G935" s="504"/>
      <c r="H935" s="505"/>
      <c r="I935" s="505"/>
      <c r="J935" s="561"/>
      <c r="K935" s="507">
        <f>SUM(K928:K934)</f>
        <v>186.04</v>
      </c>
      <c r="L935" s="507">
        <f>SUM(L928:L934)</f>
        <v>250.82</v>
      </c>
      <c r="M935" s="507">
        <f>SUM(M928:M934)</f>
        <v>265</v>
      </c>
      <c r="N935" s="507">
        <f t="shared" si="66"/>
        <v>72.911537857971425</v>
      </c>
      <c r="O935" s="791"/>
      <c r="P935" s="777"/>
      <c r="Q935" s="777"/>
      <c r="R935" s="798"/>
      <c r="S935" s="799"/>
      <c r="T935" s="700"/>
      <c r="U935" s="97"/>
      <c r="V935" s="97"/>
      <c r="W935" s="2"/>
      <c r="X935" s="2"/>
    </row>
    <row r="936" spans="1:24" ht="18" customHeight="1" x14ac:dyDescent="0.3">
      <c r="A936" s="114"/>
      <c r="B936" s="323"/>
      <c r="C936" s="323"/>
      <c r="D936" s="324"/>
      <c r="E936" s="324"/>
      <c r="F936" s="368"/>
      <c r="G936" s="368"/>
      <c r="H936" s="369"/>
      <c r="I936" s="369"/>
      <c r="J936" s="326"/>
      <c r="K936" s="327">
        <f>220*K935*0.85/1000</f>
        <v>34.789479999999998</v>
      </c>
      <c r="L936" s="327">
        <f>220*L935*0.85/1000</f>
        <v>46.90334</v>
      </c>
      <c r="M936" s="327">
        <f>220*M935*0.85/1000</f>
        <v>49.555</v>
      </c>
      <c r="N936" s="327"/>
      <c r="O936" s="793">
        <f>SUM(K936:M936)</f>
        <v>131.24781999999999</v>
      </c>
      <c r="P936" s="329"/>
      <c r="Q936" s="329"/>
      <c r="R936" s="443"/>
      <c r="S936" s="724"/>
      <c r="T936" s="331"/>
      <c r="U936" s="478"/>
      <c r="V936" s="283">
        <f>SUM(O936,T936)</f>
        <v>131.24781999999999</v>
      </c>
      <c r="W936" s="2"/>
      <c r="X936" s="2"/>
    </row>
    <row r="937" spans="1:24" ht="18" customHeight="1" x14ac:dyDescent="0.3">
      <c r="A937" s="181" t="s">
        <v>312</v>
      </c>
      <c r="B937" s="132">
        <v>250</v>
      </c>
      <c r="C937" s="132">
        <v>361</v>
      </c>
      <c r="D937" s="134">
        <f>MAX(K943:M943)/C937*100</f>
        <v>23.578947368421048</v>
      </c>
      <c r="E937" s="134"/>
      <c r="F937" s="190"/>
      <c r="G937" s="190"/>
      <c r="H937" s="173"/>
      <c r="I937" s="173"/>
      <c r="J937" s="61">
        <f>(K937+L937+M937)/3</f>
        <v>231.33333333333334</v>
      </c>
      <c r="K937" s="174">
        <v>236</v>
      </c>
      <c r="L937" s="174">
        <v>227</v>
      </c>
      <c r="M937" s="174">
        <v>231</v>
      </c>
      <c r="N937" s="174"/>
      <c r="O937" s="795"/>
      <c r="P937" s="84"/>
      <c r="Q937" s="84"/>
      <c r="R937" s="138"/>
      <c r="S937" s="193"/>
      <c r="T937" s="228"/>
      <c r="U937" s="97"/>
      <c r="V937" s="191"/>
      <c r="W937" s="2"/>
      <c r="X937" s="2"/>
    </row>
    <row r="938" spans="1:24" ht="18" customHeight="1" x14ac:dyDescent="0.25">
      <c r="A938" s="1084" t="s">
        <v>176</v>
      </c>
      <c r="B938" s="302"/>
      <c r="C938" s="302"/>
      <c r="D938" s="303"/>
      <c r="E938" s="303">
        <v>399</v>
      </c>
      <c r="F938" s="356"/>
      <c r="G938" s="356"/>
      <c r="H938" s="357"/>
      <c r="I938" s="357"/>
      <c r="J938" s="306"/>
      <c r="K938" s="81">
        <v>6</v>
      </c>
      <c r="L938" s="81">
        <v>49</v>
      </c>
      <c r="M938" s="81">
        <v>32</v>
      </c>
      <c r="N938" s="358">
        <f t="shared" ref="N938:N961" si="67">SQRT((0+L938*0.866-M938*0.866)*(0+L938*0.866-M938*0.866)+(K938-L938*0.5-M938*0.5)*(K938-L938*0.5-M938*0.5))</f>
        <v>37.509829165166828</v>
      </c>
      <c r="O938" s="795"/>
      <c r="P938" s="301"/>
      <c r="Q938" s="301"/>
      <c r="R938" s="726"/>
      <c r="S938" s="796"/>
      <c r="T938" s="251"/>
      <c r="U938" s="97"/>
      <c r="V938" s="191"/>
      <c r="W938" s="2"/>
      <c r="X938" s="2"/>
    </row>
    <row r="939" spans="1:24" ht="18" customHeight="1" x14ac:dyDescent="0.25">
      <c r="A939" s="1084" t="s">
        <v>314</v>
      </c>
      <c r="B939" s="308"/>
      <c r="C939" s="308"/>
      <c r="D939" s="309"/>
      <c r="E939" s="309">
        <v>406</v>
      </c>
      <c r="F939" s="361"/>
      <c r="G939" s="361"/>
      <c r="H939" s="362"/>
      <c r="I939" s="362"/>
      <c r="J939" s="306"/>
      <c r="K939" s="81">
        <v>9</v>
      </c>
      <c r="L939" s="81">
        <v>22</v>
      </c>
      <c r="M939" s="81">
        <v>1.5</v>
      </c>
      <c r="N939" s="358">
        <f t="shared" si="67"/>
        <v>17.964729583269545</v>
      </c>
      <c r="O939" s="795"/>
      <c r="P939" s="301"/>
      <c r="Q939" s="301"/>
      <c r="R939" s="726"/>
      <c r="S939" s="725"/>
      <c r="T939" s="147"/>
      <c r="U939" s="97"/>
      <c r="V939" s="191"/>
      <c r="W939" s="2"/>
      <c r="X939" s="2"/>
    </row>
    <row r="940" spans="1:24" ht="18" customHeight="1" x14ac:dyDescent="0.25">
      <c r="A940" s="1084" t="s">
        <v>583</v>
      </c>
      <c r="B940" s="308"/>
      <c r="C940" s="308"/>
      <c r="D940" s="309"/>
      <c r="E940" s="309">
        <v>405</v>
      </c>
      <c r="F940" s="361"/>
      <c r="G940" s="361"/>
      <c r="H940" s="362"/>
      <c r="I940" s="362"/>
      <c r="J940" s="306"/>
      <c r="K940" s="81">
        <v>9</v>
      </c>
      <c r="L940" s="81">
        <v>0.82</v>
      </c>
      <c r="M940" s="81">
        <v>7</v>
      </c>
      <c r="N940" s="358">
        <f t="shared" si="67"/>
        <v>7.3858458915956273</v>
      </c>
      <c r="O940" s="795"/>
      <c r="P940" s="301"/>
      <c r="Q940" s="301"/>
      <c r="R940" s="726"/>
      <c r="S940" s="725"/>
      <c r="T940" s="147"/>
      <c r="U940" s="97"/>
      <c r="V940" s="191"/>
      <c r="W940" s="2"/>
      <c r="X940" s="113"/>
    </row>
    <row r="941" spans="1:24" ht="18" customHeight="1" x14ac:dyDescent="0.25">
      <c r="A941" s="1084" t="s">
        <v>584</v>
      </c>
      <c r="B941" s="308"/>
      <c r="C941" s="308"/>
      <c r="D941" s="309"/>
      <c r="E941" s="309"/>
      <c r="F941" s="361"/>
      <c r="G941" s="361"/>
      <c r="H941" s="362"/>
      <c r="I941" s="362"/>
      <c r="J941" s="306"/>
      <c r="K941" s="81">
        <v>20</v>
      </c>
      <c r="L941" s="81">
        <v>12</v>
      </c>
      <c r="M941" s="81">
        <v>8</v>
      </c>
      <c r="N941" s="358">
        <f t="shared" ref="N941" si="68">SQRT((0+L941*0.866-M941*0.866)*(0+L941*0.866-M941*0.866)+(K941-L941*0.5-M941*0.5)*(K941-L941*0.5-M941*0.5))</f>
        <v>10.58297198333247</v>
      </c>
      <c r="O941" s="795"/>
      <c r="P941" s="301"/>
      <c r="Q941" s="301"/>
      <c r="R941" s="726"/>
      <c r="S941" s="725"/>
      <c r="T941" s="147"/>
      <c r="U941" s="97"/>
      <c r="V941" s="191"/>
      <c r="W941" s="2"/>
      <c r="X941" s="113"/>
    </row>
    <row r="942" spans="1:24" ht="18" customHeight="1" x14ac:dyDescent="0.25">
      <c r="A942" s="1084" t="s">
        <v>585</v>
      </c>
      <c r="B942" s="308"/>
      <c r="C942" s="308"/>
      <c r="D942" s="309"/>
      <c r="E942" s="309"/>
      <c r="F942" s="361"/>
      <c r="G942" s="361"/>
      <c r="H942" s="362"/>
      <c r="I942" s="362"/>
      <c r="J942" s="306"/>
      <c r="K942" s="81">
        <v>0.2</v>
      </c>
      <c r="L942" s="81">
        <v>1.3</v>
      </c>
      <c r="M942" s="81">
        <v>1.1000000000000001</v>
      </c>
      <c r="N942" s="358">
        <f t="shared" si="67"/>
        <v>1.0148882894190867</v>
      </c>
      <c r="O942" s="795"/>
      <c r="P942" s="301"/>
      <c r="Q942" s="301"/>
      <c r="R942" s="726"/>
      <c r="S942" s="725"/>
      <c r="T942" s="147"/>
      <c r="U942" s="97"/>
      <c r="V942" s="191"/>
      <c r="W942" s="2"/>
      <c r="X942" s="2"/>
    </row>
    <row r="943" spans="1:24" ht="18" customHeight="1" x14ac:dyDescent="0.3">
      <c r="A943" s="100" t="s">
        <v>11</v>
      </c>
      <c r="B943" s="314"/>
      <c r="C943" s="314"/>
      <c r="D943" s="315"/>
      <c r="E943" s="315"/>
      <c r="F943" s="334"/>
      <c r="G943" s="334"/>
      <c r="H943" s="365"/>
      <c r="I943" s="365"/>
      <c r="J943" s="317"/>
      <c r="K943" s="318">
        <f>SUM(K938:K942)</f>
        <v>44.2</v>
      </c>
      <c r="L943" s="318">
        <f>SUM(L938:L942)</f>
        <v>85.11999999999999</v>
      </c>
      <c r="M943" s="318">
        <f>SUM(M938:M942)</f>
        <v>49.6</v>
      </c>
      <c r="N943" s="318">
        <f t="shared" si="67"/>
        <v>38.504322958628933</v>
      </c>
      <c r="O943" s="791"/>
      <c r="P943" s="320"/>
      <c r="Q943" s="320"/>
      <c r="R943" s="366"/>
      <c r="S943" s="723"/>
      <c r="T943" s="701"/>
      <c r="U943" s="97"/>
      <c r="V943" s="800"/>
      <c r="W943" s="2"/>
      <c r="X943" s="2"/>
    </row>
    <row r="944" spans="1:24" ht="18" customHeight="1" x14ac:dyDescent="0.3">
      <c r="A944" s="114"/>
      <c r="B944" s="323"/>
      <c r="C944" s="323"/>
      <c r="D944" s="324"/>
      <c r="E944" s="324"/>
      <c r="F944" s="368"/>
      <c r="G944" s="368"/>
      <c r="H944" s="369"/>
      <c r="I944" s="369"/>
      <c r="J944" s="326"/>
      <c r="K944" s="327">
        <f>220*K943*0.85/1000</f>
        <v>8.2653999999999996</v>
      </c>
      <c r="L944" s="327">
        <f>220*L943*0.85/1000</f>
        <v>15.917439999999997</v>
      </c>
      <c r="M944" s="327">
        <f>220*M943*0.85/1000</f>
        <v>9.2751999999999981</v>
      </c>
      <c r="N944" s="327"/>
      <c r="O944" s="793">
        <f>SUM(K944:M944)</f>
        <v>33.458039999999997</v>
      </c>
      <c r="P944" s="329"/>
      <c r="Q944" s="329"/>
      <c r="R944" s="443"/>
      <c r="S944" s="724"/>
      <c r="T944" s="331"/>
      <c r="U944" s="171">
        <f>SUM(O944,T944)</f>
        <v>33.458039999999997</v>
      </c>
      <c r="V944" s="479"/>
      <c r="W944" s="2"/>
      <c r="X944" s="2"/>
    </row>
    <row r="945" spans="1:24" ht="18" customHeight="1" x14ac:dyDescent="0.3">
      <c r="A945" s="801" t="s">
        <v>313</v>
      </c>
      <c r="B945" s="132">
        <v>250</v>
      </c>
      <c r="C945" s="132">
        <v>361</v>
      </c>
      <c r="D945" s="134">
        <f>MAX(K951:M951)/C945*100</f>
        <v>17.717451523545709</v>
      </c>
      <c r="E945" s="134"/>
      <c r="F945" s="190"/>
      <c r="G945" s="190"/>
      <c r="H945" s="173"/>
      <c r="I945" s="173"/>
      <c r="J945" s="61">
        <f>(K945+L945+M945)/3</f>
        <v>227.66666666666666</v>
      </c>
      <c r="K945" s="174">
        <v>227</v>
      </c>
      <c r="L945" s="174">
        <v>228</v>
      </c>
      <c r="M945" s="174">
        <v>228</v>
      </c>
      <c r="N945" s="174"/>
      <c r="O945" s="795"/>
      <c r="P945" s="84"/>
      <c r="Q945" s="84"/>
      <c r="R945" s="138"/>
      <c r="S945" s="193"/>
      <c r="T945" s="228"/>
      <c r="U945" s="97"/>
      <c r="V945" s="191"/>
      <c r="W945" s="2"/>
      <c r="X945" s="2"/>
    </row>
    <row r="946" spans="1:24" ht="18" customHeight="1" x14ac:dyDescent="0.25">
      <c r="A946" s="1084" t="s">
        <v>176</v>
      </c>
      <c r="B946" s="302"/>
      <c r="C946" s="302"/>
      <c r="D946" s="303"/>
      <c r="E946" s="303">
        <v>386</v>
      </c>
      <c r="F946" s="356"/>
      <c r="G946" s="356"/>
      <c r="H946" s="357"/>
      <c r="I946" s="357"/>
      <c r="J946" s="306"/>
      <c r="K946" s="81">
        <v>12</v>
      </c>
      <c r="L946" s="81">
        <v>44</v>
      </c>
      <c r="M946" s="81">
        <v>40</v>
      </c>
      <c r="N946" s="358">
        <f t="shared" si="67"/>
        <v>30.199326085196006</v>
      </c>
      <c r="O946" s="795"/>
      <c r="P946" s="301"/>
      <c r="Q946" s="301"/>
      <c r="R946" s="726"/>
      <c r="S946" s="796"/>
      <c r="T946" s="251"/>
      <c r="U946" s="97"/>
      <c r="V946" s="191"/>
      <c r="W946" s="2"/>
      <c r="X946" s="2"/>
    </row>
    <row r="947" spans="1:24" ht="18" customHeight="1" x14ac:dyDescent="0.25">
      <c r="A947" s="1084" t="s">
        <v>314</v>
      </c>
      <c r="B947" s="308"/>
      <c r="C947" s="308"/>
      <c r="D947" s="309"/>
      <c r="E947" s="309">
        <v>398</v>
      </c>
      <c r="F947" s="361"/>
      <c r="G947" s="361"/>
      <c r="H947" s="362"/>
      <c r="I947" s="362"/>
      <c r="J947" s="306"/>
      <c r="K947" s="81">
        <v>10</v>
      </c>
      <c r="L947" s="81">
        <v>11</v>
      </c>
      <c r="M947" s="81">
        <v>9</v>
      </c>
      <c r="N947" s="358">
        <f t="shared" si="67"/>
        <v>1.7320000000000002</v>
      </c>
      <c r="O947" s="795"/>
      <c r="P947" s="301"/>
      <c r="Q947" s="301"/>
      <c r="R947" s="726"/>
      <c r="S947" s="725"/>
      <c r="T947" s="147"/>
      <c r="U947" s="97"/>
      <c r="V947" s="191"/>
      <c r="W947" s="2"/>
      <c r="X947" s="2"/>
    </row>
    <row r="948" spans="1:24" ht="18" customHeight="1" x14ac:dyDescent="0.25">
      <c r="A948" s="1084" t="s">
        <v>586</v>
      </c>
      <c r="B948" s="308"/>
      <c r="C948" s="308"/>
      <c r="D948" s="309"/>
      <c r="E948" s="309">
        <v>394</v>
      </c>
      <c r="F948" s="361"/>
      <c r="G948" s="361"/>
      <c r="H948" s="362"/>
      <c r="I948" s="362"/>
      <c r="J948" s="306"/>
      <c r="K948" s="81">
        <v>5</v>
      </c>
      <c r="L948" s="81">
        <v>5</v>
      </c>
      <c r="M948" s="81">
        <v>0.5</v>
      </c>
      <c r="N948" s="358">
        <f t="shared" si="67"/>
        <v>4.4999009989109764</v>
      </c>
      <c r="O948" s="795"/>
      <c r="P948" s="301"/>
      <c r="Q948" s="301"/>
      <c r="R948" s="726"/>
      <c r="S948" s="725"/>
      <c r="T948" s="147"/>
      <c r="U948" s="97"/>
      <c r="V948" s="191"/>
      <c r="W948" s="2"/>
      <c r="X948" s="2"/>
    </row>
    <row r="949" spans="1:24" ht="18" customHeight="1" x14ac:dyDescent="0.25">
      <c r="A949" s="1084" t="s">
        <v>584</v>
      </c>
      <c r="B949" s="308"/>
      <c r="C949" s="308"/>
      <c r="D949" s="309"/>
      <c r="E949" s="309"/>
      <c r="F949" s="361"/>
      <c r="G949" s="361"/>
      <c r="H949" s="362"/>
      <c r="I949" s="362"/>
      <c r="J949" s="306"/>
      <c r="K949" s="81">
        <v>3</v>
      </c>
      <c r="L949" s="81">
        <v>2.46</v>
      </c>
      <c r="M949" s="81">
        <v>0.5</v>
      </c>
      <c r="N949" s="358">
        <f t="shared" ref="N949" si="69">SQRT((0+L949*0.866-M949*0.866)*(0+L949*0.866-M949*0.866)+(K949-L949*0.5-M949*0.5)*(K949-L949*0.5-M949*0.5))</f>
        <v>2.2784711913035021</v>
      </c>
      <c r="O949" s="795"/>
      <c r="P949" s="301"/>
      <c r="Q949" s="301"/>
      <c r="R949" s="726"/>
      <c r="S949" s="725"/>
      <c r="T949" s="147"/>
      <c r="U949" s="97"/>
      <c r="V949" s="191"/>
      <c r="W949" s="2"/>
      <c r="X949" s="2"/>
    </row>
    <row r="950" spans="1:24" ht="18" customHeight="1" x14ac:dyDescent="0.25">
      <c r="A950" s="1084" t="s">
        <v>585</v>
      </c>
      <c r="B950" s="308"/>
      <c r="C950" s="308"/>
      <c r="D950" s="309"/>
      <c r="E950" s="309"/>
      <c r="F950" s="361"/>
      <c r="G950" s="361"/>
      <c r="H950" s="362"/>
      <c r="I950" s="362"/>
      <c r="J950" s="306"/>
      <c r="K950" s="81">
        <v>5</v>
      </c>
      <c r="L950" s="81">
        <v>1.5</v>
      </c>
      <c r="M950" s="81">
        <v>5</v>
      </c>
      <c r="N950" s="358">
        <f t="shared" si="67"/>
        <v>3.4999229991529814</v>
      </c>
      <c r="O950" s="795"/>
      <c r="P950" s="301"/>
      <c r="Q950" s="301"/>
      <c r="R950" s="726"/>
      <c r="S950" s="725"/>
      <c r="T950" s="147"/>
      <c r="U950" s="97"/>
      <c r="V950" s="191"/>
      <c r="W950" s="2"/>
      <c r="X950" s="2"/>
    </row>
    <row r="951" spans="1:24" ht="18" customHeight="1" x14ac:dyDescent="0.3">
      <c r="A951" s="100" t="s">
        <v>11</v>
      </c>
      <c r="B951" s="314"/>
      <c r="C951" s="314"/>
      <c r="D951" s="315"/>
      <c r="E951" s="315"/>
      <c r="F951" s="334"/>
      <c r="G951" s="334"/>
      <c r="H951" s="365"/>
      <c r="I951" s="365"/>
      <c r="J951" s="317"/>
      <c r="K951" s="318">
        <f>SUM(K946:K950)</f>
        <v>35</v>
      </c>
      <c r="L951" s="318">
        <f>SUM(L946:L950)</f>
        <v>63.96</v>
      </c>
      <c r="M951" s="318">
        <f>SUM(M946:M950)</f>
        <v>55</v>
      </c>
      <c r="N951" s="318">
        <f t="shared" si="67"/>
        <v>25.680305052892187</v>
      </c>
      <c r="O951" s="791"/>
      <c r="P951" s="320"/>
      <c r="Q951" s="320"/>
      <c r="R951" s="366"/>
      <c r="S951" s="723"/>
      <c r="T951" s="701"/>
      <c r="U951" s="97"/>
      <c r="V951" s="97"/>
      <c r="W951" s="2"/>
      <c r="X951" s="2"/>
    </row>
    <row r="952" spans="1:24" ht="18" customHeight="1" x14ac:dyDescent="0.3">
      <c r="A952" s="114"/>
      <c r="B952" s="323"/>
      <c r="C952" s="323"/>
      <c r="D952" s="324"/>
      <c r="E952" s="324"/>
      <c r="F952" s="368"/>
      <c r="G952" s="368"/>
      <c r="H952" s="369"/>
      <c r="I952" s="369"/>
      <c r="J952" s="326"/>
      <c r="K952" s="327">
        <f>220*K951*0.85/1000</f>
        <v>6.5449999999999999</v>
      </c>
      <c r="L952" s="327">
        <f>220*L951*0.85/1000</f>
        <v>11.960520000000001</v>
      </c>
      <c r="M952" s="327">
        <f>220*M951*0.85/1000</f>
        <v>10.285</v>
      </c>
      <c r="N952" s="327"/>
      <c r="O952" s="793">
        <f>SUM(K952:M952)</f>
        <v>28.790520000000001</v>
      </c>
      <c r="P952" s="329"/>
      <c r="Q952" s="329"/>
      <c r="R952" s="443"/>
      <c r="S952" s="724"/>
      <c r="T952" s="331"/>
      <c r="U952" s="478"/>
      <c r="V952" s="283">
        <f>SUM(O952,T952)</f>
        <v>28.790520000000001</v>
      </c>
      <c r="W952" s="2"/>
      <c r="X952" s="2"/>
    </row>
    <row r="953" spans="1:24" ht="18" customHeight="1" x14ac:dyDescent="0.3">
      <c r="A953" s="181" t="s">
        <v>608</v>
      </c>
      <c r="B953" s="295">
        <v>320</v>
      </c>
      <c r="C953" s="295">
        <v>462</v>
      </c>
      <c r="D953" s="134">
        <f>MAX(K958:L958:M958)/462*100</f>
        <v>7.1645021645021654</v>
      </c>
      <c r="E953" s="134"/>
      <c r="F953" s="487">
        <v>630</v>
      </c>
      <c r="G953" s="487">
        <v>910</v>
      </c>
      <c r="H953" s="421">
        <f>MAX(P958:R958)*100/G953</f>
        <v>0</v>
      </c>
      <c r="I953" s="60"/>
      <c r="J953" s="61">
        <f>(K953+L953+M953)/3</f>
        <v>244</v>
      </c>
      <c r="K953" s="174">
        <v>244</v>
      </c>
      <c r="L953" s="174">
        <v>244</v>
      </c>
      <c r="M953" s="174">
        <v>244</v>
      </c>
      <c r="N953" s="174"/>
      <c r="O953" s="795"/>
      <c r="P953" s="301"/>
      <c r="Q953" s="301"/>
      <c r="R953" s="451"/>
      <c r="S953" s="725"/>
      <c r="T953" s="228"/>
      <c r="U953" s="97"/>
      <c r="V953" s="191"/>
      <c r="W953" s="2"/>
      <c r="X953" s="2"/>
    </row>
    <row r="954" spans="1:24" ht="18" customHeight="1" x14ac:dyDescent="0.25">
      <c r="A954" s="1070" t="s">
        <v>609</v>
      </c>
      <c r="B954" s="400"/>
      <c r="C954" s="400"/>
      <c r="D954" s="555"/>
      <c r="E954" s="168">
        <v>428</v>
      </c>
      <c r="F954" s="556"/>
      <c r="G954" s="556"/>
      <c r="H954" s="357"/>
      <c r="I954" s="357"/>
      <c r="J954" s="306"/>
      <c r="K954" s="81">
        <v>4</v>
      </c>
      <c r="L954" s="81">
        <v>1</v>
      </c>
      <c r="M954" s="81">
        <v>1</v>
      </c>
      <c r="N954" s="358">
        <f t="shared" si="67"/>
        <v>3</v>
      </c>
      <c r="O954" s="795"/>
      <c r="P954" s="301"/>
      <c r="Q954" s="301"/>
      <c r="R954" s="451"/>
      <c r="S954" s="796"/>
      <c r="T954" s="251"/>
      <c r="U954" s="97"/>
      <c r="V954" s="191"/>
      <c r="W954" s="2"/>
      <c r="X954" s="2"/>
    </row>
    <row r="955" spans="1:24" ht="18" customHeight="1" x14ac:dyDescent="0.25">
      <c r="A955" s="1061" t="s">
        <v>610</v>
      </c>
      <c r="B955" s="407"/>
      <c r="C955" s="407"/>
      <c r="D955" s="558"/>
      <c r="E955" s="146">
        <v>420</v>
      </c>
      <c r="F955" s="559"/>
      <c r="G955" s="559"/>
      <c r="H955" s="362"/>
      <c r="I955" s="362"/>
      <c r="J955" s="306"/>
      <c r="K955" s="358">
        <v>13</v>
      </c>
      <c r="L955" s="358">
        <v>12</v>
      </c>
      <c r="M955" s="358">
        <v>10</v>
      </c>
      <c r="N955" s="358">
        <f t="shared" si="67"/>
        <v>2.6457180499818942</v>
      </c>
      <c r="O955" s="795"/>
      <c r="P955" s="301"/>
      <c r="Q955" s="301"/>
      <c r="R955" s="726"/>
      <c r="S955" s="796"/>
      <c r="T955" s="251"/>
      <c r="U955" s="97"/>
      <c r="V955" s="191"/>
      <c r="W955" s="2"/>
      <c r="X955" s="2"/>
    </row>
    <row r="956" spans="1:24" ht="18" customHeight="1" x14ac:dyDescent="0.25">
      <c r="A956" s="1061" t="s">
        <v>396</v>
      </c>
      <c r="B956" s="407"/>
      <c r="C956" s="407"/>
      <c r="D956" s="558"/>
      <c r="E956" s="146">
        <v>420</v>
      </c>
      <c r="F956" s="559"/>
      <c r="G956" s="559"/>
      <c r="H956" s="362"/>
      <c r="I956" s="362"/>
      <c r="J956" s="306"/>
      <c r="K956" s="358">
        <v>16</v>
      </c>
      <c r="L956" s="358">
        <v>12</v>
      </c>
      <c r="M956" s="358">
        <v>4</v>
      </c>
      <c r="N956" s="358">
        <f t="shared" si="67"/>
        <v>10.582872199927579</v>
      </c>
      <c r="O956" s="795"/>
      <c r="P956" s="301"/>
      <c r="Q956" s="301"/>
      <c r="R956" s="726"/>
      <c r="S956" s="725"/>
      <c r="T956" s="251"/>
      <c r="U956" s="97"/>
      <c r="V956" s="191"/>
      <c r="W956" s="2"/>
      <c r="X956" s="2"/>
    </row>
    <row r="957" spans="1:24" ht="18" customHeight="1" x14ac:dyDescent="0.25">
      <c r="A957" s="1061" t="s">
        <v>397</v>
      </c>
      <c r="B957" s="407"/>
      <c r="C957" s="407"/>
      <c r="D957" s="558"/>
      <c r="E957" s="146"/>
      <c r="F957" s="559"/>
      <c r="G957" s="559"/>
      <c r="H957" s="362"/>
      <c r="I957" s="362"/>
      <c r="J957" s="306"/>
      <c r="K957" s="358">
        <v>0.1</v>
      </c>
      <c r="L957" s="358">
        <v>0.3</v>
      </c>
      <c r="M957" s="358">
        <v>1</v>
      </c>
      <c r="N957" s="358">
        <f t="shared" si="67"/>
        <v>0.81852210721519314</v>
      </c>
      <c r="O957" s="795"/>
      <c r="P957" s="301"/>
      <c r="Q957" s="301"/>
      <c r="R957" s="726"/>
      <c r="S957" s="725"/>
      <c r="T957" s="251"/>
      <c r="U957" s="97"/>
      <c r="V957" s="191"/>
      <c r="W957" s="2"/>
      <c r="X957" s="2"/>
    </row>
    <row r="958" spans="1:24" ht="18" customHeight="1" x14ac:dyDescent="0.3">
      <c r="A958" s="100" t="s">
        <v>11</v>
      </c>
      <c r="B958" s="314"/>
      <c r="C958" s="314"/>
      <c r="D958" s="315"/>
      <c r="E958" s="315"/>
      <c r="F958" s="334"/>
      <c r="G958" s="334"/>
      <c r="H958" s="365"/>
      <c r="I958" s="365"/>
      <c r="J958" s="317"/>
      <c r="K958" s="318">
        <f>SUM(K954:K957)</f>
        <v>33.1</v>
      </c>
      <c r="L958" s="318">
        <f>SUM(L954:L957)</f>
        <v>25.3</v>
      </c>
      <c r="M958" s="318">
        <f>SUM(M954:M957)</f>
        <v>16</v>
      </c>
      <c r="N958" s="318">
        <f t="shared" si="67"/>
        <v>14.827885703632871</v>
      </c>
      <c r="O958" s="791"/>
      <c r="P958" s="804"/>
      <c r="Q958" s="804"/>
      <c r="R958" s="805"/>
      <c r="S958" s="723"/>
      <c r="T958" s="701"/>
      <c r="U958" s="97"/>
      <c r="V958" s="97"/>
      <c r="W958" s="2"/>
      <c r="X958" s="113"/>
    </row>
    <row r="959" spans="1:24" ht="18" customHeight="1" x14ac:dyDescent="0.3">
      <c r="A959" s="114"/>
      <c r="B959" s="323"/>
      <c r="C959" s="323"/>
      <c r="D959" s="324"/>
      <c r="E959" s="324"/>
      <c r="F959" s="368"/>
      <c r="G959" s="368"/>
      <c r="H959" s="369"/>
      <c r="I959" s="369"/>
      <c r="J959" s="326"/>
      <c r="K959" s="327">
        <f>220*K958*0.85/1000</f>
        <v>6.1897000000000002</v>
      </c>
      <c r="L959" s="327">
        <f>220*L958*0.85/1000</f>
        <v>4.7310999999999996</v>
      </c>
      <c r="M959" s="327">
        <f>220*M958*0.85/1000</f>
        <v>2.992</v>
      </c>
      <c r="N959" s="327"/>
      <c r="O959" s="793">
        <f>SUM(K959:M959)</f>
        <v>13.912800000000001</v>
      </c>
      <c r="P959" s="476"/>
      <c r="Q959" s="476"/>
      <c r="R959" s="806"/>
      <c r="S959" s="724"/>
      <c r="T959" s="331"/>
      <c r="U959" s="171">
        <f>SUM(O959,T959)</f>
        <v>13.912800000000001</v>
      </c>
      <c r="V959" s="479"/>
      <c r="W959" s="2"/>
      <c r="X959" s="113"/>
    </row>
    <row r="960" spans="1:24" ht="18" customHeight="1" x14ac:dyDescent="0.3">
      <c r="A960" s="807" t="s">
        <v>114</v>
      </c>
      <c r="B960" s="295">
        <v>160</v>
      </c>
      <c r="C960" s="295">
        <v>231</v>
      </c>
      <c r="D960" s="374">
        <f>MAX(K964:M964)*100/C960</f>
        <v>0.4329004329004329</v>
      </c>
      <c r="E960" s="374"/>
      <c r="F960" s="487"/>
      <c r="G960" s="487"/>
      <c r="H960" s="342"/>
      <c r="I960" s="342"/>
      <c r="J960" s="61">
        <f>(K960+L960+M960)/3</f>
        <v>235.66666666666666</v>
      </c>
      <c r="K960" s="500">
        <v>236</v>
      </c>
      <c r="L960" s="298">
        <v>233</v>
      </c>
      <c r="M960" s="298">
        <v>238</v>
      </c>
      <c r="N960" s="298"/>
      <c r="O960" s="795"/>
      <c r="P960" s="301"/>
      <c r="Q960" s="301"/>
      <c r="R960" s="726"/>
      <c r="S960" s="725"/>
      <c r="T960" s="228"/>
      <c r="U960" s="97"/>
      <c r="V960" s="191"/>
      <c r="W960" s="2"/>
      <c r="X960" s="2"/>
    </row>
    <row r="961" spans="1:24" ht="18" customHeight="1" x14ac:dyDescent="0.3">
      <c r="A961" s="808"/>
      <c r="B961" s="400"/>
      <c r="C961" s="400"/>
      <c r="D961" s="809"/>
      <c r="E961" s="810">
        <v>405</v>
      </c>
      <c r="F961" s="556"/>
      <c r="G961" s="556"/>
      <c r="H961" s="357"/>
      <c r="I961" s="357"/>
      <c r="J961" s="61"/>
      <c r="K961" s="81">
        <v>1</v>
      </c>
      <c r="L961" s="358">
        <v>1</v>
      </c>
      <c r="M961" s="358">
        <v>1</v>
      </c>
      <c r="N961" s="358">
        <f t="shared" si="67"/>
        <v>0</v>
      </c>
      <c r="O961" s="795"/>
      <c r="P961" s="301"/>
      <c r="Q961" s="301"/>
      <c r="R961" s="726"/>
      <c r="S961" s="725"/>
      <c r="T961" s="228"/>
      <c r="U961" s="97"/>
      <c r="V961" s="191"/>
      <c r="W961" s="2"/>
      <c r="X961" s="2"/>
    </row>
    <row r="962" spans="1:24" ht="18" customHeight="1" x14ac:dyDescent="0.3">
      <c r="A962" s="808"/>
      <c r="B962" s="407"/>
      <c r="C962" s="407"/>
      <c r="D962" s="811"/>
      <c r="E962" s="812">
        <v>412</v>
      </c>
      <c r="F962" s="559"/>
      <c r="G962" s="559"/>
      <c r="H962" s="362"/>
      <c r="I962" s="362"/>
      <c r="J962" s="61"/>
      <c r="K962" s="500"/>
      <c r="L962" s="358"/>
      <c r="M962" s="358"/>
      <c r="N962" s="358"/>
      <c r="O962" s="795"/>
      <c r="P962" s="301"/>
      <c r="Q962" s="301"/>
      <c r="R962" s="726"/>
      <c r="S962" s="725"/>
      <c r="T962" s="228"/>
      <c r="U962" s="97"/>
      <c r="V962" s="97"/>
      <c r="W962" s="2"/>
      <c r="X962" s="2"/>
    </row>
    <row r="963" spans="1:24" ht="18" customHeight="1" x14ac:dyDescent="0.3">
      <c r="A963" s="808"/>
      <c r="B963" s="412"/>
      <c r="C963" s="412"/>
      <c r="D963" s="813"/>
      <c r="E963" s="814">
        <v>417</v>
      </c>
      <c r="F963" s="815"/>
      <c r="G963" s="815"/>
      <c r="H963" s="416"/>
      <c r="I963" s="416"/>
      <c r="J963" s="61"/>
      <c r="K963" s="500"/>
      <c r="L963" s="358"/>
      <c r="M963" s="358"/>
      <c r="N963" s="358"/>
      <c r="O963" s="795"/>
      <c r="P963" s="301"/>
      <c r="Q963" s="301"/>
      <c r="R963" s="726"/>
      <c r="S963" s="725"/>
      <c r="T963" s="228"/>
      <c r="U963" s="97"/>
      <c r="V963" s="191"/>
      <c r="W963" s="2"/>
      <c r="X963" s="2"/>
    </row>
    <row r="964" spans="1:24" ht="18" customHeight="1" x14ac:dyDescent="0.3">
      <c r="A964" s="100" t="s">
        <v>11</v>
      </c>
      <c r="B964" s="314"/>
      <c r="C964" s="314"/>
      <c r="D964" s="315"/>
      <c r="E964" s="315"/>
      <c r="F964" s="334"/>
      <c r="G964" s="334"/>
      <c r="H964" s="365"/>
      <c r="I964" s="365"/>
      <c r="J964" s="317"/>
      <c r="K964" s="318">
        <f>SUM(K961:K963)</f>
        <v>1</v>
      </c>
      <c r="L964" s="318">
        <f>SUM(L961:L963)</f>
        <v>1</v>
      </c>
      <c r="M964" s="318">
        <f>SUM(M961:M963)</f>
        <v>1</v>
      </c>
      <c r="N964" s="318">
        <f>SQRT((0+L964*0.866-M964*0.866)*(0+L964*0.866-M964*0.866)+(K964-L964*0.5-M964*0.5)*(K964-L964*0.5-M964*0.5))</f>
        <v>0</v>
      </c>
      <c r="O964" s="791"/>
      <c r="P964" s="320"/>
      <c r="Q964" s="320"/>
      <c r="R964" s="366"/>
      <c r="S964" s="723"/>
      <c r="T964" s="335"/>
      <c r="U964" s="97"/>
      <c r="V964" s="97"/>
      <c r="W964" s="2"/>
      <c r="X964" s="2"/>
    </row>
    <row r="965" spans="1:24" ht="18" customHeight="1" x14ac:dyDescent="0.3">
      <c r="A965" s="114"/>
      <c r="B965" s="511"/>
      <c r="C965" s="511"/>
      <c r="D965" s="693"/>
      <c r="E965" s="693"/>
      <c r="F965" s="680"/>
      <c r="G965" s="680"/>
      <c r="H965" s="709"/>
      <c r="I965" s="709"/>
      <c r="J965" s="326"/>
      <c r="K965" s="816">
        <f>220*K964*0.85/1000</f>
        <v>0.187</v>
      </c>
      <c r="L965" s="816">
        <f>220*L964*0.85/1000</f>
        <v>0.187</v>
      </c>
      <c r="M965" s="816">
        <f>220*M964*0.85/1000</f>
        <v>0.187</v>
      </c>
      <c r="N965" s="327"/>
      <c r="O965" s="793">
        <f>SUM(K965:M965)</f>
        <v>0.56099999999999994</v>
      </c>
      <c r="P965" s="329"/>
      <c r="Q965" s="329"/>
      <c r="R965" s="443"/>
      <c r="S965" s="724"/>
      <c r="T965" s="371"/>
      <c r="U965" s="171">
        <f>SUM(O965,T965)</f>
        <v>0.56099999999999994</v>
      </c>
      <c r="V965" s="479"/>
      <c r="W965" s="2"/>
      <c r="X965" s="2"/>
    </row>
    <row r="966" spans="1:24" ht="18" customHeight="1" x14ac:dyDescent="0.3">
      <c r="A966" s="181" t="s">
        <v>115</v>
      </c>
      <c r="B966" s="295">
        <v>25</v>
      </c>
      <c r="C966" s="295">
        <v>36</v>
      </c>
      <c r="D966" s="134">
        <f>MAX(K968:M968)*100/36</f>
        <v>8.3333333333333339</v>
      </c>
      <c r="E966" s="134"/>
      <c r="F966" s="817"/>
      <c r="G966" s="817"/>
      <c r="H966" s="342"/>
      <c r="I966" s="342"/>
      <c r="J966" s="61">
        <f>(K966+L966+M966)/3</f>
        <v>227</v>
      </c>
      <c r="K966" s="174">
        <v>228</v>
      </c>
      <c r="L966" s="174">
        <v>225</v>
      </c>
      <c r="M966" s="174">
        <v>228</v>
      </c>
      <c r="N966" s="174"/>
      <c r="O966" s="795"/>
      <c r="P966" s="65"/>
      <c r="Q966" s="65"/>
      <c r="R966" s="818"/>
      <c r="S966" s="725"/>
      <c r="T966" s="228"/>
      <c r="U966" s="97"/>
      <c r="V966" s="191"/>
      <c r="W966" s="2"/>
      <c r="X966" s="2"/>
    </row>
    <row r="967" spans="1:24" ht="18" customHeight="1" x14ac:dyDescent="0.3">
      <c r="A967" s="819" t="s">
        <v>316</v>
      </c>
      <c r="B967" s="412"/>
      <c r="C967" s="412"/>
      <c r="D967" s="413"/>
      <c r="E967" s="413"/>
      <c r="F967" s="383"/>
      <c r="G967" s="383"/>
      <c r="H967" s="416"/>
      <c r="I967" s="416"/>
      <c r="J967" s="306"/>
      <c r="K967" s="358">
        <v>1</v>
      </c>
      <c r="L967" s="358">
        <v>3</v>
      </c>
      <c r="M967" s="358">
        <v>1</v>
      </c>
      <c r="N967" s="358">
        <f>SQRT((0+L967*0.866-M967*0.866)*(0+L967*0.866-M967*0.866)+(K967-L967*0.5-M967*0.5)*(K967-L967*0.5-M967*0.5))</f>
        <v>1.9999559995159892</v>
      </c>
      <c r="O967" s="795"/>
      <c r="P967" s="301"/>
      <c r="Q967" s="301"/>
      <c r="R967" s="726"/>
      <c r="S967" s="725"/>
      <c r="T967" s="228"/>
      <c r="U967" s="97"/>
      <c r="V967" s="191"/>
      <c r="W967" s="2"/>
      <c r="X967" s="113"/>
    </row>
    <row r="968" spans="1:24" ht="18" customHeight="1" x14ac:dyDescent="0.3">
      <c r="A968" s="100" t="s">
        <v>11</v>
      </c>
      <c r="B968" s="314"/>
      <c r="C968" s="314"/>
      <c r="D968" s="315"/>
      <c r="E968" s="315"/>
      <c r="F968" s="334"/>
      <c r="G968" s="334"/>
      <c r="H968" s="365"/>
      <c r="I968" s="365"/>
      <c r="J968" s="317"/>
      <c r="K968" s="318">
        <f>SUM(K967)</f>
        <v>1</v>
      </c>
      <c r="L968" s="318">
        <f>SUM(L967)</f>
        <v>3</v>
      </c>
      <c r="M968" s="318">
        <f>SUM(M967)</f>
        <v>1</v>
      </c>
      <c r="N968" s="318">
        <f>SQRT((0+L968*0.866-M968*0.866)*(0+L968*0.866-M968*0.866)+(K968-L968*0.5-M968*0.5)*(K968-L968*0.5-M968*0.5))</f>
        <v>1.9999559995159892</v>
      </c>
      <c r="O968" s="791"/>
      <c r="P968" s="320"/>
      <c r="Q968" s="320"/>
      <c r="R968" s="366"/>
      <c r="S968" s="723"/>
      <c r="T968" s="701"/>
      <c r="U968" s="97"/>
      <c r="V968" s="97"/>
      <c r="W968" s="2"/>
      <c r="X968" s="2"/>
    </row>
    <row r="969" spans="1:24" ht="18" customHeight="1" x14ac:dyDescent="0.3">
      <c r="A969" s="820"/>
      <c r="B969" s="821"/>
      <c r="C969" s="821"/>
      <c r="D969" s="822"/>
      <c r="E969" s="822"/>
      <c r="F969" s="823"/>
      <c r="G969" s="823"/>
      <c r="H969" s="824"/>
      <c r="I969" s="824"/>
      <c r="J969" s="825"/>
      <c r="K969" s="826">
        <f>220*K968*0.85/1000</f>
        <v>0.187</v>
      </c>
      <c r="L969" s="826">
        <f>220*L968*0.85/1000</f>
        <v>0.56100000000000005</v>
      </c>
      <c r="M969" s="826">
        <f>220*M968*0.85/1000</f>
        <v>0.187</v>
      </c>
      <c r="N969" s="827"/>
      <c r="O969" s="793">
        <f>SUM(K969:M969)</f>
        <v>0.93500000000000005</v>
      </c>
      <c r="P969" s="329"/>
      <c r="Q969" s="329"/>
      <c r="R969" s="443"/>
      <c r="S969" s="828"/>
      <c r="T969" s="331"/>
      <c r="U969" s="171">
        <f>SUM(O969,T969)</f>
        <v>0.93500000000000005</v>
      </c>
      <c r="V969" s="479"/>
      <c r="W969" s="2"/>
      <c r="X969" s="2"/>
    </row>
    <row r="970" spans="1:24" ht="18" customHeight="1" x14ac:dyDescent="0.3">
      <c r="A970" s="829" t="s">
        <v>317</v>
      </c>
      <c r="B970" s="412">
        <v>160</v>
      </c>
      <c r="C970" s="412">
        <v>231</v>
      </c>
      <c r="D970" s="830">
        <f>MAX(K974:L974:M974)/231*100</f>
        <v>31.168831168831169</v>
      </c>
      <c r="E970" s="830"/>
      <c r="F970" s="831"/>
      <c r="G970" s="831"/>
      <c r="H970" s="416"/>
      <c r="I970" s="416"/>
      <c r="J970" s="832">
        <v>233</v>
      </c>
      <c r="K970" s="833">
        <v>232</v>
      </c>
      <c r="L970" s="833">
        <v>230</v>
      </c>
      <c r="M970" s="833">
        <v>232</v>
      </c>
      <c r="N970" s="833"/>
      <c r="O970" s="795"/>
      <c r="P970" s="301"/>
      <c r="Q970" s="301"/>
      <c r="R970" s="726"/>
      <c r="S970" s="834"/>
      <c r="T970" s="228"/>
      <c r="U970" s="97"/>
      <c r="V970" s="191"/>
      <c r="W970" s="2"/>
      <c r="X970" s="113"/>
    </row>
    <row r="971" spans="1:24" ht="18" customHeight="1" x14ac:dyDescent="0.25">
      <c r="A971" s="1061" t="s">
        <v>315</v>
      </c>
      <c r="B971" s="302"/>
      <c r="C971" s="302"/>
      <c r="D971" s="303"/>
      <c r="E971" s="303">
        <v>405</v>
      </c>
      <c r="F971" s="356"/>
      <c r="G971" s="356"/>
      <c r="H971" s="357"/>
      <c r="I971" s="357"/>
      <c r="J971" s="306"/>
      <c r="K971" s="358">
        <v>53</v>
      </c>
      <c r="L971" s="358">
        <v>72</v>
      </c>
      <c r="M971" s="358">
        <v>55</v>
      </c>
      <c r="N971" s="358">
        <f>SQRT((0+L971*0.866-M971*0.866)*(0+L971*0.866-M971*0.866)+(K971-L971*0.5-M971*0.5)*(K971-L971*0.5-M971*0.5))</f>
        <v>18.082789718403514</v>
      </c>
      <c r="O971" s="795"/>
      <c r="P971" s="301"/>
      <c r="Q971" s="301"/>
      <c r="R971" s="726"/>
      <c r="S971" s="725"/>
      <c r="T971" s="835"/>
      <c r="U971" s="97"/>
      <c r="V971" s="191"/>
      <c r="W971" s="2"/>
      <c r="X971" s="2"/>
    </row>
    <row r="972" spans="1:24" ht="18" customHeight="1" x14ac:dyDescent="0.25">
      <c r="A972" s="1061"/>
      <c r="B972" s="308"/>
      <c r="C972" s="308"/>
      <c r="D972" s="309"/>
      <c r="E972" s="309">
        <v>405</v>
      </c>
      <c r="F972" s="361"/>
      <c r="G972" s="361"/>
      <c r="H972" s="362"/>
      <c r="I972" s="362"/>
      <c r="J972" s="306"/>
      <c r="K972" s="358"/>
      <c r="L972" s="358"/>
      <c r="M972" s="358"/>
      <c r="N972" s="358"/>
      <c r="O972" s="795"/>
      <c r="P972" s="301"/>
      <c r="Q972" s="301"/>
      <c r="R972" s="726"/>
      <c r="S972" s="725"/>
      <c r="T972" s="835"/>
      <c r="U972" s="97"/>
      <c r="V972" s="191"/>
      <c r="W972" s="2"/>
      <c r="X972" s="2"/>
    </row>
    <row r="973" spans="1:24" ht="18" customHeight="1" x14ac:dyDescent="0.25">
      <c r="A973" s="1061"/>
      <c r="B973" s="308"/>
      <c r="C973" s="308"/>
      <c r="D973" s="309"/>
      <c r="E973" s="309">
        <v>400</v>
      </c>
      <c r="F973" s="361"/>
      <c r="G973" s="361"/>
      <c r="H973" s="362"/>
      <c r="I973" s="362"/>
      <c r="J973" s="306"/>
      <c r="K973" s="358"/>
      <c r="L973" s="358"/>
      <c r="M973" s="358"/>
      <c r="N973" s="358"/>
      <c r="O973" s="795"/>
      <c r="P973" s="301"/>
      <c r="Q973" s="301"/>
      <c r="R973" s="726"/>
      <c r="S973" s="725"/>
      <c r="T973" s="835"/>
      <c r="U973" s="97"/>
      <c r="V973" s="191"/>
      <c r="W973" s="2"/>
      <c r="X973" s="2"/>
    </row>
    <row r="974" spans="1:24" ht="18" customHeight="1" x14ac:dyDescent="0.3">
      <c r="A974" s="100" t="s">
        <v>11</v>
      </c>
      <c r="B974" s="101"/>
      <c r="C974" s="101"/>
      <c r="D974" s="836"/>
      <c r="E974" s="836"/>
      <c r="F974" s="102"/>
      <c r="G974" s="102"/>
      <c r="H974" s="837"/>
      <c r="I974" s="837"/>
      <c r="J974" s="242"/>
      <c r="K974" s="1">
        <f>SUM(K971:K973)</f>
        <v>53</v>
      </c>
      <c r="L974" s="1">
        <f>SUM(L971:L973)</f>
        <v>72</v>
      </c>
      <c r="M974" s="1">
        <f>SUM(M971:M973)</f>
        <v>55</v>
      </c>
      <c r="N974" s="1">
        <f>SQRT((0+L974*0.866-M974*0.866)*(0+L974*0.866-M974*0.866)+(K974-L974*0.5-M974*0.5)*(K974-L974*0.5-M974*0.5))</f>
        <v>18.082789718403514</v>
      </c>
      <c r="O974" s="791"/>
      <c r="P974" s="110"/>
      <c r="Q974" s="110"/>
      <c r="R974" s="157"/>
      <c r="S974" s="838"/>
      <c r="T974" s="701"/>
      <c r="U974" s="97"/>
      <c r="V974" s="191"/>
      <c r="W974" s="2"/>
      <c r="X974" s="2"/>
    </row>
    <row r="975" spans="1:24" ht="18" customHeight="1" x14ac:dyDescent="0.3">
      <c r="A975" s="114"/>
      <c r="B975" s="115"/>
      <c r="C975" s="115"/>
      <c r="D975" s="839"/>
      <c r="E975" s="839"/>
      <c r="F975" s="116"/>
      <c r="G975" s="116"/>
      <c r="H975" s="840"/>
      <c r="I975" s="840"/>
      <c r="J975" s="244"/>
      <c r="K975" s="123">
        <f>220*K974*0.85</f>
        <v>9911</v>
      </c>
      <c r="L975" s="123">
        <f>220*L974*0.85</f>
        <v>13464</v>
      </c>
      <c r="M975" s="123">
        <f>220*M974*0.85</f>
        <v>10285</v>
      </c>
      <c r="N975" s="123"/>
      <c r="O975" s="793">
        <f>SUM(K975:M975)</f>
        <v>33660</v>
      </c>
      <c r="P975" s="126"/>
      <c r="Q975" s="126"/>
      <c r="R975" s="163"/>
      <c r="S975" s="841"/>
      <c r="T975" s="331"/>
      <c r="U975" s="171">
        <f>SUM(O975,T975)</f>
        <v>33660</v>
      </c>
      <c r="V975" s="479"/>
      <c r="W975" s="2"/>
      <c r="X975" s="2"/>
    </row>
    <row r="976" spans="1:24" ht="18" customHeight="1" x14ac:dyDescent="0.3">
      <c r="A976" s="181" t="s">
        <v>318</v>
      </c>
      <c r="B976" s="295">
        <v>250</v>
      </c>
      <c r="C976" s="295">
        <v>361</v>
      </c>
      <c r="D976" s="374">
        <f>(K980+L980+M980)/361*100</f>
        <v>47.368421052631575</v>
      </c>
      <c r="E976" s="374"/>
      <c r="F976" s="817"/>
      <c r="G976" s="817"/>
      <c r="H976" s="342"/>
      <c r="I976" s="342"/>
      <c r="J976" s="61">
        <f>(K976+L976+M976)/3</f>
        <v>224</v>
      </c>
      <c r="K976" s="298">
        <v>227</v>
      </c>
      <c r="L976" s="298">
        <v>223</v>
      </c>
      <c r="M976" s="298">
        <v>222</v>
      </c>
      <c r="N976" s="298"/>
      <c r="O976" s="795"/>
      <c r="P976" s="301"/>
      <c r="Q976" s="301"/>
      <c r="R976" s="726"/>
      <c r="S976" s="725"/>
      <c r="T976" s="147"/>
      <c r="U976" s="97"/>
      <c r="V976" s="191"/>
      <c r="W976" s="2"/>
      <c r="X976" s="2"/>
    </row>
    <row r="977" spans="1:24" ht="18" customHeight="1" x14ac:dyDescent="0.25">
      <c r="A977" s="1061" t="s">
        <v>75</v>
      </c>
      <c r="B977" s="302"/>
      <c r="C977" s="302"/>
      <c r="D977" s="303"/>
      <c r="E977" s="303">
        <v>394</v>
      </c>
      <c r="F977" s="356"/>
      <c r="G977" s="356"/>
      <c r="H977" s="357"/>
      <c r="I977" s="357"/>
      <c r="J977" s="306"/>
      <c r="K977" s="81">
        <v>0</v>
      </c>
      <c r="L977" s="81">
        <v>0</v>
      </c>
      <c r="M977" s="81">
        <v>0</v>
      </c>
      <c r="N977" s="81">
        <f>SQRT((0+L977*0.866-M977*0.866)*(0+L977*0.866-M977*0.866)+(K977-L977*0.5-M977*0.5)*(K977-L977*0.5-M977*0.5))</f>
        <v>0</v>
      </c>
      <c r="O977" s="795"/>
      <c r="P977" s="301"/>
      <c r="Q977" s="301"/>
      <c r="R977" s="726"/>
      <c r="S977" s="796"/>
      <c r="T977" s="797"/>
      <c r="U977" s="97"/>
      <c r="V977" s="191"/>
      <c r="W977" s="2"/>
      <c r="X977" s="2"/>
    </row>
    <row r="978" spans="1:24" ht="18" customHeight="1" x14ac:dyDescent="0.25">
      <c r="A978" s="1061" t="s">
        <v>76</v>
      </c>
      <c r="B978" s="308"/>
      <c r="C978" s="308"/>
      <c r="D978" s="309"/>
      <c r="E978" s="309">
        <v>387</v>
      </c>
      <c r="F978" s="361"/>
      <c r="G978" s="361"/>
      <c r="H978" s="362"/>
      <c r="I978" s="362"/>
      <c r="J978" s="306"/>
      <c r="K978" s="81">
        <v>65</v>
      </c>
      <c r="L978" s="81">
        <v>52</v>
      </c>
      <c r="M978" s="81">
        <v>54</v>
      </c>
      <c r="N978" s="81">
        <f>SQRT((0+L978*0.866-M978*0.866)*(0+L978*0.866-M978*0.866)+(K978-L978*0.5-M978*0.5)*(K978-L978*0.5-M978*0.5))</f>
        <v>12.124348394862299</v>
      </c>
      <c r="O978" s="795"/>
      <c r="P978" s="301"/>
      <c r="Q978" s="301"/>
      <c r="R978" s="726"/>
      <c r="S978" s="725"/>
      <c r="T978" s="228"/>
      <c r="U978" s="97"/>
      <c r="V978" s="191"/>
      <c r="W978" s="2"/>
      <c r="X978" s="2"/>
    </row>
    <row r="979" spans="1:24" ht="18" customHeight="1" x14ac:dyDescent="0.25">
      <c r="A979" s="1061" t="s">
        <v>74</v>
      </c>
      <c r="B979" s="308"/>
      <c r="C979" s="308"/>
      <c r="D979" s="309"/>
      <c r="E979" s="309">
        <v>399</v>
      </c>
      <c r="F979" s="361"/>
      <c r="G979" s="361"/>
      <c r="H979" s="362"/>
      <c r="I979" s="362"/>
      <c r="J979" s="306"/>
      <c r="K979" s="81">
        <v>0</v>
      </c>
      <c r="L979" s="81">
        <v>0</v>
      </c>
      <c r="M979" s="81">
        <v>0</v>
      </c>
      <c r="N979" s="81">
        <f>SQRT((0+L979*0.866-M979*0.866)*(0+L979*0.866-M979*0.866)+(K979-L979*0.5-M979*0.5)*(K979-L979*0.5-M979*0.5))</f>
        <v>0</v>
      </c>
      <c r="O979" s="795"/>
      <c r="P979" s="301"/>
      <c r="Q979" s="301"/>
      <c r="R979" s="726"/>
      <c r="S979" s="725"/>
      <c r="T979" s="228"/>
      <c r="U979" s="97"/>
      <c r="V979" s="191"/>
      <c r="W979" s="2"/>
      <c r="X979" s="2"/>
    </row>
    <row r="980" spans="1:24" ht="18" customHeight="1" x14ac:dyDescent="0.3">
      <c r="A980" s="100" t="s">
        <v>11</v>
      </c>
      <c r="B980" s="314"/>
      <c r="C980" s="314"/>
      <c r="D980" s="315"/>
      <c r="E980" s="315"/>
      <c r="F980" s="334"/>
      <c r="G980" s="334"/>
      <c r="H980" s="365"/>
      <c r="I980" s="365"/>
      <c r="J980" s="317"/>
      <c r="K980" s="318">
        <f>SUM(K977:K979)</f>
        <v>65</v>
      </c>
      <c r="L980" s="318">
        <f>SUM(L977:L979)</f>
        <v>52</v>
      </c>
      <c r="M980" s="318">
        <f>SUM(M977:M979)</f>
        <v>54</v>
      </c>
      <c r="N980" s="318">
        <f>SQRT((0+L980*0.866-M980*0.866)*(0+L980*0.866-M980*0.866)+(K980-L980*0.5-M980*0.5)*(K980-L980*0.5-M980*0.5))</f>
        <v>12.124348394862299</v>
      </c>
      <c r="O980" s="791"/>
      <c r="P980" s="320"/>
      <c r="Q980" s="320"/>
      <c r="R980" s="366"/>
      <c r="S980" s="842"/>
      <c r="T980" s="701"/>
      <c r="U980" s="97"/>
      <c r="V980" s="191"/>
      <c r="W980" s="2"/>
      <c r="X980" s="2"/>
    </row>
    <row r="981" spans="1:24" ht="18" customHeight="1" x14ac:dyDescent="0.3">
      <c r="A981" s="114"/>
      <c r="B981" s="323"/>
      <c r="C981" s="323"/>
      <c r="D981" s="324"/>
      <c r="E981" s="324"/>
      <c r="F981" s="368"/>
      <c r="G981" s="368"/>
      <c r="H981" s="369"/>
      <c r="I981" s="369"/>
      <c r="J981" s="326"/>
      <c r="K981" s="327">
        <f>220*K980*0.85/1000</f>
        <v>12.154999999999999</v>
      </c>
      <c r="L981" s="327">
        <f>220*L980*0.85/1000</f>
        <v>9.7240000000000002</v>
      </c>
      <c r="M981" s="327">
        <f>220*M980*0.85/1000</f>
        <v>10.098000000000001</v>
      </c>
      <c r="N981" s="327"/>
      <c r="O981" s="793">
        <f>SUM(K981:M981)</f>
        <v>31.976999999999997</v>
      </c>
      <c r="P981" s="329"/>
      <c r="Q981" s="329"/>
      <c r="R981" s="443"/>
      <c r="S981" s="843"/>
      <c r="T981" s="331"/>
      <c r="U981" s="171">
        <f>SUM(O981,T981)</f>
        <v>31.976999999999997</v>
      </c>
      <c r="V981" s="479"/>
      <c r="W981" s="2"/>
      <c r="X981" s="2"/>
    </row>
    <row r="982" spans="1:24" ht="18" customHeight="1" x14ac:dyDescent="0.3">
      <c r="A982" s="181" t="s">
        <v>319</v>
      </c>
      <c r="B982" s="295">
        <v>250</v>
      </c>
      <c r="C982" s="295">
        <v>361</v>
      </c>
      <c r="D982" s="374">
        <f>(K986+L986+M986)/361*100</f>
        <v>40.720221606648202</v>
      </c>
      <c r="E982" s="374"/>
      <c r="F982" s="817"/>
      <c r="G982" s="817"/>
      <c r="H982" s="342"/>
      <c r="I982" s="342"/>
      <c r="J982" s="61">
        <f>(K982+L982+M982)/3</f>
        <v>230.66666666666666</v>
      </c>
      <c r="K982" s="298">
        <v>233</v>
      </c>
      <c r="L982" s="298">
        <v>229</v>
      </c>
      <c r="M982" s="298">
        <v>230</v>
      </c>
      <c r="N982" s="298"/>
      <c r="O982" s="795"/>
      <c r="P982" s="301"/>
      <c r="Q982" s="301"/>
      <c r="R982" s="726"/>
      <c r="S982" s="725"/>
      <c r="T982" s="147"/>
      <c r="U982" s="97"/>
      <c r="V982" s="191"/>
      <c r="W982" s="2"/>
      <c r="X982" s="113"/>
    </row>
    <row r="983" spans="1:24" ht="18" customHeight="1" x14ac:dyDescent="0.25">
      <c r="A983" s="1061" t="s">
        <v>75</v>
      </c>
      <c r="B983" s="302"/>
      <c r="C983" s="302"/>
      <c r="D983" s="303"/>
      <c r="E983" s="303">
        <v>404</v>
      </c>
      <c r="F983" s="356"/>
      <c r="G983" s="356"/>
      <c r="H983" s="357"/>
      <c r="I983" s="357"/>
      <c r="J983" s="306"/>
      <c r="K983" s="81">
        <v>0</v>
      </c>
      <c r="L983" s="81">
        <v>0</v>
      </c>
      <c r="M983" s="81">
        <v>0</v>
      </c>
      <c r="N983" s="81">
        <f>SQRT((0+L983*0.866-M983*0.866)*(0+L983*0.866-M983*0.866)+(K983-L983*0.5-M983*0.5)*(K983-L983*0.5-M983*0.5))</f>
        <v>0</v>
      </c>
      <c r="O983" s="795"/>
      <c r="P983" s="301"/>
      <c r="Q983" s="301"/>
      <c r="R983" s="726"/>
      <c r="S983" s="796"/>
      <c r="T983" s="797"/>
      <c r="U983" s="97"/>
      <c r="V983" s="191"/>
      <c r="W983" s="2"/>
      <c r="X983" s="2"/>
    </row>
    <row r="984" spans="1:24" ht="18" customHeight="1" x14ac:dyDescent="0.25">
      <c r="A984" s="1061" t="s">
        <v>76</v>
      </c>
      <c r="B984" s="308"/>
      <c r="C984" s="308"/>
      <c r="D984" s="309"/>
      <c r="E984" s="309">
        <v>405</v>
      </c>
      <c r="F984" s="361"/>
      <c r="G984" s="361"/>
      <c r="H984" s="362"/>
      <c r="I984" s="362"/>
      <c r="J984" s="306"/>
      <c r="K984" s="81">
        <v>56</v>
      </c>
      <c r="L984" s="81">
        <v>45</v>
      </c>
      <c r="M984" s="81">
        <v>45</v>
      </c>
      <c r="N984" s="81">
        <f>SQRT((0+L984*0.866-M984*0.866)*(0+L984*0.866-M984*0.866)+(K984-L984*0.5-M984*0.5)*(K984-L984*0.5-M984*0.5))</f>
        <v>11</v>
      </c>
      <c r="O984" s="795"/>
      <c r="P984" s="301"/>
      <c r="Q984" s="301"/>
      <c r="R984" s="726"/>
      <c r="S984" s="725"/>
      <c r="T984" s="228"/>
      <c r="U984" s="97"/>
      <c r="V984" s="191"/>
      <c r="W984" s="2"/>
      <c r="X984" s="2"/>
    </row>
    <row r="985" spans="1:24" ht="18" customHeight="1" x14ac:dyDescent="0.25">
      <c r="A985" s="1061" t="s">
        <v>74</v>
      </c>
      <c r="B985" s="308"/>
      <c r="C985" s="308"/>
      <c r="D985" s="309"/>
      <c r="E985" s="309">
        <v>398</v>
      </c>
      <c r="F985" s="361"/>
      <c r="G985" s="361"/>
      <c r="H985" s="362"/>
      <c r="I985" s="362"/>
      <c r="J985" s="306"/>
      <c r="K985" s="81">
        <v>0</v>
      </c>
      <c r="L985" s="81">
        <v>1</v>
      </c>
      <c r="M985" s="81">
        <v>0</v>
      </c>
      <c r="N985" s="81">
        <f>SQRT((0+L985*0.866-M985*0.866)*(0+L985*0.866-M985*0.866)+(K985-L985*0.5-M985*0.5)*(K985-L985*0.5-M985*0.5))</f>
        <v>0.99997799975799462</v>
      </c>
      <c r="O985" s="795"/>
      <c r="P985" s="301"/>
      <c r="Q985" s="301"/>
      <c r="R985" s="726"/>
      <c r="S985" s="725"/>
      <c r="T985" s="228"/>
      <c r="U985" s="97"/>
      <c r="V985" s="191"/>
      <c r="W985" s="2"/>
      <c r="X985" s="113"/>
    </row>
    <row r="986" spans="1:24" ht="18" customHeight="1" x14ac:dyDescent="0.3">
      <c r="A986" s="100" t="s">
        <v>11</v>
      </c>
      <c r="B986" s="314"/>
      <c r="C986" s="314"/>
      <c r="D986" s="315"/>
      <c r="E986" s="315"/>
      <c r="F986" s="334"/>
      <c r="G986" s="334"/>
      <c r="H986" s="365"/>
      <c r="I986" s="365"/>
      <c r="J986" s="317"/>
      <c r="K986" s="318">
        <f>SUM(K983:K985)</f>
        <v>56</v>
      </c>
      <c r="L986" s="318">
        <f>SUM(L983:L985)</f>
        <v>46</v>
      </c>
      <c r="M986" s="318">
        <f>SUM(M983:M985)</f>
        <v>45</v>
      </c>
      <c r="N986" s="318">
        <f>SQRT((0+L986*0.866-M986*0.866)*(0+L986*0.866-M986*0.866)+(K986-L986*0.5-M986*0.5)*(K986-L986*0.5-M986*0.5))</f>
        <v>10.535651664704941</v>
      </c>
      <c r="O986" s="791"/>
      <c r="P986" s="320"/>
      <c r="Q986" s="320"/>
      <c r="R986" s="366"/>
      <c r="S986" s="842"/>
      <c r="T986" s="701"/>
      <c r="U986" s="97"/>
      <c r="V986" s="191"/>
      <c r="W986" s="2"/>
      <c r="X986" s="2"/>
    </row>
    <row r="987" spans="1:24" ht="18" customHeight="1" x14ac:dyDescent="0.3">
      <c r="A987" s="114"/>
      <c r="B987" s="323"/>
      <c r="C987" s="323"/>
      <c r="D987" s="324"/>
      <c r="E987" s="324"/>
      <c r="F987" s="368"/>
      <c r="G987" s="368"/>
      <c r="H987" s="369"/>
      <c r="I987" s="369"/>
      <c r="J987" s="326"/>
      <c r="K987" s="327">
        <f>220*K986*0.85/1000</f>
        <v>10.472</v>
      </c>
      <c r="L987" s="327">
        <f>220*L986*0.85/1000</f>
        <v>8.6020000000000003</v>
      </c>
      <c r="M987" s="327">
        <f>220*M986*0.85/1000</f>
        <v>8.4149999999999991</v>
      </c>
      <c r="N987" s="327"/>
      <c r="O987" s="793">
        <f>SUM(K987:M987)</f>
        <v>27.488999999999997</v>
      </c>
      <c r="P987" s="329"/>
      <c r="Q987" s="329"/>
      <c r="R987" s="443"/>
      <c r="S987" s="843"/>
      <c r="T987" s="331"/>
      <c r="U987" s="478"/>
      <c r="V987" s="283">
        <f>SUM(O987,T987)</f>
        <v>27.488999999999997</v>
      </c>
      <c r="W987" s="2"/>
      <c r="X987" s="2"/>
    </row>
    <row r="988" spans="1:24" ht="18" customHeight="1" x14ac:dyDescent="0.3">
      <c r="A988" s="181" t="s">
        <v>320</v>
      </c>
      <c r="B988" s="295">
        <v>250</v>
      </c>
      <c r="C988" s="295">
        <v>361</v>
      </c>
      <c r="D988" s="134">
        <f>MAX(K994:M994)*100/C988</f>
        <v>46.814404432132967</v>
      </c>
      <c r="E988" s="134"/>
      <c r="F988" s="817"/>
      <c r="G988" s="817"/>
      <c r="H988" s="342"/>
      <c r="I988" s="342"/>
      <c r="J988" s="61">
        <f>(K988+L988+M988)/3</f>
        <v>226.33333333333334</v>
      </c>
      <c r="K988" s="298">
        <v>227</v>
      </c>
      <c r="L988" s="298">
        <v>226</v>
      </c>
      <c r="M988" s="298">
        <v>226</v>
      </c>
      <c r="N988" s="298"/>
      <c r="O988" s="795"/>
      <c r="P988" s="301"/>
      <c r="Q988" s="301"/>
      <c r="R988" s="726"/>
      <c r="S988" s="725"/>
      <c r="T988" s="228"/>
      <c r="U988" s="97"/>
      <c r="V988" s="191"/>
      <c r="W988" s="2"/>
      <c r="X988" s="2"/>
    </row>
    <row r="989" spans="1:24" ht="18" customHeight="1" x14ac:dyDescent="0.25">
      <c r="A989" s="1061" t="s">
        <v>77</v>
      </c>
      <c r="B989" s="302"/>
      <c r="C989" s="302"/>
      <c r="D989" s="303"/>
      <c r="E989" s="303">
        <v>398</v>
      </c>
      <c r="F989" s="356"/>
      <c r="G989" s="356"/>
      <c r="H989" s="357"/>
      <c r="I989" s="357"/>
      <c r="J989" s="306"/>
      <c r="K989" s="81">
        <v>77</v>
      </c>
      <c r="L989" s="81">
        <v>86</v>
      </c>
      <c r="M989" s="81">
        <v>81</v>
      </c>
      <c r="N989" s="358">
        <f t="shared" ref="N989:N994" si="70">SQRT((0+L989*0.866-M989*0.866)*(0+L989*0.866-M989*0.866)+(K989-L989*0.5-M989*0.5)*(K989-L989*0.5-M989*0.5))</f>
        <v>7.8101792553052194</v>
      </c>
      <c r="O989" s="795"/>
      <c r="P989" s="301"/>
      <c r="Q989" s="301"/>
      <c r="R989" s="726"/>
      <c r="S989" s="725"/>
      <c r="T989" s="228"/>
      <c r="U989" s="97"/>
      <c r="V989" s="191"/>
      <c r="W989" s="2"/>
      <c r="X989" s="2"/>
    </row>
    <row r="990" spans="1:24" ht="18" customHeight="1" x14ac:dyDescent="0.25">
      <c r="A990" s="1061" t="s">
        <v>596</v>
      </c>
      <c r="B990" s="308"/>
      <c r="C990" s="308"/>
      <c r="D990" s="309"/>
      <c r="E990" s="309">
        <v>394</v>
      </c>
      <c r="F990" s="361"/>
      <c r="G990" s="361"/>
      <c r="H990" s="362"/>
      <c r="I990" s="362"/>
      <c r="J990" s="306"/>
      <c r="K990" s="81">
        <v>41</v>
      </c>
      <c r="L990" s="81">
        <v>17</v>
      </c>
      <c r="M990" s="81">
        <v>9</v>
      </c>
      <c r="N990" s="358">
        <f t="shared" si="70"/>
        <v>28.84436139005334</v>
      </c>
      <c r="O990" s="795"/>
      <c r="P990" s="301"/>
      <c r="Q990" s="301"/>
      <c r="R990" s="726"/>
      <c r="S990" s="725"/>
      <c r="T990" s="228"/>
      <c r="U990" s="97"/>
      <c r="V990" s="191"/>
      <c r="W990" s="2"/>
      <c r="X990" s="2"/>
    </row>
    <row r="991" spans="1:24" ht="18" customHeight="1" x14ac:dyDescent="0.25">
      <c r="A991" s="1061" t="s">
        <v>599</v>
      </c>
      <c r="B991" s="308"/>
      <c r="C991" s="308"/>
      <c r="D991" s="309"/>
      <c r="E991" s="309">
        <v>396</v>
      </c>
      <c r="F991" s="361"/>
      <c r="G991" s="361"/>
      <c r="H991" s="362"/>
      <c r="I991" s="362"/>
      <c r="J991" s="306"/>
      <c r="K991" s="81">
        <v>36</v>
      </c>
      <c r="L991" s="81">
        <v>16</v>
      </c>
      <c r="M991" s="81">
        <v>4</v>
      </c>
      <c r="N991" s="358">
        <f t="shared" si="70"/>
        <v>27.999886856914262</v>
      </c>
      <c r="O991" s="795"/>
      <c r="P991" s="301"/>
      <c r="Q991" s="301"/>
      <c r="R991" s="726"/>
      <c r="S991" s="725"/>
      <c r="T991" s="228"/>
      <c r="U991" s="97"/>
      <c r="V991" s="191"/>
      <c r="W991" s="2"/>
      <c r="X991" s="2"/>
    </row>
    <row r="992" spans="1:24" ht="18" customHeight="1" x14ac:dyDescent="0.25">
      <c r="A992" s="1061" t="s">
        <v>597</v>
      </c>
      <c r="B992" s="308"/>
      <c r="C992" s="308"/>
      <c r="D992" s="309"/>
      <c r="E992" s="309"/>
      <c r="F992" s="361"/>
      <c r="G992" s="361"/>
      <c r="H992" s="362"/>
      <c r="I992" s="362"/>
      <c r="J992" s="306"/>
      <c r="K992" s="81">
        <v>12</v>
      </c>
      <c r="L992" s="81">
        <v>19</v>
      </c>
      <c r="M992" s="81">
        <v>4</v>
      </c>
      <c r="N992" s="358">
        <f t="shared" si="70"/>
        <v>12.999619225192713</v>
      </c>
      <c r="O992" s="795"/>
      <c r="P992" s="301"/>
      <c r="Q992" s="301"/>
      <c r="R992" s="726"/>
      <c r="S992" s="725"/>
      <c r="T992" s="228"/>
      <c r="U992" s="97"/>
      <c r="V992" s="191"/>
      <c r="W992" s="2"/>
      <c r="X992" s="2"/>
    </row>
    <row r="993" spans="1:24" ht="18" customHeight="1" x14ac:dyDescent="0.25">
      <c r="A993" s="1061" t="s">
        <v>598</v>
      </c>
      <c r="B993" s="308"/>
      <c r="C993" s="308"/>
      <c r="D993" s="309"/>
      <c r="E993" s="309"/>
      <c r="F993" s="361"/>
      <c r="G993" s="361"/>
      <c r="H993" s="362"/>
      <c r="I993" s="362"/>
      <c r="J993" s="306"/>
      <c r="K993" s="81">
        <v>3</v>
      </c>
      <c r="L993" s="81">
        <v>3</v>
      </c>
      <c r="M993" s="81">
        <v>2.46</v>
      </c>
      <c r="N993" s="358">
        <f t="shared" si="70"/>
        <v>0.53998811986931705</v>
      </c>
      <c r="O993" s="795"/>
      <c r="P993" s="301"/>
      <c r="Q993" s="301"/>
      <c r="R993" s="726"/>
      <c r="S993" s="725"/>
      <c r="T993" s="228"/>
      <c r="U993" s="97"/>
      <c r="V993" s="191"/>
      <c r="W993" s="2"/>
      <c r="X993" s="2"/>
    </row>
    <row r="994" spans="1:24" ht="18" customHeight="1" x14ac:dyDescent="0.3">
      <c r="A994" s="100" t="s">
        <v>11</v>
      </c>
      <c r="B994" s="314"/>
      <c r="C994" s="314"/>
      <c r="D994" s="315"/>
      <c r="E994" s="315"/>
      <c r="F994" s="334"/>
      <c r="G994" s="334"/>
      <c r="H994" s="365"/>
      <c r="I994" s="365"/>
      <c r="J994" s="317"/>
      <c r="K994" s="318">
        <f>SUM(K989:K993)</f>
        <v>169</v>
      </c>
      <c r="L994" s="318">
        <f>SUM(L989:L993)</f>
        <v>141</v>
      </c>
      <c r="M994" s="318">
        <f>SUM(M989:M993)</f>
        <v>100.46</v>
      </c>
      <c r="N994" s="318">
        <f t="shared" si="70"/>
        <v>59.68701103564829</v>
      </c>
      <c r="O994" s="791"/>
      <c r="P994" s="320"/>
      <c r="Q994" s="320"/>
      <c r="R994" s="366"/>
      <c r="S994" s="723"/>
      <c r="T994" s="701"/>
      <c r="U994" s="97"/>
      <c r="V994" s="191"/>
      <c r="W994" s="2"/>
      <c r="X994" s="2"/>
    </row>
    <row r="995" spans="1:24" ht="18" customHeight="1" x14ac:dyDescent="0.3">
      <c r="A995" s="114"/>
      <c r="B995" s="323"/>
      <c r="C995" s="323"/>
      <c r="D995" s="324"/>
      <c r="E995" s="324"/>
      <c r="F995" s="368"/>
      <c r="G995" s="368"/>
      <c r="H995" s="369"/>
      <c r="I995" s="369"/>
      <c r="J995" s="326"/>
      <c r="K995" s="327">
        <f>220*K994*0.85/1000</f>
        <v>31.603000000000002</v>
      </c>
      <c r="L995" s="327">
        <f>220*L994*0.85/1000</f>
        <v>26.367000000000001</v>
      </c>
      <c r="M995" s="327">
        <f>220*M994*0.85/1000</f>
        <v>18.786019999999997</v>
      </c>
      <c r="N995" s="327"/>
      <c r="O995" s="793">
        <f>SUM(K995:M995)</f>
        <v>76.756019999999992</v>
      </c>
      <c r="P995" s="329"/>
      <c r="Q995" s="329"/>
      <c r="R995" s="443"/>
      <c r="S995" s="724"/>
      <c r="T995" s="331"/>
      <c r="U995" s="171">
        <f>SUM(O995,T995)</f>
        <v>76.756019999999992</v>
      </c>
      <c r="V995" s="479"/>
      <c r="W995" s="2"/>
      <c r="X995" s="2"/>
    </row>
    <row r="996" spans="1:24" ht="18" customHeight="1" x14ac:dyDescent="0.3">
      <c r="A996" s="181" t="s">
        <v>321</v>
      </c>
      <c r="B996" s="295">
        <v>250</v>
      </c>
      <c r="C996" s="295">
        <v>361</v>
      </c>
      <c r="D996" s="134">
        <f>MAX(K1002:M1002)*100/C996</f>
        <v>54.847645429362878</v>
      </c>
      <c r="E996" s="134"/>
      <c r="F996" s="817"/>
      <c r="G996" s="817"/>
      <c r="H996" s="342"/>
      <c r="I996" s="342"/>
      <c r="J996" s="600">
        <f>(K996+L996+M996)/3</f>
        <v>227</v>
      </c>
      <c r="K996" s="298">
        <v>230</v>
      </c>
      <c r="L996" s="298">
        <v>223</v>
      </c>
      <c r="M996" s="298">
        <v>228</v>
      </c>
      <c r="N996" s="298"/>
      <c r="O996" s="795"/>
      <c r="P996" s="301"/>
      <c r="Q996" s="301"/>
      <c r="R996" s="726"/>
      <c r="S996" s="725"/>
      <c r="T996" s="228"/>
      <c r="U996" s="97"/>
      <c r="V996" s="191"/>
      <c r="W996" s="2"/>
      <c r="X996" s="2"/>
    </row>
    <row r="997" spans="1:24" ht="18" customHeight="1" x14ac:dyDescent="0.25">
      <c r="A997" s="1061" t="s">
        <v>77</v>
      </c>
      <c r="B997" s="302"/>
      <c r="C997" s="302"/>
      <c r="D997" s="303"/>
      <c r="E997" s="303">
        <v>396</v>
      </c>
      <c r="F997" s="356"/>
      <c r="G997" s="356"/>
      <c r="H997" s="357"/>
      <c r="I997" s="357"/>
      <c r="J997" s="306"/>
      <c r="K997" s="81">
        <v>73</v>
      </c>
      <c r="L997" s="81">
        <v>100</v>
      </c>
      <c r="M997" s="81">
        <v>85</v>
      </c>
      <c r="N997" s="358">
        <f t="shared" ref="N997:N1002" si="71">SQRT((0+L997*0.866-M997*0.866)*(0+L997*0.866-M997*0.866)+(K997-L997*0.5-M997*0.5)*(K997-L997*0.5-M997*0.5))</f>
        <v>23.430537765915656</v>
      </c>
      <c r="O997" s="795"/>
      <c r="P997" s="301"/>
      <c r="Q997" s="301"/>
      <c r="R997" s="726"/>
      <c r="S997" s="725"/>
      <c r="T997" s="228"/>
      <c r="U997" s="97"/>
      <c r="V997" s="191"/>
      <c r="W997" s="2"/>
      <c r="X997" s="2"/>
    </row>
    <row r="998" spans="1:24" ht="18" customHeight="1" x14ac:dyDescent="0.25">
      <c r="A998" s="1061" t="s">
        <v>596</v>
      </c>
      <c r="B998" s="308"/>
      <c r="C998" s="308"/>
      <c r="D998" s="309"/>
      <c r="E998" s="309">
        <v>390</v>
      </c>
      <c r="F998" s="361"/>
      <c r="G998" s="361"/>
      <c r="H998" s="362"/>
      <c r="I998" s="362"/>
      <c r="J998" s="306"/>
      <c r="K998" s="81">
        <v>77</v>
      </c>
      <c r="L998" s="81">
        <v>37</v>
      </c>
      <c r="M998" s="81">
        <v>26.24</v>
      </c>
      <c r="N998" s="358">
        <f t="shared" si="71"/>
        <v>46.32680116072769</v>
      </c>
      <c r="O998" s="795"/>
      <c r="P998" s="301"/>
      <c r="Q998" s="301"/>
      <c r="R998" s="726"/>
      <c r="S998" s="725"/>
      <c r="T998" s="228"/>
      <c r="U998" s="97"/>
      <c r="V998" s="191"/>
      <c r="W998" s="2"/>
      <c r="X998" s="2"/>
    </row>
    <row r="999" spans="1:24" ht="18" customHeight="1" x14ac:dyDescent="0.25">
      <c r="A999" s="1061" t="s">
        <v>599</v>
      </c>
      <c r="B999" s="308"/>
      <c r="C999" s="308"/>
      <c r="D999" s="309"/>
      <c r="E999" s="309">
        <v>409</v>
      </c>
      <c r="F999" s="361"/>
      <c r="G999" s="361"/>
      <c r="H999" s="362"/>
      <c r="I999" s="362"/>
      <c r="J999" s="306"/>
      <c r="K999" s="81">
        <v>37</v>
      </c>
      <c r="L999" s="81">
        <v>25</v>
      </c>
      <c r="M999" s="81">
        <v>11</v>
      </c>
      <c r="N999" s="358">
        <f t="shared" si="71"/>
        <v>22.538664024293897</v>
      </c>
      <c r="O999" s="795"/>
      <c r="P999" s="301"/>
      <c r="Q999" s="301"/>
      <c r="R999" s="726"/>
      <c r="S999" s="725"/>
      <c r="T999" s="228"/>
      <c r="U999" s="97"/>
      <c r="V999" s="191"/>
      <c r="W999" s="2"/>
      <c r="X999" s="113"/>
    </row>
    <row r="1000" spans="1:24" ht="18" customHeight="1" x14ac:dyDescent="0.25">
      <c r="A1000" s="1061" t="s">
        <v>597</v>
      </c>
      <c r="B1000" s="308"/>
      <c r="C1000" s="308"/>
      <c r="D1000" s="309"/>
      <c r="E1000" s="309"/>
      <c r="F1000" s="361"/>
      <c r="G1000" s="361"/>
      <c r="H1000" s="362"/>
      <c r="I1000" s="362"/>
      <c r="J1000" s="306"/>
      <c r="K1000" s="81">
        <v>8</v>
      </c>
      <c r="L1000" s="81">
        <v>10</v>
      </c>
      <c r="M1000" s="81">
        <v>4</v>
      </c>
      <c r="N1000" s="358">
        <f t="shared" si="71"/>
        <v>5.2913529460809929</v>
      </c>
      <c r="O1000" s="795"/>
      <c r="P1000" s="301"/>
      <c r="Q1000" s="301"/>
      <c r="R1000" s="726"/>
      <c r="S1000" s="725"/>
      <c r="T1000" s="228"/>
      <c r="U1000" s="97"/>
      <c r="V1000" s="191"/>
      <c r="W1000" s="2"/>
      <c r="X1000" s="2"/>
    </row>
    <row r="1001" spans="1:24" ht="18" customHeight="1" x14ac:dyDescent="0.25">
      <c r="A1001" s="1061" t="s">
        <v>598</v>
      </c>
      <c r="B1001" s="308"/>
      <c r="C1001" s="308"/>
      <c r="D1001" s="309"/>
      <c r="E1001" s="309"/>
      <c r="F1001" s="361"/>
      <c r="G1001" s="361"/>
      <c r="H1001" s="362"/>
      <c r="I1001" s="362"/>
      <c r="J1001" s="306"/>
      <c r="K1001" s="81">
        <v>3</v>
      </c>
      <c r="L1001" s="81">
        <v>3</v>
      </c>
      <c r="M1001" s="81">
        <v>3</v>
      </c>
      <c r="N1001" s="358">
        <f t="shared" si="71"/>
        <v>0</v>
      </c>
      <c r="O1001" s="795"/>
      <c r="P1001" s="301"/>
      <c r="Q1001" s="301"/>
      <c r="R1001" s="726"/>
      <c r="S1001" s="725"/>
      <c r="T1001" s="228"/>
      <c r="U1001" s="97"/>
      <c r="V1001" s="191"/>
      <c r="W1001" s="2"/>
      <c r="X1001" s="2"/>
    </row>
    <row r="1002" spans="1:24" ht="18" customHeight="1" x14ac:dyDescent="0.3">
      <c r="A1002" s="100" t="s">
        <v>11</v>
      </c>
      <c r="B1002" s="844"/>
      <c r="C1002" s="314"/>
      <c r="D1002" s="315"/>
      <c r="E1002" s="315"/>
      <c r="F1002" s="334"/>
      <c r="G1002" s="334"/>
      <c r="H1002" s="365"/>
      <c r="I1002" s="365"/>
      <c r="J1002" s="317"/>
      <c r="K1002" s="318">
        <f>SUM(K997:K1001)</f>
        <v>198</v>
      </c>
      <c r="L1002" s="318">
        <f>SUM(L997:L1001)</f>
        <v>175</v>
      </c>
      <c r="M1002" s="318">
        <f>SUM(M997:M1001)</f>
        <v>129.24</v>
      </c>
      <c r="N1002" s="318">
        <f t="shared" si="71"/>
        <v>60.624792494371476</v>
      </c>
      <c r="O1002" s="791"/>
      <c r="P1002" s="320"/>
      <c r="Q1002" s="320"/>
      <c r="R1002" s="366"/>
      <c r="S1002" s="723"/>
      <c r="T1002" s="701"/>
      <c r="U1002" s="97"/>
      <c r="V1002" s="191"/>
      <c r="W1002" s="2"/>
      <c r="X1002" s="2"/>
    </row>
    <row r="1003" spans="1:24" ht="18" customHeight="1" x14ac:dyDescent="0.3">
      <c r="A1003" s="114"/>
      <c r="B1003" s="323"/>
      <c r="C1003" s="323"/>
      <c r="D1003" s="324"/>
      <c r="E1003" s="324"/>
      <c r="F1003" s="368"/>
      <c r="G1003" s="368"/>
      <c r="H1003" s="369"/>
      <c r="I1003" s="369"/>
      <c r="J1003" s="326"/>
      <c r="K1003" s="845">
        <f>220*K1002*0.85/1000</f>
        <v>37.026000000000003</v>
      </c>
      <c r="L1003" s="327">
        <f>220*L1002*0.85/1000</f>
        <v>32.725000000000001</v>
      </c>
      <c r="M1003" s="327">
        <f>220*M1002*0.85/1000</f>
        <v>24.16788</v>
      </c>
      <c r="N1003" s="327"/>
      <c r="O1003" s="793">
        <f>SUM(K1003:M1003)</f>
        <v>93.918880000000001</v>
      </c>
      <c r="P1003" s="329"/>
      <c r="Q1003" s="329"/>
      <c r="R1003" s="443"/>
      <c r="S1003" s="724"/>
      <c r="T1003" s="331"/>
      <c r="U1003" s="478"/>
      <c r="V1003" s="283">
        <f>SUM(O1003,T1003)</f>
        <v>93.918880000000001</v>
      </c>
      <c r="W1003" s="2"/>
      <c r="X1003" s="2"/>
    </row>
    <row r="1004" spans="1:24" ht="18" customHeight="1" x14ac:dyDescent="0.3">
      <c r="A1004" s="181" t="s">
        <v>374</v>
      </c>
      <c r="B1004" s="132">
        <v>250</v>
      </c>
      <c r="C1004" s="132">
        <v>361</v>
      </c>
      <c r="D1004" s="134">
        <f>MAX(K1022:L1022:M1022)/C1004*100</f>
        <v>20.775623268698059</v>
      </c>
      <c r="E1004" s="134"/>
      <c r="F1004" s="846"/>
      <c r="G1004" s="846"/>
      <c r="H1004" s="173"/>
      <c r="I1004" s="173"/>
      <c r="J1004" s="600">
        <f>(K1004+L1004+M1004)/3</f>
        <v>227.66666666666666</v>
      </c>
      <c r="K1004" s="847">
        <v>226</v>
      </c>
      <c r="L1004" s="192">
        <v>223</v>
      </c>
      <c r="M1004" s="192">
        <v>234</v>
      </c>
      <c r="N1004" s="192"/>
      <c r="O1004" s="795"/>
      <c r="P1004" s="84"/>
      <c r="Q1004" s="84"/>
      <c r="R1004" s="138"/>
      <c r="S1004" s="193"/>
      <c r="T1004" s="228"/>
      <c r="U1004" s="97"/>
      <c r="V1004" s="191"/>
      <c r="W1004" s="2"/>
      <c r="X1004" s="2"/>
    </row>
    <row r="1005" spans="1:24" ht="18" customHeight="1" x14ac:dyDescent="0.25">
      <c r="A1005" s="1062" t="s">
        <v>179</v>
      </c>
      <c r="B1005" s="73"/>
      <c r="C1005" s="73"/>
      <c r="D1005" s="167"/>
      <c r="E1005" s="167">
        <v>399</v>
      </c>
      <c r="F1005" s="78"/>
      <c r="G1005" s="78"/>
      <c r="H1005" s="79"/>
      <c r="I1005" s="79"/>
      <c r="J1005" s="241"/>
      <c r="K1005" s="848">
        <v>0</v>
      </c>
      <c r="L1005" s="81">
        <v>0</v>
      </c>
      <c r="M1005" s="81">
        <v>0</v>
      </c>
      <c r="N1005" s="81">
        <f t="shared" ref="N1005:N1022" si="72">SQRT((0+L1005*0.866-M1005*0.866)*(0+L1005*0.866-M1005*0.866)+(K1005-L1005*0.5-M1005*0.5)*(K1005-L1005*0.5-M1005*0.5))</f>
        <v>0</v>
      </c>
      <c r="O1005" s="795"/>
      <c r="P1005" s="84"/>
      <c r="Q1005" s="84"/>
      <c r="R1005" s="138"/>
      <c r="S1005" s="193"/>
      <c r="T1005" s="788"/>
      <c r="U1005" s="97"/>
      <c r="V1005" s="191"/>
      <c r="W1005" s="2"/>
      <c r="X1005" s="2"/>
    </row>
    <row r="1006" spans="1:24" ht="18" customHeight="1" x14ac:dyDescent="0.25">
      <c r="A1006" s="1062" t="s">
        <v>180</v>
      </c>
      <c r="B1006" s="90"/>
      <c r="C1006" s="90"/>
      <c r="D1006" s="145"/>
      <c r="E1006" s="145">
        <v>396</v>
      </c>
      <c r="F1006" s="95"/>
      <c r="G1006" s="95"/>
      <c r="H1006" s="96"/>
      <c r="I1006" s="96"/>
      <c r="J1006" s="241"/>
      <c r="K1006" s="848">
        <v>0</v>
      </c>
      <c r="L1006" s="81">
        <v>0</v>
      </c>
      <c r="M1006" s="81">
        <v>0</v>
      </c>
      <c r="N1006" s="81">
        <f t="shared" si="72"/>
        <v>0</v>
      </c>
      <c r="O1006" s="795"/>
      <c r="P1006" s="84"/>
      <c r="Q1006" s="84"/>
      <c r="R1006" s="138"/>
      <c r="S1006" s="193"/>
      <c r="T1006" s="147"/>
      <c r="U1006" s="97"/>
      <c r="V1006" s="191"/>
      <c r="W1006" s="2"/>
      <c r="X1006" s="2"/>
    </row>
    <row r="1007" spans="1:24" ht="18" customHeight="1" x14ac:dyDescent="0.25">
      <c r="A1007" s="1062" t="s">
        <v>181</v>
      </c>
      <c r="B1007" s="90"/>
      <c r="C1007" s="90"/>
      <c r="D1007" s="145"/>
      <c r="E1007" s="145">
        <v>394</v>
      </c>
      <c r="F1007" s="95"/>
      <c r="G1007" s="95"/>
      <c r="H1007" s="96"/>
      <c r="I1007" s="96"/>
      <c r="J1007" s="241"/>
      <c r="K1007" s="848">
        <v>0</v>
      </c>
      <c r="L1007" s="81">
        <v>0</v>
      </c>
      <c r="M1007" s="81">
        <v>0</v>
      </c>
      <c r="N1007" s="81">
        <f t="shared" si="72"/>
        <v>0</v>
      </c>
      <c r="O1007" s="795"/>
      <c r="P1007" s="84"/>
      <c r="Q1007" s="84"/>
      <c r="R1007" s="138"/>
      <c r="S1007" s="193"/>
      <c r="T1007" s="147"/>
      <c r="U1007" s="97"/>
      <c r="V1007" s="191"/>
      <c r="W1007" s="2"/>
      <c r="X1007" s="2"/>
    </row>
    <row r="1008" spans="1:24" ht="18" customHeight="1" x14ac:dyDescent="0.25">
      <c r="A1008" s="1062" t="s">
        <v>78</v>
      </c>
      <c r="B1008" s="90"/>
      <c r="C1008" s="90"/>
      <c r="D1008" s="145"/>
      <c r="E1008" s="145"/>
      <c r="F1008" s="95"/>
      <c r="G1008" s="95"/>
      <c r="H1008" s="96"/>
      <c r="I1008" s="96"/>
      <c r="J1008" s="241"/>
      <c r="K1008" s="848">
        <v>0</v>
      </c>
      <c r="L1008" s="81">
        <v>0</v>
      </c>
      <c r="M1008" s="81">
        <v>0</v>
      </c>
      <c r="N1008" s="81">
        <f t="shared" si="72"/>
        <v>0</v>
      </c>
      <c r="O1008" s="795"/>
      <c r="P1008" s="84"/>
      <c r="Q1008" s="84"/>
      <c r="R1008" s="138"/>
      <c r="S1008" s="193"/>
      <c r="T1008" s="147"/>
      <c r="U1008" s="97"/>
      <c r="V1008" s="191"/>
      <c r="W1008" s="2"/>
      <c r="X1008" s="2"/>
    </row>
    <row r="1009" spans="1:24" ht="18" customHeight="1" x14ac:dyDescent="0.25">
      <c r="A1009" s="1062" t="s">
        <v>79</v>
      </c>
      <c r="B1009" s="90"/>
      <c r="C1009" s="90"/>
      <c r="D1009" s="145"/>
      <c r="E1009" s="145"/>
      <c r="F1009" s="95"/>
      <c r="G1009" s="95"/>
      <c r="H1009" s="96"/>
      <c r="I1009" s="96"/>
      <c r="J1009" s="241"/>
      <c r="K1009" s="848">
        <v>17</v>
      </c>
      <c r="L1009" s="81">
        <v>29</v>
      </c>
      <c r="M1009" s="81">
        <v>2</v>
      </c>
      <c r="N1009" s="81">
        <f t="shared" si="72"/>
        <v>23.43006453256158</v>
      </c>
      <c r="O1009" s="795"/>
      <c r="P1009" s="84"/>
      <c r="Q1009" s="84"/>
      <c r="R1009" s="138"/>
      <c r="S1009" s="193"/>
      <c r="T1009" s="147"/>
      <c r="U1009" s="97"/>
      <c r="V1009" s="191"/>
      <c r="W1009" s="2"/>
      <c r="X1009" s="2"/>
    </row>
    <row r="1010" spans="1:24" ht="18" customHeight="1" x14ac:dyDescent="0.25">
      <c r="A1010" s="1062" t="s">
        <v>80</v>
      </c>
      <c r="B1010" s="90"/>
      <c r="C1010" s="90"/>
      <c r="D1010" s="145"/>
      <c r="E1010" s="145"/>
      <c r="F1010" s="95"/>
      <c r="G1010" s="95"/>
      <c r="H1010" s="96"/>
      <c r="I1010" s="96"/>
      <c r="J1010" s="241"/>
      <c r="K1010" s="81">
        <v>27</v>
      </c>
      <c r="L1010" s="81">
        <v>68</v>
      </c>
      <c r="M1010" s="81">
        <v>24</v>
      </c>
      <c r="N1010" s="81">
        <f t="shared" si="72"/>
        <v>42.57833740295645</v>
      </c>
      <c r="O1010" s="795"/>
      <c r="P1010" s="84"/>
      <c r="Q1010" s="84"/>
      <c r="R1010" s="138"/>
      <c r="S1010" s="193"/>
      <c r="T1010" s="147"/>
      <c r="U1010" s="97"/>
      <c r="V1010" s="191"/>
      <c r="W1010" s="2"/>
      <c r="X1010" s="2"/>
    </row>
    <row r="1011" spans="1:24" ht="18" customHeight="1" x14ac:dyDescent="0.25">
      <c r="A1011" s="1062" t="s">
        <v>81</v>
      </c>
      <c r="B1011" s="90"/>
      <c r="C1011" s="90"/>
      <c r="D1011" s="145"/>
      <c r="E1011" s="145"/>
      <c r="F1011" s="95"/>
      <c r="G1011" s="95"/>
      <c r="H1011" s="96"/>
      <c r="I1011" s="849"/>
      <c r="J1011" s="241"/>
      <c r="K1011" s="81">
        <v>0</v>
      </c>
      <c r="L1011" s="81">
        <v>0</v>
      </c>
      <c r="M1011" s="81">
        <v>0</v>
      </c>
      <c r="N1011" s="81">
        <f t="shared" si="72"/>
        <v>0</v>
      </c>
      <c r="O1011" s="795"/>
      <c r="P1011" s="84"/>
      <c r="Q1011" s="84"/>
      <c r="R1011" s="138"/>
      <c r="S1011" s="193"/>
      <c r="T1011" s="147"/>
      <c r="U1011" s="97"/>
      <c r="V1011" s="191"/>
      <c r="W1011" s="2"/>
      <c r="X1011" s="2"/>
    </row>
    <row r="1012" spans="1:24" ht="18" customHeight="1" x14ac:dyDescent="0.25">
      <c r="A1012" s="850" t="s">
        <v>11</v>
      </c>
      <c r="B1012" s="851"/>
      <c r="C1012" s="851"/>
      <c r="D1012" s="852"/>
      <c r="E1012" s="852"/>
      <c r="F1012" s="853"/>
      <c r="G1012" s="853"/>
      <c r="H1012" s="854"/>
      <c r="I1012" s="854"/>
      <c r="J1012" s="855"/>
      <c r="K1012" s="856">
        <f>SUM(K1005:K1011)</f>
        <v>44</v>
      </c>
      <c r="L1012" s="856">
        <f>SUM(L1005:L1011)</f>
        <v>97</v>
      </c>
      <c r="M1012" s="856">
        <f>SUM(M1005:M1011)</f>
        <v>26</v>
      </c>
      <c r="N1012" s="857">
        <f t="shared" si="72"/>
        <v>63.927914059509241</v>
      </c>
      <c r="O1012" s="858"/>
      <c r="P1012" s="859"/>
      <c r="Q1012" s="859"/>
      <c r="R1012" s="860"/>
      <c r="S1012" s="861"/>
      <c r="T1012" s="862"/>
      <c r="U1012" s="97"/>
      <c r="V1012" s="191"/>
      <c r="W1012" s="2"/>
      <c r="X1012" s="2"/>
    </row>
    <row r="1013" spans="1:24" ht="18" customHeight="1" x14ac:dyDescent="0.25">
      <c r="A1013" s="657"/>
      <c r="B1013" s="771"/>
      <c r="C1013" s="771"/>
      <c r="D1013" s="863"/>
      <c r="E1013" s="863"/>
      <c r="F1013" s="773"/>
      <c r="G1013" s="773"/>
      <c r="H1013" s="774"/>
      <c r="I1013" s="774"/>
      <c r="J1013" s="864"/>
      <c r="K1013" s="865">
        <f>220*K1012*0.85/1000</f>
        <v>8.2279999999999998</v>
      </c>
      <c r="L1013" s="865">
        <f>220*L1012*0.85/1000</f>
        <v>18.138999999999999</v>
      </c>
      <c r="M1013" s="865">
        <f>220*M1012*0.85/1000</f>
        <v>4.8620000000000001</v>
      </c>
      <c r="N1013" s="866"/>
      <c r="O1013" s="793">
        <f>SUM(K1013:M1013)</f>
        <v>31.228999999999999</v>
      </c>
      <c r="P1013" s="775"/>
      <c r="Q1013" s="775"/>
      <c r="R1013" s="776"/>
      <c r="S1013" s="867"/>
      <c r="T1013" s="868"/>
      <c r="U1013" s="171">
        <f>SUM(O1013,T1013)</f>
        <v>31.228999999999999</v>
      </c>
      <c r="V1013" s="373"/>
      <c r="W1013" s="2"/>
      <c r="X1013" s="2"/>
    </row>
    <row r="1014" spans="1:24" ht="18" customHeight="1" x14ac:dyDescent="0.3">
      <c r="A1014" s="181" t="s">
        <v>375</v>
      </c>
      <c r="B1014" s="132">
        <v>250</v>
      </c>
      <c r="C1014" s="132">
        <v>361</v>
      </c>
      <c r="D1014" s="869">
        <f>MAX(K1022:M1022)/C1014*100</f>
        <v>20.775623268698059</v>
      </c>
      <c r="E1014" s="869"/>
      <c r="F1014" s="846"/>
      <c r="G1014" s="846"/>
      <c r="H1014" s="173"/>
      <c r="I1014" s="173"/>
      <c r="J1014" s="870">
        <f>(K1014+L1014+M1014)/3</f>
        <v>233</v>
      </c>
      <c r="K1014" s="871">
        <v>232</v>
      </c>
      <c r="L1014" s="174">
        <v>231</v>
      </c>
      <c r="M1014" s="174">
        <v>236</v>
      </c>
      <c r="N1014" s="81"/>
      <c r="O1014" s="795"/>
      <c r="P1014" s="84"/>
      <c r="Q1014" s="84"/>
      <c r="R1014" s="138"/>
      <c r="S1014" s="193"/>
      <c r="T1014" s="147"/>
      <c r="U1014" s="97"/>
      <c r="V1014" s="191"/>
      <c r="W1014" s="2"/>
      <c r="X1014" s="2"/>
    </row>
    <row r="1015" spans="1:24" ht="18" customHeight="1" x14ac:dyDescent="0.25">
      <c r="A1015" s="1062" t="s">
        <v>179</v>
      </c>
      <c r="B1015" s="73"/>
      <c r="C1015" s="73"/>
      <c r="D1015" s="167"/>
      <c r="E1015" s="167">
        <v>408</v>
      </c>
      <c r="F1015" s="78"/>
      <c r="G1015" s="78"/>
      <c r="H1015" s="79"/>
      <c r="I1015" s="79"/>
      <c r="J1015" s="706"/>
      <c r="K1015" s="848">
        <v>0</v>
      </c>
      <c r="L1015" s="81">
        <v>0</v>
      </c>
      <c r="M1015" s="81">
        <v>2</v>
      </c>
      <c r="N1015" s="81">
        <f t="shared" ref="N1015:N1021" si="73">SQRT((0+L1015*0.866-M1015*0.866)*(0+L1015*0.866-M1015*0.866)+(K1015-L1015*0.5-M1015*0.5)*(K1015-L1015*0.5-M1015*0.5))</f>
        <v>1.9999559995159892</v>
      </c>
      <c r="O1015" s="795"/>
      <c r="P1015" s="84"/>
      <c r="Q1015" s="84"/>
      <c r="R1015" s="138"/>
      <c r="S1015" s="193"/>
      <c r="T1015" s="147"/>
      <c r="U1015" s="97"/>
      <c r="V1015" s="191"/>
      <c r="W1015" s="2"/>
      <c r="X1015" s="2"/>
    </row>
    <row r="1016" spans="1:24" ht="18" customHeight="1" x14ac:dyDescent="0.25">
      <c r="A1016" s="1062" t="s">
        <v>180</v>
      </c>
      <c r="B1016" s="90"/>
      <c r="C1016" s="90"/>
      <c r="D1016" s="145"/>
      <c r="E1016" s="145">
        <v>407</v>
      </c>
      <c r="F1016" s="95"/>
      <c r="G1016" s="95"/>
      <c r="H1016" s="96"/>
      <c r="I1016" s="96"/>
      <c r="J1016" s="706"/>
      <c r="K1016" s="848">
        <v>0</v>
      </c>
      <c r="L1016" s="81">
        <v>0</v>
      </c>
      <c r="M1016" s="81">
        <v>0</v>
      </c>
      <c r="N1016" s="81">
        <f t="shared" si="73"/>
        <v>0</v>
      </c>
      <c r="O1016" s="795"/>
      <c r="P1016" s="84"/>
      <c r="Q1016" s="84"/>
      <c r="R1016" s="138"/>
      <c r="S1016" s="193"/>
      <c r="T1016" s="147"/>
      <c r="U1016" s="97"/>
      <c r="V1016" s="191"/>
      <c r="W1016" s="2"/>
      <c r="X1016" s="2"/>
    </row>
    <row r="1017" spans="1:24" ht="18" customHeight="1" x14ac:dyDescent="0.25">
      <c r="A1017" s="1062" t="s">
        <v>181</v>
      </c>
      <c r="B1017" s="90"/>
      <c r="C1017" s="90"/>
      <c r="D1017" s="145"/>
      <c r="E1017" s="145">
        <v>404</v>
      </c>
      <c r="F1017" s="95"/>
      <c r="G1017" s="95"/>
      <c r="H1017" s="96"/>
      <c r="I1017" s="96"/>
      <c r="J1017" s="706"/>
      <c r="K1017" s="848">
        <v>0</v>
      </c>
      <c r="L1017" s="81">
        <v>0</v>
      </c>
      <c r="M1017" s="81">
        <v>0</v>
      </c>
      <c r="N1017" s="81">
        <f t="shared" si="73"/>
        <v>0</v>
      </c>
      <c r="O1017" s="795"/>
      <c r="P1017" s="84"/>
      <c r="Q1017" s="84"/>
      <c r="R1017" s="138"/>
      <c r="S1017" s="193"/>
      <c r="T1017" s="147"/>
      <c r="U1017" s="97"/>
      <c r="V1017" s="191"/>
      <c r="W1017" s="2"/>
      <c r="X1017" s="2"/>
    </row>
    <row r="1018" spans="1:24" ht="18" customHeight="1" x14ac:dyDescent="0.25">
      <c r="A1018" s="1062" t="s">
        <v>78</v>
      </c>
      <c r="B1018" s="90"/>
      <c r="C1018" s="90"/>
      <c r="D1018" s="145"/>
      <c r="E1018" s="145"/>
      <c r="F1018" s="95"/>
      <c r="G1018" s="95"/>
      <c r="H1018" s="96"/>
      <c r="I1018" s="96"/>
      <c r="J1018" s="706"/>
      <c r="K1018" s="848">
        <v>0</v>
      </c>
      <c r="L1018" s="81">
        <v>0</v>
      </c>
      <c r="M1018" s="81">
        <v>0</v>
      </c>
      <c r="N1018" s="81">
        <f t="shared" si="73"/>
        <v>0</v>
      </c>
      <c r="O1018" s="795"/>
      <c r="P1018" s="84"/>
      <c r="Q1018" s="84"/>
      <c r="R1018" s="138"/>
      <c r="S1018" s="193"/>
      <c r="T1018" s="147"/>
      <c r="U1018" s="97"/>
      <c r="V1018" s="191"/>
      <c r="W1018" s="2"/>
      <c r="X1018" s="2"/>
    </row>
    <row r="1019" spans="1:24" ht="18" customHeight="1" x14ac:dyDescent="0.25">
      <c r="A1019" s="1062" t="s">
        <v>79</v>
      </c>
      <c r="B1019" s="90"/>
      <c r="C1019" s="90"/>
      <c r="D1019" s="145"/>
      <c r="E1019" s="145"/>
      <c r="F1019" s="95"/>
      <c r="G1019" s="95"/>
      <c r="H1019" s="96"/>
      <c r="I1019" s="96"/>
      <c r="J1019" s="706"/>
      <c r="K1019" s="81">
        <v>19</v>
      </c>
      <c r="L1019" s="81">
        <v>26</v>
      </c>
      <c r="M1019" s="81">
        <v>13</v>
      </c>
      <c r="N1019" s="81">
        <f t="shared" si="73"/>
        <v>11.269097745605013</v>
      </c>
      <c r="O1019" s="795"/>
      <c r="P1019" s="84"/>
      <c r="Q1019" s="84"/>
      <c r="R1019" s="138"/>
      <c r="S1019" s="193"/>
      <c r="T1019" s="147"/>
      <c r="U1019" s="97"/>
      <c r="V1019" s="191"/>
      <c r="W1019" s="2"/>
      <c r="X1019" s="2"/>
    </row>
    <row r="1020" spans="1:24" ht="18" customHeight="1" x14ac:dyDescent="0.25">
      <c r="A1020" s="1062" t="s">
        <v>80</v>
      </c>
      <c r="B1020" s="90"/>
      <c r="C1020" s="90"/>
      <c r="D1020" s="145"/>
      <c r="E1020" s="145"/>
      <c r="F1020" s="95"/>
      <c r="G1020" s="95"/>
      <c r="H1020" s="96"/>
      <c r="I1020" s="96"/>
      <c r="J1020" s="706"/>
      <c r="K1020" s="81">
        <v>10</v>
      </c>
      <c r="L1020" s="81">
        <v>49</v>
      </c>
      <c r="M1020" s="81">
        <v>30</v>
      </c>
      <c r="N1020" s="81">
        <f t="shared" si="73"/>
        <v>33.778456388651037</v>
      </c>
      <c r="O1020" s="795"/>
      <c r="P1020" s="84"/>
      <c r="Q1020" s="84"/>
      <c r="R1020" s="138"/>
      <c r="S1020" s="193"/>
      <c r="T1020" s="147"/>
      <c r="U1020" s="97"/>
      <c r="V1020" s="191"/>
      <c r="W1020" s="2"/>
      <c r="X1020" s="2"/>
    </row>
    <row r="1021" spans="1:24" ht="18" customHeight="1" x14ac:dyDescent="0.25">
      <c r="A1021" s="1062" t="s">
        <v>81</v>
      </c>
      <c r="B1021" s="872"/>
      <c r="C1021" s="872"/>
      <c r="D1021" s="734"/>
      <c r="E1021" s="734"/>
      <c r="F1021" s="873"/>
      <c r="G1021" s="873"/>
      <c r="H1021" s="874"/>
      <c r="I1021" s="874"/>
      <c r="J1021" s="706"/>
      <c r="K1021" s="81">
        <v>0</v>
      </c>
      <c r="L1021" s="81">
        <v>0</v>
      </c>
      <c r="M1021" s="81">
        <v>0</v>
      </c>
      <c r="N1021" s="81">
        <f t="shared" si="73"/>
        <v>0</v>
      </c>
      <c r="O1021" s="795"/>
      <c r="P1021" s="84"/>
      <c r="Q1021" s="84"/>
      <c r="R1021" s="138"/>
      <c r="S1021" s="193"/>
      <c r="T1021" s="147"/>
      <c r="U1021" s="97"/>
      <c r="V1021" s="191"/>
      <c r="W1021" s="2"/>
      <c r="X1021" s="2"/>
    </row>
    <row r="1022" spans="1:24" ht="18" customHeight="1" x14ac:dyDescent="0.3">
      <c r="A1022" s="850" t="s">
        <v>11</v>
      </c>
      <c r="B1022" s="764"/>
      <c r="C1022" s="764"/>
      <c r="D1022" s="875"/>
      <c r="E1022" s="875"/>
      <c r="F1022" s="767"/>
      <c r="G1022" s="767"/>
      <c r="H1022" s="768"/>
      <c r="I1022" s="768"/>
      <c r="J1022" s="876"/>
      <c r="K1022" s="877">
        <f>SUM(K1015:K1021)</f>
        <v>29</v>
      </c>
      <c r="L1022" s="877">
        <f>SUM(L1015:L1021)</f>
        <v>75</v>
      </c>
      <c r="M1022" s="877">
        <f>SUM(M1015:M1021)</f>
        <v>45</v>
      </c>
      <c r="N1022" s="468">
        <f t="shared" si="72"/>
        <v>40.447007305856388</v>
      </c>
      <c r="O1022" s="791"/>
      <c r="P1022" s="769"/>
      <c r="Q1022" s="769"/>
      <c r="R1022" s="770"/>
      <c r="S1022" s="878"/>
      <c r="T1022" s="879"/>
      <c r="U1022" s="97"/>
      <c r="V1022" s="191"/>
      <c r="W1022" s="2"/>
      <c r="X1022" s="2"/>
    </row>
    <row r="1023" spans="1:24" ht="18" customHeight="1" x14ac:dyDescent="0.3">
      <c r="A1023" s="657"/>
      <c r="B1023" s="771"/>
      <c r="C1023" s="771"/>
      <c r="D1023" s="863"/>
      <c r="E1023" s="863"/>
      <c r="F1023" s="773"/>
      <c r="G1023" s="773"/>
      <c r="H1023" s="774"/>
      <c r="I1023" s="774"/>
      <c r="J1023" s="662"/>
      <c r="K1023" s="880">
        <f>220*K1022*0.85/1000</f>
        <v>5.423</v>
      </c>
      <c r="L1023" s="880">
        <f>220*L1022*0.85/1000</f>
        <v>14.025</v>
      </c>
      <c r="M1023" s="880">
        <f>220*M1022*0.85/1000</f>
        <v>8.4149999999999991</v>
      </c>
      <c r="N1023" s="123"/>
      <c r="O1023" s="793">
        <f>SUM(K1023:M1023)</f>
        <v>27.863</v>
      </c>
      <c r="P1023" s="775"/>
      <c r="Q1023" s="775"/>
      <c r="R1023" s="776"/>
      <c r="S1023" s="881"/>
      <c r="T1023" s="665"/>
      <c r="U1023" s="375"/>
      <c r="V1023" s="283">
        <f>SUM(O1023,T1023)</f>
        <v>27.863</v>
      </c>
      <c r="W1023" s="2"/>
      <c r="X1023" s="2"/>
    </row>
    <row r="1024" spans="1:24" ht="18" customHeight="1" x14ac:dyDescent="0.3">
      <c r="A1024" s="181" t="s">
        <v>322</v>
      </c>
      <c r="B1024" s="132">
        <v>250</v>
      </c>
      <c r="C1024" s="132">
        <v>361</v>
      </c>
      <c r="D1024" s="134">
        <f>MAX(K1030:L1030:M1030)/C1024*100</f>
        <v>40.720221606648202</v>
      </c>
      <c r="E1024" s="134"/>
      <c r="F1024" s="630">
        <v>250</v>
      </c>
      <c r="G1024" s="630">
        <v>361</v>
      </c>
      <c r="H1024" s="421">
        <f>MAX(P1030:R1030)/G1024*100</f>
        <v>46.260387811634352</v>
      </c>
      <c r="I1024" s="421"/>
      <c r="J1024" s="61">
        <f>(K1024+L1024+M1024)/3</f>
        <v>230.66666666666666</v>
      </c>
      <c r="K1024" s="298">
        <v>226</v>
      </c>
      <c r="L1024" s="298">
        <v>228</v>
      </c>
      <c r="M1024" s="298">
        <v>238</v>
      </c>
      <c r="N1024" s="298"/>
      <c r="O1024" s="882"/>
      <c r="P1024" s="489">
        <v>228</v>
      </c>
      <c r="Q1024" s="489">
        <v>230</v>
      </c>
      <c r="R1024" s="489">
        <v>229</v>
      </c>
      <c r="S1024" s="423"/>
      <c r="T1024" s="228"/>
      <c r="U1024" s="97"/>
      <c r="V1024" s="89"/>
      <c r="W1024" s="2"/>
      <c r="X1024" s="2"/>
    </row>
    <row r="1025" spans="1:24" ht="18" customHeight="1" x14ac:dyDescent="0.25">
      <c r="A1025" s="1063" t="s">
        <v>549</v>
      </c>
      <c r="B1025" s="73"/>
      <c r="C1025" s="73"/>
      <c r="D1025" s="629"/>
      <c r="E1025" s="168">
        <v>398</v>
      </c>
      <c r="F1025" s="883"/>
      <c r="G1025" s="883"/>
      <c r="H1025" s="884"/>
      <c r="I1025" s="885">
        <v>396</v>
      </c>
      <c r="J1025" s="241"/>
      <c r="K1025" s="498"/>
      <c r="L1025" s="498"/>
      <c r="M1025" s="498"/>
      <c r="N1025" s="498"/>
      <c r="O1025" s="886"/>
      <c r="P1025" s="267">
        <v>56</v>
      </c>
      <c r="Q1025" s="267">
        <v>66</v>
      </c>
      <c r="R1025" s="267">
        <v>39</v>
      </c>
      <c r="S1025" s="564">
        <f>SQRT((0+Q1025*0.866-R1025*0.866)*(0+Q1025*0.866-R1025*0.866)+(P1025-Q1025*0.5-R1025*0.5)*(P1025-Q1025*0.5-R1025*0.5))</f>
        <v>23.642502490218753</v>
      </c>
      <c r="T1025" s="251"/>
      <c r="U1025" s="97"/>
      <c r="V1025" s="89"/>
      <c r="W1025" s="2"/>
      <c r="X1025" s="2"/>
    </row>
    <row r="1026" spans="1:24" ht="18" customHeight="1" x14ac:dyDescent="0.25">
      <c r="A1026" s="1063" t="s">
        <v>550</v>
      </c>
      <c r="B1026" s="90"/>
      <c r="C1026" s="90"/>
      <c r="D1026" s="290"/>
      <c r="E1026" s="146">
        <v>400</v>
      </c>
      <c r="F1026" s="887"/>
      <c r="G1026" s="887"/>
      <c r="H1026" s="888"/>
      <c r="I1026" s="889">
        <v>400</v>
      </c>
      <c r="J1026" s="241"/>
      <c r="K1026" s="81">
        <v>33</v>
      </c>
      <c r="L1026" s="81">
        <v>32</v>
      </c>
      <c r="M1026" s="81">
        <v>20</v>
      </c>
      <c r="N1026" s="358">
        <f>SQRT((0+L1026*0.866-M1026*0.866)*(0+L1026*0.866-M1026*0.866)+(K1026-L1026*0.5-M1026*0.5)*(K1026-L1026*0.5-M1026*0.5))</f>
        <v>12.529711249665732</v>
      </c>
      <c r="O1026" s="886"/>
      <c r="P1026" s="267">
        <v>0</v>
      </c>
      <c r="Q1026" s="267">
        <v>0</v>
      </c>
      <c r="R1026" s="267">
        <v>0</v>
      </c>
      <c r="S1026" s="423"/>
      <c r="T1026" s="147"/>
      <c r="U1026" s="97"/>
      <c r="V1026" s="89"/>
      <c r="W1026" s="2"/>
      <c r="X1026" s="2"/>
    </row>
    <row r="1027" spans="1:24" ht="18" customHeight="1" x14ac:dyDescent="0.25">
      <c r="A1027" s="1063" t="s">
        <v>199</v>
      </c>
      <c r="B1027" s="890"/>
      <c r="C1027" s="890"/>
      <c r="D1027" s="891"/>
      <c r="E1027" s="587">
        <v>404</v>
      </c>
      <c r="F1027" s="887"/>
      <c r="G1027" s="887"/>
      <c r="H1027" s="888"/>
      <c r="I1027" s="889">
        <v>400</v>
      </c>
      <c r="J1027" s="241"/>
      <c r="K1027" s="498"/>
      <c r="L1027" s="498"/>
      <c r="M1027" s="498"/>
      <c r="N1027" s="498"/>
      <c r="O1027" s="886"/>
      <c r="P1027" s="267">
        <v>111</v>
      </c>
      <c r="Q1027" s="267">
        <v>101</v>
      </c>
      <c r="R1027" s="267">
        <v>123</v>
      </c>
      <c r="S1027" s="423">
        <f>SQRT((0+Q1027*0.866-R1027*0.866)*(0+Q1027*0.866-R1027*0.866)+(P1027-Q1027*0.5-R1027*0.5)*(P1027-Q1027*0.5-R1027*0.5))</f>
        <v>19.078225913328531</v>
      </c>
      <c r="T1027" s="147"/>
      <c r="U1027" s="97"/>
      <c r="V1027" s="89"/>
      <c r="W1027" s="2"/>
      <c r="X1027" s="2"/>
    </row>
    <row r="1028" spans="1:24" ht="18" customHeight="1" x14ac:dyDescent="0.25">
      <c r="A1028" s="1063" t="s">
        <v>200</v>
      </c>
      <c r="B1028" s="890"/>
      <c r="C1028" s="890"/>
      <c r="D1028" s="891"/>
      <c r="E1028" s="587"/>
      <c r="F1028" s="887"/>
      <c r="G1028" s="887"/>
      <c r="H1028" s="888"/>
      <c r="I1028" s="889"/>
      <c r="J1028" s="241"/>
      <c r="K1028" s="81">
        <v>77</v>
      </c>
      <c r="L1028" s="81">
        <v>50</v>
      </c>
      <c r="M1028" s="81">
        <v>34</v>
      </c>
      <c r="N1028" s="498">
        <f>SQRT((0+L1028*0.866-M1028*0.866)*(0+L1028*0.866-M1028*0.866)+(K1028-L1028*0.5-M1028*0.5)*(K1028-L1028*0.5-M1028*0.5))</f>
        <v>37.642910833249864</v>
      </c>
      <c r="O1028" s="886"/>
      <c r="P1028" s="451"/>
      <c r="Q1028" s="451"/>
      <c r="R1028" s="451"/>
      <c r="S1028" s="423"/>
      <c r="T1028" s="147"/>
      <c r="U1028" s="97"/>
      <c r="V1028" s="89"/>
      <c r="W1028" s="2"/>
      <c r="X1028" s="2"/>
    </row>
    <row r="1029" spans="1:24" ht="18" customHeight="1" x14ac:dyDescent="0.25">
      <c r="A1029" s="1063" t="s">
        <v>551</v>
      </c>
      <c r="B1029" s="890"/>
      <c r="C1029" s="890"/>
      <c r="D1029" s="891"/>
      <c r="E1029" s="891"/>
      <c r="F1029" s="887"/>
      <c r="G1029" s="887"/>
      <c r="H1029" s="888"/>
      <c r="I1029" s="888"/>
      <c r="J1029" s="241"/>
      <c r="K1029" s="81">
        <v>37</v>
      </c>
      <c r="L1029" s="81">
        <v>36</v>
      </c>
      <c r="M1029" s="81">
        <v>37</v>
      </c>
      <c r="N1029" s="498">
        <f>SQRT((0+L1029*0.866-M1029*0.866)*(0+L1029*0.866-M1029*0.866)+(K1029-L1029*0.5-M1029*0.5)*(K1029-L1029*0.5-M1029*0.5))</f>
        <v>0.99997799975799739</v>
      </c>
      <c r="O1029" s="886"/>
      <c r="P1029" s="451"/>
      <c r="Q1029" s="451"/>
      <c r="R1029" s="451"/>
      <c r="S1029" s="423"/>
      <c r="T1029" s="147"/>
      <c r="U1029" s="97"/>
      <c r="V1029" s="89"/>
      <c r="W1029" s="2"/>
      <c r="X1029" s="2"/>
    </row>
    <row r="1030" spans="1:24" ht="18" customHeight="1" x14ac:dyDescent="0.3">
      <c r="A1030" s="268" t="s">
        <v>11</v>
      </c>
      <c r="B1030" s="269"/>
      <c r="C1030" s="892"/>
      <c r="D1030" s="270"/>
      <c r="E1030" s="270"/>
      <c r="F1030" s="535"/>
      <c r="G1030" s="535"/>
      <c r="H1030" s="467"/>
      <c r="I1030" s="467"/>
      <c r="J1030" s="273"/>
      <c r="K1030" s="507">
        <f>SUM(K1025:K1029)</f>
        <v>147</v>
      </c>
      <c r="L1030" s="507">
        <f>SUM(L1025:L1029)</f>
        <v>118</v>
      </c>
      <c r="M1030" s="507">
        <f>SUM(M1025:M1029)</f>
        <v>91</v>
      </c>
      <c r="N1030" s="507">
        <f>SQRT((0+L1030*0.866-M1030*0.866)*(0+L1030*0.866-M1030*0.866)+(K1030-L1030*0.5-M1030*0.5)*(K1030-L1030*0.5-M1030*0.5))</f>
        <v>48.507400713705536</v>
      </c>
      <c r="O1030" s="893"/>
      <c r="P1030" s="507">
        <f>SUM(P1025:P1029)</f>
        <v>167</v>
      </c>
      <c r="Q1030" s="507">
        <f>SUM(Q1025:Q1029)</f>
        <v>167</v>
      </c>
      <c r="R1030" s="507">
        <f>SUM(R1025:R1029)</f>
        <v>162</v>
      </c>
      <c r="S1030" s="529">
        <f>SQRT((0+Q1030*0.866-R1030*0.866)*(0+Q1030*0.866-R1030*0.866)+(P1030-Q1030*0.5-R1030*0.5)*(P1030-Q1030*0.5-R1030*0.5))</f>
        <v>4.9998899987899597</v>
      </c>
      <c r="T1030" s="894">
        <f>AVERAGE(P1030:R1030)</f>
        <v>165.33333333333334</v>
      </c>
      <c r="U1030" s="97"/>
      <c r="V1030" s="191"/>
      <c r="W1030" s="2"/>
      <c r="X1030" s="2"/>
    </row>
    <row r="1031" spans="1:24" ht="18" customHeight="1" x14ac:dyDescent="0.3">
      <c r="A1031" s="114"/>
      <c r="B1031" s="115"/>
      <c r="C1031" s="895"/>
      <c r="D1031" s="160"/>
      <c r="E1031" s="160"/>
      <c r="F1031" s="120"/>
      <c r="G1031" s="120"/>
      <c r="H1031" s="121"/>
      <c r="I1031" s="121"/>
      <c r="J1031" s="244"/>
      <c r="K1031" s="327">
        <f>220*K1030*0.85/1000</f>
        <v>27.489000000000001</v>
      </c>
      <c r="L1031" s="327">
        <f>220*L1030*0.85/1000</f>
        <v>22.065999999999999</v>
      </c>
      <c r="M1031" s="327">
        <f>220*M1030*0.85/1000</f>
        <v>17.016999999999999</v>
      </c>
      <c r="N1031" s="327"/>
      <c r="O1031" s="896">
        <f>SUM(K1031:M1031)</f>
        <v>66.572000000000003</v>
      </c>
      <c r="P1031" s="327">
        <f>220*P1030*0.85/1000</f>
        <v>31.228999999999999</v>
      </c>
      <c r="Q1031" s="327">
        <f>220*Q1030*0.85/1000</f>
        <v>31.228999999999999</v>
      </c>
      <c r="R1031" s="327">
        <f>220*R1030*0.85/1000</f>
        <v>30.294</v>
      </c>
      <c r="S1031" s="336"/>
      <c r="T1031" s="897">
        <f>SUM(P1031:R1031)</f>
        <v>92.751999999999995</v>
      </c>
      <c r="U1031" s="171">
        <f>SUM(O1031,T1031)</f>
        <v>159.32400000000001</v>
      </c>
      <c r="V1031" s="479"/>
      <c r="W1031" s="2"/>
      <c r="X1031" s="2"/>
    </row>
    <row r="1032" spans="1:24" ht="18" customHeight="1" x14ac:dyDescent="0.3">
      <c r="A1032" s="181" t="s">
        <v>323</v>
      </c>
      <c r="B1032" s="132">
        <v>250</v>
      </c>
      <c r="C1032" s="132">
        <v>361</v>
      </c>
      <c r="D1032" s="134">
        <f>MAX(K1038:L1038:M1038)/C1032*100</f>
        <v>21.329639889196674</v>
      </c>
      <c r="E1032" s="134"/>
      <c r="F1032" s="630">
        <v>250</v>
      </c>
      <c r="G1032" s="630">
        <v>361</v>
      </c>
      <c r="H1032" s="421">
        <f>MAX(P1038:R1038)/G1032*100</f>
        <v>45.429362880886423</v>
      </c>
      <c r="I1032" s="421"/>
      <c r="J1032" s="61">
        <f>(K1032+L1032+M1032)/3</f>
        <v>232.66666666666666</v>
      </c>
      <c r="K1032" s="298">
        <v>228</v>
      </c>
      <c r="L1032" s="298">
        <v>229</v>
      </c>
      <c r="M1032" s="298">
        <v>241</v>
      </c>
      <c r="N1032" s="298"/>
      <c r="O1032" s="898"/>
      <c r="P1032" s="489">
        <v>230</v>
      </c>
      <c r="Q1032" s="489">
        <v>228</v>
      </c>
      <c r="R1032" s="489">
        <v>239</v>
      </c>
      <c r="S1032" s="423"/>
      <c r="T1032" s="899"/>
      <c r="U1032" s="97"/>
      <c r="V1032" s="191"/>
      <c r="W1032" s="2"/>
      <c r="X1032" s="2"/>
    </row>
    <row r="1033" spans="1:24" ht="18" customHeight="1" x14ac:dyDescent="0.25">
      <c r="A1033" s="1063" t="s">
        <v>549</v>
      </c>
      <c r="B1033" s="73"/>
      <c r="C1033" s="73"/>
      <c r="D1033" s="629"/>
      <c r="E1033" s="168">
        <v>401</v>
      </c>
      <c r="F1033" s="883"/>
      <c r="G1033" s="883"/>
      <c r="H1033" s="884"/>
      <c r="I1033" s="885">
        <v>400</v>
      </c>
      <c r="J1033" s="241"/>
      <c r="K1033" s="498"/>
      <c r="L1033" s="498"/>
      <c r="M1033" s="498"/>
      <c r="N1033" s="498"/>
      <c r="O1033" s="898"/>
      <c r="P1033" s="267">
        <v>27</v>
      </c>
      <c r="Q1033" s="267">
        <v>31</v>
      </c>
      <c r="R1033" s="267">
        <v>12</v>
      </c>
      <c r="S1033" s="564">
        <f>SQRT((0+Q1033*0.866-R1033*0.866)*(0+Q1033*0.866-R1033*0.866)+(P1033-Q1033*0.5-R1033*0.5)*(P1033-Q1033*0.5-R1033*0.5))</f>
        <v>17.348893797588364</v>
      </c>
      <c r="T1033" s="900"/>
      <c r="U1033" s="97"/>
      <c r="V1033" s="191"/>
      <c r="W1033" s="2"/>
      <c r="X1033" s="2"/>
    </row>
    <row r="1034" spans="1:24" ht="18" customHeight="1" x14ac:dyDescent="0.25">
      <c r="A1034" s="1063" t="s">
        <v>550</v>
      </c>
      <c r="B1034" s="90"/>
      <c r="C1034" s="90"/>
      <c r="D1034" s="290"/>
      <c r="E1034" s="146">
        <v>408</v>
      </c>
      <c r="F1034" s="887"/>
      <c r="G1034" s="887"/>
      <c r="H1034" s="888"/>
      <c r="I1034" s="889">
        <v>407</v>
      </c>
      <c r="J1034" s="241"/>
      <c r="K1034" s="81">
        <v>34</v>
      </c>
      <c r="L1034" s="81">
        <v>18</v>
      </c>
      <c r="M1034" s="81">
        <v>33</v>
      </c>
      <c r="N1034" s="358">
        <f>SQRT((0+L1034*0.866-M1034*0.866)*(0+L1034*0.866-M1034*0.866)+(K1034-L1034*0.5-M1034*0.5)*(K1034-L1034*0.5-M1034*0.5))</f>
        <v>15.523855835455315</v>
      </c>
      <c r="O1034" s="898"/>
      <c r="P1034" s="267">
        <v>0</v>
      </c>
      <c r="Q1034" s="267">
        <v>0</v>
      </c>
      <c r="R1034" s="267">
        <v>0</v>
      </c>
      <c r="S1034" s="423"/>
      <c r="T1034" s="900"/>
      <c r="U1034" s="97"/>
      <c r="V1034" s="191"/>
      <c r="W1034" s="2"/>
      <c r="X1034" s="2"/>
    </row>
    <row r="1035" spans="1:24" ht="18" customHeight="1" x14ac:dyDescent="0.25">
      <c r="A1035" s="1063" t="s">
        <v>199</v>
      </c>
      <c r="B1035" s="890"/>
      <c r="C1035" s="890"/>
      <c r="D1035" s="891"/>
      <c r="E1035" s="587">
        <v>407</v>
      </c>
      <c r="F1035" s="887"/>
      <c r="G1035" s="887"/>
      <c r="H1035" s="888"/>
      <c r="I1035" s="889">
        <v>404</v>
      </c>
      <c r="J1035" s="241"/>
      <c r="K1035" s="81">
        <v>0</v>
      </c>
      <c r="L1035" s="81">
        <v>0</v>
      </c>
      <c r="M1035" s="81">
        <v>0</v>
      </c>
      <c r="N1035" s="498"/>
      <c r="O1035" s="898"/>
      <c r="P1035" s="267">
        <v>137</v>
      </c>
      <c r="Q1035" s="267">
        <v>102</v>
      </c>
      <c r="R1035" s="267">
        <v>86</v>
      </c>
      <c r="S1035" s="423">
        <f>SQRT((0+Q1035*0.866-R1035*0.866)*(0+Q1035*0.866-R1035*0.866)+(P1035-Q1035*0.5-R1035*0.5)*(P1035-Q1035*0.5-R1035*0.5))</f>
        <v>45.177303328109346</v>
      </c>
      <c r="T1035" s="900"/>
      <c r="U1035" s="97"/>
      <c r="V1035" s="89"/>
      <c r="W1035" s="2"/>
      <c r="X1035" s="113"/>
    </row>
    <row r="1036" spans="1:24" ht="18" customHeight="1" x14ac:dyDescent="0.25">
      <c r="A1036" s="1063" t="s">
        <v>200</v>
      </c>
      <c r="B1036" s="890"/>
      <c r="C1036" s="890"/>
      <c r="D1036" s="891"/>
      <c r="E1036" s="891"/>
      <c r="F1036" s="887"/>
      <c r="G1036" s="887"/>
      <c r="H1036" s="888"/>
      <c r="I1036" s="888"/>
      <c r="J1036" s="241"/>
      <c r="K1036" s="81">
        <v>40</v>
      </c>
      <c r="L1036" s="81">
        <v>21</v>
      </c>
      <c r="M1036" s="81">
        <v>44</v>
      </c>
      <c r="N1036" s="498">
        <f>SQRT((0+L1036*0.866-M1036*0.866)*(0+L1036*0.866-M1036*0.866)+(K1036-L1036*0.5-M1036*0.5)*(K1036-L1036*0.5-M1036*0.5))</f>
        <v>21.283249845829467</v>
      </c>
      <c r="O1036" s="898"/>
      <c r="P1036" s="451"/>
      <c r="Q1036" s="451"/>
      <c r="R1036" s="451"/>
      <c r="S1036" s="423"/>
      <c r="T1036" s="901"/>
      <c r="U1036" s="97"/>
      <c r="V1036" s="89"/>
      <c r="W1036" s="2"/>
      <c r="X1036" s="2"/>
    </row>
    <row r="1037" spans="1:24" ht="18" customHeight="1" x14ac:dyDescent="0.25">
      <c r="A1037" s="1063" t="s">
        <v>551</v>
      </c>
      <c r="B1037" s="890"/>
      <c r="C1037" s="890"/>
      <c r="D1037" s="891"/>
      <c r="E1037" s="891"/>
      <c r="F1037" s="887"/>
      <c r="G1037" s="887"/>
      <c r="H1037" s="888"/>
      <c r="I1037" s="888"/>
      <c r="J1037" s="241"/>
      <c r="K1037" s="81">
        <v>64</v>
      </c>
      <c r="L1037" s="81">
        <v>47</v>
      </c>
      <c r="M1037" s="81">
        <v>23</v>
      </c>
      <c r="N1037" s="498"/>
      <c r="O1037" s="898"/>
      <c r="P1037" s="451"/>
      <c r="Q1037" s="451"/>
      <c r="R1037" s="451"/>
      <c r="S1037" s="423"/>
      <c r="T1037" s="1071"/>
      <c r="U1037" s="97"/>
      <c r="V1037" s="89"/>
      <c r="W1037" s="2"/>
      <c r="X1037" s="2"/>
    </row>
    <row r="1038" spans="1:24" ht="18" customHeight="1" x14ac:dyDescent="0.3">
      <c r="A1038" s="100" t="s">
        <v>11</v>
      </c>
      <c r="B1038" s="101"/>
      <c r="C1038" s="902"/>
      <c r="D1038" s="152"/>
      <c r="E1038" s="152"/>
      <c r="F1038" s="106"/>
      <c r="G1038" s="106"/>
      <c r="H1038" s="107"/>
      <c r="I1038" s="107"/>
      <c r="J1038" s="242"/>
      <c r="K1038" s="318">
        <f>SUM(K1033:K1036)</f>
        <v>74</v>
      </c>
      <c r="L1038" s="318">
        <f>SUM(L1033:L1036)</f>
        <v>39</v>
      </c>
      <c r="M1038" s="318">
        <f>SUM(M1033:M1036)</f>
        <v>77</v>
      </c>
      <c r="N1038" s="318">
        <f>SQRT((0+L1038*0.866-M1038*0.866)*(0+L1038*0.866-M1038*0.866)+(K1038-L1038*0.5-M1038*0.5)*(K1038-L1038*0.5-M1038*0.5))</f>
        <v>36.591480757137994</v>
      </c>
      <c r="O1038" s="893"/>
      <c r="P1038" s="318">
        <f>SUM(P1033:P1036)</f>
        <v>164</v>
      </c>
      <c r="Q1038" s="318">
        <f>SUM(Q1033:Q1036)</f>
        <v>133</v>
      </c>
      <c r="R1038" s="318">
        <f>SUM(R1033:R1036)</f>
        <v>98</v>
      </c>
      <c r="S1038" s="903">
        <f>SQRT((0+Q1038*0.866-R1038*0.866)*(0+Q1038*0.866-R1038*0.866)+(P1038-Q1038*0.5-R1038*0.5)*(P1038-Q1038*0.5-R1038*0.5))</f>
        <v>57.192185655035075</v>
      </c>
      <c r="T1038" s="894">
        <f>AVERAGE(P1038:R1038)</f>
        <v>131.66666666666666</v>
      </c>
      <c r="U1038" s="97"/>
      <c r="V1038" s="751"/>
      <c r="W1038" s="2"/>
      <c r="X1038" s="2"/>
    </row>
    <row r="1039" spans="1:24" ht="18" customHeight="1" x14ac:dyDescent="0.3">
      <c r="A1039" s="114"/>
      <c r="B1039" s="115"/>
      <c r="C1039" s="895"/>
      <c r="D1039" s="160"/>
      <c r="E1039" s="160"/>
      <c r="F1039" s="120"/>
      <c r="G1039" s="120"/>
      <c r="H1039" s="121"/>
      <c r="I1039" s="121"/>
      <c r="J1039" s="244"/>
      <c r="K1039" s="327">
        <f>220*K1038*0.85/1000</f>
        <v>13.837999999999999</v>
      </c>
      <c r="L1039" s="327">
        <f>220*L1038*0.85/1000</f>
        <v>7.2930000000000001</v>
      </c>
      <c r="M1039" s="327">
        <f>220*M1038*0.85/1000</f>
        <v>14.398999999999999</v>
      </c>
      <c r="N1039" s="327"/>
      <c r="O1039" s="896">
        <f>SUM(K1039:M1039)</f>
        <v>35.53</v>
      </c>
      <c r="P1039" s="327">
        <f>220*P1038*0.85/1000</f>
        <v>30.667999999999999</v>
      </c>
      <c r="Q1039" s="327">
        <f>220*Q1038*0.85/1000</f>
        <v>24.870999999999999</v>
      </c>
      <c r="R1039" s="327">
        <f>220*R1038*0.85/1000</f>
        <v>18.326000000000001</v>
      </c>
      <c r="S1039" s="336"/>
      <c r="T1039" s="897">
        <f>SUM(P1039:R1039)</f>
        <v>73.865000000000009</v>
      </c>
      <c r="U1039" s="478"/>
      <c r="V1039" s="283">
        <f>SUM(O1039,T1039)</f>
        <v>109.39500000000001</v>
      </c>
      <c r="W1039" s="2"/>
      <c r="X1039" s="2"/>
    </row>
    <row r="1040" spans="1:24" ht="18" customHeight="1" x14ac:dyDescent="0.3">
      <c r="A1040" s="181" t="s">
        <v>376</v>
      </c>
      <c r="B1040" s="295">
        <v>160</v>
      </c>
      <c r="C1040" s="904">
        <v>231</v>
      </c>
      <c r="D1040" s="57">
        <f>MAX(K1049:M1049)/C1040*100</f>
        <v>56.277056277056282</v>
      </c>
      <c r="E1040" s="57"/>
      <c r="F1040" s="487">
        <v>160</v>
      </c>
      <c r="G1040" s="487">
        <v>231</v>
      </c>
      <c r="H1040" s="421">
        <f>MAX(P1049:R1049)/G1040*100</f>
        <v>47.186147186147188</v>
      </c>
      <c r="I1040" s="421"/>
      <c r="J1040" s="61">
        <f>(K1040+L1040+M1040)/3</f>
        <v>227.66666666666666</v>
      </c>
      <c r="K1040" s="298">
        <v>230</v>
      </c>
      <c r="L1040" s="298">
        <v>234</v>
      </c>
      <c r="M1040" s="298">
        <v>219</v>
      </c>
      <c r="N1040" s="298"/>
      <c r="O1040" s="898"/>
      <c r="P1040" s="489">
        <v>230</v>
      </c>
      <c r="Q1040" s="489">
        <v>236</v>
      </c>
      <c r="R1040" s="489">
        <v>219</v>
      </c>
      <c r="S1040" s="423"/>
      <c r="T1040" s="899"/>
      <c r="U1040" s="97"/>
      <c r="V1040" s="191"/>
      <c r="W1040" s="2"/>
      <c r="X1040" s="2"/>
    </row>
    <row r="1041" spans="1:24" ht="18" customHeight="1" x14ac:dyDescent="0.25">
      <c r="A1041" s="1061" t="s">
        <v>543</v>
      </c>
      <c r="B1041" s="302"/>
      <c r="C1041" s="302"/>
      <c r="D1041" s="523"/>
      <c r="E1041" s="303">
        <v>395</v>
      </c>
      <c r="F1041" s="356"/>
      <c r="G1041" s="356"/>
      <c r="H1041" s="357"/>
      <c r="I1041" s="356">
        <v>399</v>
      </c>
      <c r="J1041" s="306"/>
      <c r="K1041" s="81">
        <v>22</v>
      </c>
      <c r="L1041" s="81">
        <v>35</v>
      </c>
      <c r="M1041" s="81">
        <v>88</v>
      </c>
      <c r="N1041" s="803">
        <f t="shared" ref="N1041:N1049" si="74">SQRT((0+L1041*0.866-M1041*0.866)*(0+L1041*0.866-M1041*0.866)+(K1041-L1041*0.5-M1041*0.5)*(K1041-L1041*0.5-M1041*0.5))</f>
        <v>60.55473890621608</v>
      </c>
      <c r="O1041" s="898"/>
      <c r="P1041" s="451"/>
      <c r="Q1041" s="451"/>
      <c r="R1041" s="451"/>
      <c r="S1041" s="564"/>
      <c r="T1041" s="900"/>
      <c r="U1041" s="97"/>
      <c r="V1041" s="191"/>
      <c r="W1041" s="2"/>
      <c r="X1041" s="2"/>
    </row>
    <row r="1042" spans="1:24" ht="18" customHeight="1" x14ac:dyDescent="0.25">
      <c r="A1042" s="1061" t="s">
        <v>82</v>
      </c>
      <c r="B1042" s="308"/>
      <c r="C1042" s="308"/>
      <c r="D1042" s="524"/>
      <c r="E1042" s="309">
        <v>402</v>
      </c>
      <c r="F1042" s="361"/>
      <c r="G1042" s="361"/>
      <c r="H1042" s="362"/>
      <c r="I1042" s="361">
        <v>398</v>
      </c>
      <c r="J1042" s="306"/>
      <c r="K1042" s="81">
        <v>0</v>
      </c>
      <c r="L1042" s="81">
        <v>0</v>
      </c>
      <c r="M1042" s="81">
        <v>0</v>
      </c>
      <c r="N1042" s="803"/>
      <c r="O1042" s="898"/>
      <c r="P1042" s="267">
        <v>45</v>
      </c>
      <c r="Q1042" s="267">
        <v>26</v>
      </c>
      <c r="R1042" s="267">
        <v>21</v>
      </c>
      <c r="S1042" s="564">
        <f>SQRT((0+Q1042*0.866-R1042*0.866)*(0+Q1042*0.866-R1042*0.866)+(P1042-Q1042*0.5-R1042*0.5)*(P1042-Q1042*0.5-R1042*0.5))</f>
        <v>21.931687121605577</v>
      </c>
      <c r="T1042" s="900"/>
      <c r="U1042" s="97"/>
      <c r="V1042" s="191"/>
      <c r="W1042" s="2"/>
      <c r="X1042" s="2"/>
    </row>
    <row r="1043" spans="1:24" ht="18" customHeight="1" x14ac:dyDescent="0.25">
      <c r="A1043" s="1061" t="s">
        <v>83</v>
      </c>
      <c r="B1043" s="308"/>
      <c r="C1043" s="308"/>
      <c r="D1043" s="524"/>
      <c r="E1043" s="309">
        <v>395</v>
      </c>
      <c r="F1043" s="361"/>
      <c r="G1043" s="361"/>
      <c r="H1043" s="362"/>
      <c r="I1043" s="361">
        <v>394</v>
      </c>
      <c r="J1043" s="306"/>
      <c r="K1043" s="81">
        <v>0</v>
      </c>
      <c r="L1043" s="81">
        <v>0</v>
      </c>
      <c r="M1043" s="81">
        <v>0</v>
      </c>
      <c r="N1043" s="803"/>
      <c r="O1043" s="898"/>
      <c r="P1043" s="267">
        <v>27</v>
      </c>
      <c r="Q1043" s="267">
        <v>8</v>
      </c>
      <c r="R1043" s="267">
        <v>13</v>
      </c>
      <c r="S1043" s="564">
        <f>SQRT((0+Q1043*0.866-R1043*0.866)*(0+Q1043*0.866-R1043*0.866)+(P1043-Q1043*0.5-R1043*0.5)*(P1043-Q1043*0.5-R1043*0.5))</f>
        <v>17.058689867630516</v>
      </c>
      <c r="T1043" s="900"/>
      <c r="U1043" s="97"/>
      <c r="V1043" s="191"/>
      <c r="W1043" s="2"/>
      <c r="X1043" s="2"/>
    </row>
    <row r="1044" spans="1:24" ht="18" customHeight="1" x14ac:dyDescent="0.25">
      <c r="A1044" s="1061" t="s">
        <v>84</v>
      </c>
      <c r="B1044" s="308"/>
      <c r="C1044" s="308"/>
      <c r="D1044" s="309"/>
      <c r="E1044" s="309"/>
      <c r="F1044" s="361"/>
      <c r="G1044" s="361"/>
      <c r="H1044" s="362"/>
      <c r="I1044" s="361"/>
      <c r="J1044" s="306"/>
      <c r="K1044" s="81">
        <v>0</v>
      </c>
      <c r="L1044" s="81">
        <v>0</v>
      </c>
      <c r="M1044" s="81">
        <v>0</v>
      </c>
      <c r="N1044" s="803"/>
      <c r="O1044" s="898"/>
      <c r="P1044" s="267">
        <v>23</v>
      </c>
      <c r="Q1044" s="267">
        <v>1</v>
      </c>
      <c r="R1044" s="267">
        <v>3</v>
      </c>
      <c r="S1044" s="564">
        <f>SQRT((0+Q1044*0.866-R1044*0.866)*(0+Q1044*0.866-R1044*0.866)+(P1044-Q1044*0.5-R1044*0.5)*(P1044-Q1044*0.5-R1044*0.5))</f>
        <v>21.071303329409883</v>
      </c>
      <c r="T1044" s="900"/>
      <c r="U1044" s="97"/>
      <c r="V1044" s="191"/>
      <c r="W1044" s="2"/>
      <c r="X1044" s="2"/>
    </row>
    <row r="1045" spans="1:24" ht="18" customHeight="1" x14ac:dyDescent="0.25">
      <c r="A1045" s="1061" t="s">
        <v>85</v>
      </c>
      <c r="B1045" s="308"/>
      <c r="C1045" s="308"/>
      <c r="D1045" s="309"/>
      <c r="E1045" s="309"/>
      <c r="F1045" s="361"/>
      <c r="G1045" s="361"/>
      <c r="H1045" s="362"/>
      <c r="I1045" s="362"/>
      <c r="J1045" s="306"/>
      <c r="K1045" s="81">
        <v>0</v>
      </c>
      <c r="L1045" s="81">
        <v>0</v>
      </c>
      <c r="M1045" s="81">
        <v>0</v>
      </c>
      <c r="N1045" s="803"/>
      <c r="O1045" s="898"/>
      <c r="P1045" s="267">
        <v>14</v>
      </c>
      <c r="Q1045" s="267">
        <v>4</v>
      </c>
      <c r="R1045" s="267">
        <v>7</v>
      </c>
      <c r="S1045" s="564">
        <f>SQRT((0+Q1045*0.866-R1045*0.866)*(0+Q1045*0.866-R1045*0.866)+(P1045-Q1045*0.5-R1045*0.5)*(P1045-Q1045*0.5-R1045*0.5))</f>
        <v>8.8881721405472351</v>
      </c>
      <c r="T1045" s="900"/>
      <c r="U1045" s="97"/>
      <c r="V1045" s="191"/>
      <c r="W1045" s="2"/>
      <c r="X1045" s="2"/>
    </row>
    <row r="1046" spans="1:24" ht="18" customHeight="1" x14ac:dyDescent="0.25">
      <c r="A1046" s="1061" t="s">
        <v>86</v>
      </c>
      <c r="B1046" s="308"/>
      <c r="C1046" s="308"/>
      <c r="D1046" s="309"/>
      <c r="E1046" s="309"/>
      <c r="F1046" s="361"/>
      <c r="G1046" s="361"/>
      <c r="H1046" s="362"/>
      <c r="I1046" s="362"/>
      <c r="J1046" s="306"/>
      <c r="K1046" s="81">
        <v>7.38</v>
      </c>
      <c r="L1046" s="81">
        <v>3</v>
      </c>
      <c r="M1046" s="81">
        <v>20</v>
      </c>
      <c r="N1046" s="803">
        <f t="shared" si="74"/>
        <v>15.287631732874782</v>
      </c>
      <c r="O1046" s="898"/>
      <c r="P1046" s="451"/>
      <c r="Q1046" s="451"/>
      <c r="R1046" s="451"/>
      <c r="S1046" s="564"/>
      <c r="T1046" s="900"/>
      <c r="U1046" s="97"/>
      <c r="V1046" s="191"/>
      <c r="W1046" s="2"/>
      <c r="X1046" s="2"/>
    </row>
    <row r="1047" spans="1:24" ht="18" customHeight="1" x14ac:dyDescent="0.25">
      <c r="A1047" s="1061" t="s">
        <v>110</v>
      </c>
      <c r="B1047" s="308"/>
      <c r="C1047" s="308"/>
      <c r="D1047" s="309"/>
      <c r="E1047" s="309"/>
      <c r="F1047" s="361"/>
      <c r="G1047" s="361"/>
      <c r="H1047" s="362"/>
      <c r="I1047" s="362"/>
      <c r="J1047" s="306"/>
      <c r="K1047" s="81">
        <v>0</v>
      </c>
      <c r="L1047" s="81">
        <v>3</v>
      </c>
      <c r="M1047" s="81">
        <v>0</v>
      </c>
      <c r="N1047" s="358">
        <f t="shared" si="74"/>
        <v>2.999933999273984</v>
      </c>
      <c r="O1047" s="898"/>
      <c r="P1047" s="451"/>
      <c r="Q1047" s="451"/>
      <c r="R1047" s="451"/>
      <c r="S1047" s="564"/>
      <c r="T1047" s="900"/>
      <c r="U1047" s="97"/>
      <c r="V1047" s="191"/>
      <c r="W1047" s="2"/>
      <c r="X1047" s="2"/>
    </row>
    <row r="1048" spans="1:24" ht="18" customHeight="1" x14ac:dyDescent="0.25">
      <c r="A1048" s="1061" t="s">
        <v>111</v>
      </c>
      <c r="B1048" s="308"/>
      <c r="C1048" s="308"/>
      <c r="D1048" s="309"/>
      <c r="E1048" s="309"/>
      <c r="F1048" s="361"/>
      <c r="G1048" s="361"/>
      <c r="H1048" s="362"/>
      <c r="I1048" s="362"/>
      <c r="J1048" s="306"/>
      <c r="K1048" s="81">
        <v>36</v>
      </c>
      <c r="L1048" s="81">
        <v>24</v>
      </c>
      <c r="M1048" s="81">
        <v>22</v>
      </c>
      <c r="N1048" s="358">
        <f t="shared" si="74"/>
        <v>13.11487033866519</v>
      </c>
      <c r="O1048" s="898"/>
      <c r="P1048" s="451"/>
      <c r="Q1048" s="451"/>
      <c r="R1048" s="451"/>
      <c r="S1048" s="564"/>
      <c r="T1048" s="900"/>
      <c r="U1048" s="97"/>
      <c r="V1048" s="191"/>
      <c r="W1048" s="2"/>
      <c r="X1048" s="2"/>
    </row>
    <row r="1049" spans="1:24" ht="18" customHeight="1" x14ac:dyDescent="0.3">
      <c r="A1049" s="100" t="s">
        <v>11</v>
      </c>
      <c r="B1049" s="314"/>
      <c r="C1049" s="314"/>
      <c r="D1049" s="315"/>
      <c r="E1049" s="315"/>
      <c r="F1049" s="334"/>
      <c r="G1049" s="334"/>
      <c r="H1049" s="365"/>
      <c r="I1049" s="365"/>
      <c r="J1049" s="317"/>
      <c r="K1049" s="318">
        <f>SUM(K1041:K1048)</f>
        <v>65.38</v>
      </c>
      <c r="L1049" s="318">
        <f>SUM(L1041:L1048)</f>
        <v>65</v>
      </c>
      <c r="M1049" s="318">
        <f>SUM(M1041:M1048)</f>
        <v>130</v>
      </c>
      <c r="N1049" s="318">
        <f t="shared" si="74"/>
        <v>64.809401324190617</v>
      </c>
      <c r="O1049" s="893"/>
      <c r="P1049" s="318">
        <f>SUM(P1041:P1048)</f>
        <v>109</v>
      </c>
      <c r="Q1049" s="318">
        <f>SUM(Q1041:Q1048)</f>
        <v>39</v>
      </c>
      <c r="R1049" s="318">
        <f>SUM(R1041:R1048)</f>
        <v>44</v>
      </c>
      <c r="S1049" s="905">
        <f>SQRT((0+Q1049*0.866-R1049*0.866)*(0+Q1049*0.866-R1049*0.866)+(P1049-Q1049*0.5-R1049*0.5)*(P1049-Q1049*0.5-R1049*0.5))</f>
        <v>67.638738160908943</v>
      </c>
      <c r="T1049" s="894">
        <f>AVERAGE(P1049:R1049)</f>
        <v>64</v>
      </c>
      <c r="U1049" s="97"/>
      <c r="V1049" s="751"/>
      <c r="W1049" s="2"/>
      <c r="X1049" s="2"/>
    </row>
    <row r="1050" spans="1:24" ht="18" customHeight="1" x14ac:dyDescent="0.3">
      <c r="A1050" s="114"/>
      <c r="B1050" s="323"/>
      <c r="C1050" s="323"/>
      <c r="D1050" s="324"/>
      <c r="E1050" s="324"/>
      <c r="F1050" s="368"/>
      <c r="G1050" s="368"/>
      <c r="H1050" s="369"/>
      <c r="I1050" s="369"/>
      <c r="J1050" s="326"/>
      <c r="K1050" s="327">
        <f>220*K1049*0.85/1000</f>
        <v>12.226059999999997</v>
      </c>
      <c r="L1050" s="327">
        <f>220*L1049*0.85/1000</f>
        <v>12.154999999999999</v>
      </c>
      <c r="M1050" s="327">
        <f>220*M1049*0.85/1000</f>
        <v>24.31</v>
      </c>
      <c r="N1050" s="327"/>
      <c r="O1050" s="896">
        <f>SUM(K1050:M1050)</f>
        <v>48.691059999999993</v>
      </c>
      <c r="P1050" s="327">
        <f>220*P1049*0.85/1000</f>
        <v>20.382999999999999</v>
      </c>
      <c r="Q1050" s="327">
        <f>220*Q1049*0.85/1000</f>
        <v>7.2930000000000001</v>
      </c>
      <c r="R1050" s="327">
        <f>220*R1049*0.85/1000</f>
        <v>8.2279999999999998</v>
      </c>
      <c r="S1050" s="513"/>
      <c r="T1050" s="897">
        <f>SUM(P1050:R1050)</f>
        <v>35.903999999999996</v>
      </c>
      <c r="U1050" s="171">
        <f>SUM(O1050,T1050)</f>
        <v>84.595059999999989</v>
      </c>
      <c r="V1050" s="479"/>
      <c r="W1050" s="2"/>
      <c r="X1050" s="2"/>
    </row>
    <row r="1051" spans="1:24" ht="18" customHeight="1" x14ac:dyDescent="0.3">
      <c r="A1051" s="181" t="s">
        <v>377</v>
      </c>
      <c r="B1051" s="295">
        <v>160</v>
      </c>
      <c r="C1051" s="295">
        <v>231</v>
      </c>
      <c r="D1051" s="57">
        <f>MAX(K1060:M1060)/C1051*100</f>
        <v>53.246753246753244</v>
      </c>
      <c r="E1051" s="57"/>
      <c r="F1051" s="487">
        <v>160</v>
      </c>
      <c r="G1051" s="487">
        <v>231</v>
      </c>
      <c r="H1051" s="421">
        <f>MAX(P1060:R1060)/G1051*100</f>
        <v>30.225108225108222</v>
      </c>
      <c r="I1051" s="421"/>
      <c r="J1051" s="61">
        <f>(K1051+L1051+M1051)/3</f>
        <v>232</v>
      </c>
      <c r="K1051" s="298">
        <v>236</v>
      </c>
      <c r="L1051" s="298">
        <v>234</v>
      </c>
      <c r="M1051" s="298">
        <v>226</v>
      </c>
      <c r="N1051" s="298"/>
      <c r="O1051" s="898"/>
      <c r="P1051" s="489">
        <v>234</v>
      </c>
      <c r="Q1051" s="489">
        <v>236</v>
      </c>
      <c r="R1051" s="489">
        <v>228</v>
      </c>
      <c r="S1051" s="423"/>
      <c r="T1051" s="899"/>
      <c r="U1051" s="97"/>
      <c r="V1051" s="191"/>
      <c r="W1051" s="2"/>
      <c r="X1051" s="2"/>
    </row>
    <row r="1052" spans="1:24" ht="18" customHeight="1" x14ac:dyDescent="0.25">
      <c r="A1052" s="1061" t="s">
        <v>543</v>
      </c>
      <c r="B1052" s="302"/>
      <c r="C1052" s="302"/>
      <c r="D1052" s="523"/>
      <c r="E1052" s="303">
        <v>403</v>
      </c>
      <c r="F1052" s="356"/>
      <c r="G1052" s="356"/>
      <c r="H1052" s="357"/>
      <c r="I1052" s="356">
        <v>404</v>
      </c>
      <c r="J1052" s="306"/>
      <c r="K1052" s="81">
        <v>32</v>
      </c>
      <c r="L1052" s="81">
        <v>38</v>
      </c>
      <c r="M1052" s="81">
        <v>84</v>
      </c>
      <c r="N1052" s="803">
        <f t="shared" ref="N1052:N1060" si="75">SQRT((0+L1052*0.866-M1052*0.866)*(0+L1052*0.866-M1052*0.866)+(K1052-L1052*0.5-M1052*0.5)*(K1052-L1052*0.5-M1052*0.5))</f>
        <v>49.27379522626606</v>
      </c>
      <c r="O1052" s="898"/>
      <c r="P1052" s="451"/>
      <c r="Q1052" s="451"/>
      <c r="R1052" s="451"/>
      <c r="S1052" s="423"/>
      <c r="T1052" s="900"/>
      <c r="U1052" s="97"/>
      <c r="V1052" s="191"/>
      <c r="W1052" s="2"/>
      <c r="X1052" s="2"/>
    </row>
    <row r="1053" spans="1:24" ht="18" customHeight="1" x14ac:dyDescent="0.25">
      <c r="A1053" s="1061" t="s">
        <v>82</v>
      </c>
      <c r="B1053" s="308"/>
      <c r="C1053" s="308"/>
      <c r="D1053" s="524"/>
      <c r="E1053" s="309">
        <v>405</v>
      </c>
      <c r="F1053" s="361"/>
      <c r="G1053" s="361"/>
      <c r="H1053" s="362"/>
      <c r="I1053" s="361">
        <v>405</v>
      </c>
      <c r="J1053" s="306"/>
      <c r="K1053" s="81">
        <v>0</v>
      </c>
      <c r="L1053" s="81">
        <v>0</v>
      </c>
      <c r="M1053" s="81">
        <v>0</v>
      </c>
      <c r="N1053" s="803"/>
      <c r="O1053" s="898"/>
      <c r="P1053" s="267">
        <v>18</v>
      </c>
      <c r="Q1053" s="267">
        <v>60</v>
      </c>
      <c r="R1053" s="267">
        <v>33</v>
      </c>
      <c r="S1053" s="423">
        <f>SQRT((0+Q1053*0.866-R1053*0.866)*(0+Q1053*0.866-R1053*0.866)+(P1053-Q1053*0.5-R1053*0.5)*(P1053-Q1053*0.5-R1053*0.5))</f>
        <v>36.864182128456342</v>
      </c>
      <c r="T1053" s="900"/>
      <c r="U1053" s="97"/>
      <c r="V1053" s="191"/>
      <c r="W1053" s="2"/>
      <c r="X1053" s="2"/>
    </row>
    <row r="1054" spans="1:24" ht="18" customHeight="1" x14ac:dyDescent="0.25">
      <c r="A1054" s="1061" t="s">
        <v>83</v>
      </c>
      <c r="B1054" s="308"/>
      <c r="C1054" s="308"/>
      <c r="D1054" s="524"/>
      <c r="E1054" s="309">
        <v>401</v>
      </c>
      <c r="F1054" s="361"/>
      <c r="G1054" s="361"/>
      <c r="H1054" s="362"/>
      <c r="I1054" s="361">
        <v>402</v>
      </c>
      <c r="J1054" s="306"/>
      <c r="K1054" s="81">
        <v>0</v>
      </c>
      <c r="L1054" s="81">
        <v>0</v>
      </c>
      <c r="M1054" s="81">
        <v>0</v>
      </c>
      <c r="N1054" s="803"/>
      <c r="O1054" s="898"/>
      <c r="P1054" s="267">
        <v>7</v>
      </c>
      <c r="Q1054" s="267">
        <v>2</v>
      </c>
      <c r="R1054" s="267">
        <v>3</v>
      </c>
      <c r="S1054" s="423">
        <f>SQRT((0+Q1054*0.866-R1054*0.866)*(0+Q1054*0.866-R1054*0.866)+(P1054-Q1054*0.5-R1054*0.5)*(P1054-Q1054*0.5-R1054*0.5))</f>
        <v>4.5825708941597405</v>
      </c>
      <c r="T1054" s="900"/>
      <c r="U1054" s="97"/>
      <c r="V1054" s="191"/>
      <c r="W1054" s="2"/>
      <c r="X1054" s="2"/>
    </row>
    <row r="1055" spans="1:24" ht="18" customHeight="1" x14ac:dyDescent="0.25">
      <c r="A1055" s="1061" t="s">
        <v>84</v>
      </c>
      <c r="B1055" s="308"/>
      <c r="C1055" s="308"/>
      <c r="D1055" s="309"/>
      <c r="E1055" s="309"/>
      <c r="F1055" s="361"/>
      <c r="G1055" s="361"/>
      <c r="H1055" s="362"/>
      <c r="I1055" s="362"/>
      <c r="J1055" s="306"/>
      <c r="K1055" s="81">
        <v>0</v>
      </c>
      <c r="L1055" s="81">
        <v>0</v>
      </c>
      <c r="M1055" s="81">
        <v>0</v>
      </c>
      <c r="N1055" s="803"/>
      <c r="O1055" s="898"/>
      <c r="P1055" s="267">
        <v>16</v>
      </c>
      <c r="Q1055" s="267">
        <v>0.82</v>
      </c>
      <c r="R1055" s="267">
        <v>18</v>
      </c>
      <c r="S1055" s="423">
        <f>SQRT((0+Q1055*0.866-R1055*0.866)*(0+Q1055*0.866-R1055*0.866)+(P1055-Q1055*0.5-R1055*0.5)*(P1055-Q1055*0.5-R1055*0.5))</f>
        <v>16.272043918770624</v>
      </c>
      <c r="T1055" s="900"/>
      <c r="U1055" s="97"/>
      <c r="V1055" s="191"/>
      <c r="W1055" s="2"/>
      <c r="X1055" s="2"/>
    </row>
    <row r="1056" spans="1:24" ht="18" customHeight="1" x14ac:dyDescent="0.25">
      <c r="A1056" s="1061" t="s">
        <v>85</v>
      </c>
      <c r="B1056" s="308"/>
      <c r="C1056" s="308"/>
      <c r="D1056" s="309"/>
      <c r="E1056" s="309"/>
      <c r="F1056" s="361"/>
      <c r="G1056" s="361"/>
      <c r="H1056" s="362"/>
      <c r="I1056" s="362"/>
      <c r="J1056" s="306"/>
      <c r="K1056" s="81">
        <v>0</v>
      </c>
      <c r="L1056" s="81">
        <v>0</v>
      </c>
      <c r="M1056" s="81">
        <v>0</v>
      </c>
      <c r="N1056" s="803"/>
      <c r="O1056" s="898"/>
      <c r="P1056" s="267">
        <v>7</v>
      </c>
      <c r="Q1056" s="267">
        <v>7</v>
      </c>
      <c r="R1056" s="267">
        <v>2</v>
      </c>
      <c r="S1056" s="423">
        <f>SQRT((0+Q1056*0.866-R1056*0.866)*(0+Q1056*0.866-R1056*0.866)+(P1056-Q1056*0.5-R1056*0.5)*(P1056-Q1056*0.5-R1056*0.5))</f>
        <v>4.999889998789973</v>
      </c>
      <c r="T1056" s="900"/>
      <c r="U1056" s="97"/>
      <c r="V1056" s="191"/>
      <c r="W1056" s="2"/>
      <c r="X1056" s="2"/>
    </row>
    <row r="1057" spans="1:24" ht="18" customHeight="1" x14ac:dyDescent="0.25">
      <c r="A1057" s="1061" t="s">
        <v>86</v>
      </c>
      <c r="B1057" s="308"/>
      <c r="C1057" s="308"/>
      <c r="D1057" s="309"/>
      <c r="E1057" s="309"/>
      <c r="F1057" s="361"/>
      <c r="G1057" s="361"/>
      <c r="H1057" s="362"/>
      <c r="I1057" s="362"/>
      <c r="J1057" s="306"/>
      <c r="K1057" s="81">
        <v>7.38</v>
      </c>
      <c r="L1057" s="81">
        <v>4</v>
      </c>
      <c r="M1057" s="81">
        <v>12</v>
      </c>
      <c r="N1057" s="803">
        <f t="shared" si="75"/>
        <v>6.9556871695038147</v>
      </c>
      <c r="O1057" s="898"/>
      <c r="P1057" s="451"/>
      <c r="Q1057" s="451"/>
      <c r="R1057" s="451"/>
      <c r="S1057" s="423"/>
      <c r="T1057" s="900"/>
      <c r="U1057" s="97"/>
      <c r="V1057" s="191"/>
      <c r="W1057" s="2"/>
      <c r="X1057" s="2"/>
    </row>
    <row r="1058" spans="1:24" ht="18" customHeight="1" x14ac:dyDescent="0.25">
      <c r="A1058" s="1061" t="s">
        <v>110</v>
      </c>
      <c r="B1058" s="308"/>
      <c r="C1058" s="308"/>
      <c r="D1058" s="309"/>
      <c r="E1058" s="309"/>
      <c r="F1058" s="361"/>
      <c r="G1058" s="361"/>
      <c r="H1058" s="362"/>
      <c r="I1058" s="362"/>
      <c r="J1058" s="306"/>
      <c r="K1058" s="81">
        <v>0</v>
      </c>
      <c r="L1058" s="81">
        <v>2</v>
      </c>
      <c r="M1058" s="81">
        <v>1</v>
      </c>
      <c r="N1058" s="358">
        <f t="shared" si="75"/>
        <v>1.7320381058163818</v>
      </c>
      <c r="O1058" s="898"/>
      <c r="P1058" s="451"/>
      <c r="Q1058" s="451"/>
      <c r="R1058" s="451"/>
      <c r="S1058" s="423"/>
      <c r="T1058" s="900"/>
      <c r="U1058" s="97"/>
      <c r="V1058" s="191"/>
      <c r="W1058" s="2"/>
      <c r="X1058" s="2"/>
    </row>
    <row r="1059" spans="1:24" ht="18" customHeight="1" x14ac:dyDescent="0.3">
      <c r="A1059" s="1061" t="s">
        <v>111</v>
      </c>
      <c r="B1059" s="308"/>
      <c r="C1059" s="308"/>
      <c r="D1059" s="309"/>
      <c r="E1059" s="309"/>
      <c r="F1059" s="361"/>
      <c r="G1059" s="361"/>
      <c r="H1059" s="362"/>
      <c r="I1059" s="362"/>
      <c r="J1059" s="306"/>
      <c r="K1059" s="81">
        <v>67</v>
      </c>
      <c r="L1059" s="81">
        <v>24</v>
      </c>
      <c r="M1059" s="81">
        <v>26</v>
      </c>
      <c r="N1059" s="358">
        <f t="shared" si="75"/>
        <v>42.03569702050865</v>
      </c>
      <c r="O1059" s="898"/>
      <c r="P1059" s="451"/>
      <c r="Q1059" s="451"/>
      <c r="R1059" s="451"/>
      <c r="S1059" s="423"/>
      <c r="T1059" s="900"/>
      <c r="U1059" s="97"/>
      <c r="V1059" s="191"/>
      <c r="W1059" s="2"/>
      <c r="X1059" s="906"/>
    </row>
    <row r="1060" spans="1:24" ht="18" customHeight="1" x14ac:dyDescent="0.3">
      <c r="A1060" s="100" t="s">
        <v>11</v>
      </c>
      <c r="B1060" s="314"/>
      <c r="C1060" s="314"/>
      <c r="D1060" s="315"/>
      <c r="E1060" s="315"/>
      <c r="F1060" s="334"/>
      <c r="G1060" s="334"/>
      <c r="H1060" s="365"/>
      <c r="I1060" s="365"/>
      <c r="J1060" s="317"/>
      <c r="K1060" s="318">
        <f>SUM(K1052:K1059)</f>
        <v>106.38</v>
      </c>
      <c r="L1060" s="318">
        <f>SUM(L1052:L1059)</f>
        <v>68</v>
      </c>
      <c r="M1060" s="318">
        <f>SUM(M1052:M1059)</f>
        <v>123</v>
      </c>
      <c r="N1060" s="318">
        <f t="shared" si="75"/>
        <v>48.856844965674973</v>
      </c>
      <c r="O1060" s="893"/>
      <c r="P1060" s="318">
        <f>SUM(P1052:P1059)</f>
        <v>48</v>
      </c>
      <c r="Q1060" s="318">
        <f>SUM(Q1052:Q1059)</f>
        <v>69.819999999999993</v>
      </c>
      <c r="R1060" s="318">
        <f>SUM(R1052:R1059)</f>
        <v>56</v>
      </c>
      <c r="S1060" s="509">
        <f>SQRT((0+Q1060*0.866-R1060*0.866)*(0+Q1060*0.866-R1060*0.866)+(P1060-Q1060*0.5-R1060*0.5)*(P1060-Q1060*0.5-R1060*0.5))</f>
        <v>19.119204908531099</v>
      </c>
      <c r="T1060" s="894"/>
      <c r="U1060" s="97"/>
      <c r="V1060" s="191"/>
      <c r="W1060" s="2"/>
      <c r="X1060" s="906"/>
    </row>
    <row r="1061" spans="1:24" ht="18" customHeight="1" x14ac:dyDescent="0.3">
      <c r="A1061" s="114"/>
      <c r="B1061" s="323"/>
      <c r="C1061" s="323"/>
      <c r="D1061" s="324"/>
      <c r="E1061" s="324"/>
      <c r="F1061" s="368"/>
      <c r="G1061" s="368"/>
      <c r="H1061" s="369"/>
      <c r="I1061" s="369"/>
      <c r="J1061" s="326"/>
      <c r="K1061" s="327">
        <f>220*K1060*0.85/1000</f>
        <v>19.893059999999998</v>
      </c>
      <c r="L1061" s="327">
        <f>220*L1060*0.85/1000</f>
        <v>12.715999999999999</v>
      </c>
      <c r="M1061" s="327">
        <f>220*M1060*0.85/1000</f>
        <v>23.001000000000001</v>
      </c>
      <c r="N1061" s="327"/>
      <c r="O1061" s="896">
        <f>SUM(K1061:M1061)</f>
        <v>55.610060000000004</v>
      </c>
      <c r="P1061" s="327">
        <f>220*P1060*0.85/1000</f>
        <v>8.9760000000000009</v>
      </c>
      <c r="Q1061" s="327">
        <f>220*Q1060*0.85/1000</f>
        <v>13.056339999999999</v>
      </c>
      <c r="R1061" s="327">
        <f>220*R1060*0.85/1000</f>
        <v>10.472</v>
      </c>
      <c r="S1061" s="513"/>
      <c r="T1061" s="897">
        <f>SUM(P1061:R1061)</f>
        <v>32.504339999999999</v>
      </c>
      <c r="U1061" s="375"/>
      <c r="V1061" s="283">
        <f>SUM(O1061,T1061)</f>
        <v>88.114400000000003</v>
      </c>
      <c r="W1061" s="2"/>
      <c r="X1061" s="906"/>
    </row>
    <row r="1062" spans="1:24" ht="18" customHeight="1" x14ac:dyDescent="0.3">
      <c r="A1062" s="181" t="s">
        <v>324</v>
      </c>
      <c r="B1062" s="295">
        <v>250</v>
      </c>
      <c r="C1062" s="295">
        <v>361</v>
      </c>
      <c r="D1062" s="134">
        <f>MAX(K1070:L1070:M1070)/C1062*100</f>
        <v>56.343490304709142</v>
      </c>
      <c r="E1062" s="134"/>
      <c r="F1062" s="521">
        <v>250</v>
      </c>
      <c r="G1062" s="521">
        <v>361</v>
      </c>
      <c r="H1062" s="907">
        <f>MAX(P1070:R1070)*100/G1062</f>
        <v>13.019390581717451</v>
      </c>
      <c r="I1062" s="908"/>
      <c r="J1062" s="61">
        <f>(K1062+L1062+M1062)/3</f>
        <v>228</v>
      </c>
      <c r="K1062" s="298">
        <v>229</v>
      </c>
      <c r="L1062" s="298">
        <v>222</v>
      </c>
      <c r="M1062" s="298">
        <v>233</v>
      </c>
      <c r="N1062" s="298"/>
      <c r="O1062" s="898"/>
      <c r="P1062" s="489">
        <v>230</v>
      </c>
      <c r="Q1062" s="489">
        <v>220</v>
      </c>
      <c r="R1062" s="489">
        <v>228</v>
      </c>
      <c r="S1062" s="725"/>
      <c r="T1062" s="899"/>
      <c r="U1062" s="97"/>
      <c r="V1062" s="191"/>
      <c r="W1062" s="2"/>
      <c r="X1062" s="906"/>
    </row>
    <row r="1063" spans="1:24" ht="18" customHeight="1" x14ac:dyDescent="0.3">
      <c r="A1063" s="1061" t="s">
        <v>544</v>
      </c>
      <c r="B1063" s="302"/>
      <c r="C1063" s="302"/>
      <c r="D1063" s="523"/>
      <c r="E1063" s="303">
        <v>398</v>
      </c>
      <c r="F1063" s="356"/>
      <c r="G1063" s="356"/>
      <c r="H1063" s="357"/>
      <c r="I1063" s="356">
        <v>395</v>
      </c>
      <c r="J1063" s="306"/>
      <c r="K1063" s="81">
        <v>93</v>
      </c>
      <c r="L1063" s="81">
        <v>64</v>
      </c>
      <c r="M1063" s="81">
        <v>73</v>
      </c>
      <c r="N1063" s="358">
        <f t="shared" ref="N1063:N1070" si="76">SQRT((0+L1063*0.866-M1063*0.866)*(0+L1063*0.866-M1063*0.866)+(K1063-L1063*0.5-M1063*0.5)*(K1063-L1063*0.5-M1063*0.5))</f>
        <v>25.709850952504564</v>
      </c>
      <c r="O1063" s="898"/>
      <c r="P1063" s="451"/>
      <c r="Q1063" s="451"/>
      <c r="R1063" s="451"/>
      <c r="S1063" s="423"/>
      <c r="T1063" s="900"/>
      <c r="U1063" s="97"/>
      <c r="V1063" s="191"/>
      <c r="W1063" s="2"/>
      <c r="X1063" s="906"/>
    </row>
    <row r="1064" spans="1:24" ht="18" customHeight="1" x14ac:dyDescent="0.3">
      <c r="A1064" s="1061" t="s">
        <v>545</v>
      </c>
      <c r="B1064" s="308"/>
      <c r="C1064" s="308"/>
      <c r="D1064" s="524"/>
      <c r="E1064" s="309">
        <v>395</v>
      </c>
      <c r="F1064" s="361"/>
      <c r="G1064" s="361"/>
      <c r="H1064" s="362"/>
      <c r="I1064" s="361">
        <v>389</v>
      </c>
      <c r="J1064" s="306"/>
      <c r="K1064" s="81">
        <v>44</v>
      </c>
      <c r="L1064" s="81">
        <v>113</v>
      </c>
      <c r="M1064" s="81">
        <v>3</v>
      </c>
      <c r="N1064" s="358">
        <f t="shared" si="76"/>
        <v>96.283267497525244</v>
      </c>
      <c r="O1064" s="898"/>
      <c r="P1064" s="451"/>
      <c r="Q1064" s="451"/>
      <c r="R1064" s="451"/>
      <c r="S1064" s="423"/>
      <c r="T1064" s="900"/>
      <c r="U1064" s="97"/>
      <c r="V1064" s="191"/>
      <c r="W1064" s="2"/>
      <c r="X1064" s="906"/>
    </row>
    <row r="1065" spans="1:24" ht="18" customHeight="1" x14ac:dyDescent="0.3">
      <c r="A1065" s="1061" t="s">
        <v>87</v>
      </c>
      <c r="B1065" s="308"/>
      <c r="C1065" s="308"/>
      <c r="D1065" s="524"/>
      <c r="E1065" s="309">
        <v>398</v>
      </c>
      <c r="F1065" s="361"/>
      <c r="G1065" s="361"/>
      <c r="H1065" s="362"/>
      <c r="I1065" s="361">
        <v>395</v>
      </c>
      <c r="J1065" s="306"/>
      <c r="K1065" s="358"/>
      <c r="L1065" s="358"/>
      <c r="M1065" s="358"/>
      <c r="N1065" s="358"/>
      <c r="O1065" s="898"/>
      <c r="P1065" s="267">
        <v>22</v>
      </c>
      <c r="Q1065" s="267">
        <v>25</v>
      </c>
      <c r="R1065" s="267">
        <v>8</v>
      </c>
      <c r="S1065" s="423">
        <f>SQRT((0+Q1065*0.866-R1065*0.866)*(0+Q1065*0.866-R1065*0.866)+(P1065-Q1065*0.5-R1065*0.5)*(P1065-Q1065*0.5-R1065*0.5))</f>
        <v>15.715829090442538</v>
      </c>
      <c r="T1065" s="900"/>
      <c r="U1065" s="97"/>
      <c r="V1065" s="191"/>
      <c r="W1065" s="2"/>
      <c r="X1065" s="906"/>
    </row>
    <row r="1066" spans="1:24" ht="18" customHeight="1" x14ac:dyDescent="0.3">
      <c r="A1066" s="1061" t="s">
        <v>88</v>
      </c>
      <c r="B1066" s="308"/>
      <c r="C1066" s="308"/>
      <c r="D1066" s="309"/>
      <c r="E1066" s="309"/>
      <c r="F1066" s="361"/>
      <c r="G1066" s="361"/>
      <c r="H1066" s="362"/>
      <c r="I1066" s="361"/>
      <c r="J1066" s="306"/>
      <c r="K1066" s="358"/>
      <c r="L1066" s="358"/>
      <c r="M1066" s="358"/>
      <c r="N1066" s="358"/>
      <c r="O1066" s="898"/>
      <c r="P1066" s="267">
        <v>3</v>
      </c>
      <c r="Q1066" s="267">
        <v>6</v>
      </c>
      <c r="R1066" s="267">
        <v>10</v>
      </c>
      <c r="S1066" s="423">
        <f>SQRT((0+Q1066*0.866-R1066*0.866)*(0+Q1066*0.866-R1066*0.866)+(P1066-Q1066*0.5-R1066*0.5)*(P1066-Q1066*0.5-R1066*0.5))</f>
        <v>6.0827046615794194</v>
      </c>
      <c r="T1066" s="900"/>
      <c r="U1066" s="97"/>
      <c r="V1066" s="191"/>
      <c r="W1066" s="2"/>
      <c r="X1066" s="906"/>
    </row>
    <row r="1067" spans="1:24" ht="18" customHeight="1" x14ac:dyDescent="0.3">
      <c r="A1067" s="1061" t="s">
        <v>89</v>
      </c>
      <c r="B1067" s="308"/>
      <c r="C1067" s="308"/>
      <c r="D1067" s="309"/>
      <c r="E1067" s="309"/>
      <c r="F1067" s="361"/>
      <c r="G1067" s="361"/>
      <c r="H1067" s="362"/>
      <c r="I1067" s="361"/>
      <c r="J1067" s="306"/>
      <c r="K1067" s="358">
        <v>0</v>
      </c>
      <c r="L1067" s="358">
        <v>0.4</v>
      </c>
      <c r="M1067" s="358">
        <v>0.6</v>
      </c>
      <c r="N1067" s="358">
        <f t="shared" si="76"/>
        <v>0.52914859916662349</v>
      </c>
      <c r="O1067" s="898"/>
      <c r="P1067" s="451"/>
      <c r="Q1067" s="451"/>
      <c r="R1067" s="451"/>
      <c r="S1067" s="423"/>
      <c r="T1067" s="900"/>
      <c r="U1067" s="97"/>
      <c r="V1067" s="191"/>
      <c r="W1067" s="2"/>
      <c r="X1067" s="906"/>
    </row>
    <row r="1068" spans="1:24" ht="18" customHeight="1" x14ac:dyDescent="0.3">
      <c r="A1068" s="1061" t="s">
        <v>90</v>
      </c>
      <c r="B1068" s="308"/>
      <c r="C1068" s="308"/>
      <c r="D1068" s="309"/>
      <c r="E1068" s="309"/>
      <c r="F1068" s="361"/>
      <c r="G1068" s="361"/>
      <c r="H1068" s="362"/>
      <c r="I1068" s="361"/>
      <c r="J1068" s="306"/>
      <c r="K1068" s="81">
        <v>62</v>
      </c>
      <c r="L1068" s="81">
        <v>26</v>
      </c>
      <c r="M1068" s="81">
        <v>36</v>
      </c>
      <c r="N1068" s="358">
        <f t="shared" si="76"/>
        <v>32.186885528115326</v>
      </c>
      <c r="O1068" s="898"/>
      <c r="P1068" s="451"/>
      <c r="Q1068" s="451"/>
      <c r="R1068" s="451"/>
      <c r="S1068" s="423"/>
      <c r="T1068" s="900"/>
      <c r="U1068" s="97"/>
      <c r="V1068" s="191"/>
      <c r="W1068" s="2"/>
      <c r="X1068" s="906"/>
    </row>
    <row r="1069" spans="1:24" ht="18" customHeight="1" x14ac:dyDescent="0.3">
      <c r="A1069" s="1061" t="s">
        <v>378</v>
      </c>
      <c r="B1069" s="308"/>
      <c r="C1069" s="308"/>
      <c r="D1069" s="309"/>
      <c r="E1069" s="309"/>
      <c r="F1069" s="361"/>
      <c r="G1069" s="361"/>
      <c r="H1069" s="362"/>
      <c r="I1069" s="361"/>
      <c r="J1069" s="306"/>
      <c r="K1069" s="358"/>
      <c r="L1069" s="358"/>
      <c r="M1069" s="358"/>
      <c r="N1069" s="358"/>
      <c r="O1069" s="898"/>
      <c r="P1069" s="267">
        <v>22</v>
      </c>
      <c r="Q1069" s="267">
        <v>8</v>
      </c>
      <c r="R1069" s="267">
        <v>12</v>
      </c>
      <c r="S1069" s="423">
        <f>SQRT((0+Q1069*0.866-R1069*0.866)*(0+Q1069*0.866-R1069*0.866)+(P1069-Q1069*0.5-R1069*0.5)*(P1069-Q1069*0.5-R1069*0.5))</f>
        <v>12.48996781420993</v>
      </c>
      <c r="T1069" s="901"/>
      <c r="U1069" s="97"/>
      <c r="V1069" s="191"/>
      <c r="W1069" s="2"/>
      <c r="X1069" s="906"/>
    </row>
    <row r="1070" spans="1:24" ht="18" customHeight="1" x14ac:dyDescent="0.3">
      <c r="A1070" s="100" t="s">
        <v>11</v>
      </c>
      <c r="B1070" s="314"/>
      <c r="C1070" s="314"/>
      <c r="D1070" s="315"/>
      <c r="E1070" s="315"/>
      <c r="F1070" s="334"/>
      <c r="G1070" s="334"/>
      <c r="H1070" s="365"/>
      <c r="I1070" s="334"/>
      <c r="J1070" s="317"/>
      <c r="K1070" s="318">
        <f>SUM(K1063:K1069)</f>
        <v>199</v>
      </c>
      <c r="L1070" s="318">
        <f>SUM(L1063:L1069)</f>
        <v>203.4</v>
      </c>
      <c r="M1070" s="318">
        <f>SUM(M1063:M1069)</f>
        <v>112.6</v>
      </c>
      <c r="N1070" s="318">
        <f t="shared" si="76"/>
        <v>88.679858118064217</v>
      </c>
      <c r="O1070" s="893"/>
      <c r="P1070" s="317">
        <f>SUM(P1063:P1069)</f>
        <v>47</v>
      </c>
      <c r="Q1070" s="317">
        <f>SUM(Q1063:Q1069)</f>
        <v>39</v>
      </c>
      <c r="R1070" s="317">
        <f>SUM(R1063:R1069)</f>
        <v>30</v>
      </c>
      <c r="S1070" s="509">
        <f>SQRT((0+Q1070*0.866-R1070*0.866)*(0+Q1070*0.866-R1070*0.866)+(P1070-Q1070*0.5-R1070*0.5)*(P1070-Q1070*0.5-R1070*0.5))</f>
        <v>14.730798892117155</v>
      </c>
      <c r="T1070" s="894"/>
      <c r="U1070" s="97"/>
      <c r="V1070" s="97"/>
      <c r="W1070" s="2"/>
      <c r="X1070" s="906"/>
    </row>
    <row r="1071" spans="1:24" ht="18" customHeight="1" x14ac:dyDescent="0.3">
      <c r="A1071" s="114"/>
      <c r="B1071" s="323"/>
      <c r="C1071" s="323"/>
      <c r="D1071" s="324"/>
      <c r="E1071" s="324"/>
      <c r="F1071" s="368"/>
      <c r="G1071" s="368"/>
      <c r="H1071" s="369"/>
      <c r="I1071" s="368"/>
      <c r="J1071" s="326"/>
      <c r="K1071" s="327">
        <f>220*K1070*0.85/1000</f>
        <v>37.213000000000001</v>
      </c>
      <c r="L1071" s="327">
        <f>220*L1070*0.85/1000</f>
        <v>38.035799999999995</v>
      </c>
      <c r="M1071" s="327">
        <f>220*M1070*0.85/1000</f>
        <v>21.0562</v>
      </c>
      <c r="N1071" s="327"/>
      <c r="O1071" s="896">
        <f>SUM(K1071:M1071)</f>
        <v>96.304999999999993</v>
      </c>
      <c r="P1071" s="326">
        <f>220*P1070*0.85/1000</f>
        <v>8.7889999999999997</v>
      </c>
      <c r="Q1071" s="326">
        <f>220*Q1070*0.85/1000</f>
        <v>7.2930000000000001</v>
      </c>
      <c r="R1071" s="326">
        <f>220*R1070*0.85/1000</f>
        <v>5.61</v>
      </c>
      <c r="S1071" s="513"/>
      <c r="T1071" s="897">
        <f>SUM(P1071:R1071)</f>
        <v>21.692</v>
      </c>
      <c r="U1071" s="171">
        <f>SUM(O1071,T1071)</f>
        <v>117.99699999999999</v>
      </c>
      <c r="V1071" s="479"/>
      <c r="W1071" s="2"/>
      <c r="X1071" s="906"/>
    </row>
    <row r="1072" spans="1:24" ht="18" customHeight="1" x14ac:dyDescent="0.3">
      <c r="A1072" s="181" t="s">
        <v>325</v>
      </c>
      <c r="B1072" s="295">
        <v>250</v>
      </c>
      <c r="C1072" s="295">
        <v>361</v>
      </c>
      <c r="D1072" s="134">
        <f>MAX(K1080:L1080:M1080)/C1072*100</f>
        <v>49.584487534626035</v>
      </c>
      <c r="E1072" s="374"/>
      <c r="F1072" s="521">
        <v>250</v>
      </c>
      <c r="G1072" s="521">
        <v>361</v>
      </c>
      <c r="H1072" s="907">
        <f>MAX(P1080:R1080)*100/G1072</f>
        <v>15.512465373961218</v>
      </c>
      <c r="I1072" s="909"/>
      <c r="J1072" s="61">
        <f>(K1072+L1072+M1072)/3</f>
        <v>230</v>
      </c>
      <c r="K1072" s="298">
        <v>228</v>
      </c>
      <c r="L1072" s="298">
        <v>232</v>
      </c>
      <c r="M1072" s="298">
        <v>230</v>
      </c>
      <c r="N1072" s="298"/>
      <c r="O1072" s="898"/>
      <c r="P1072" s="489">
        <v>228</v>
      </c>
      <c r="Q1072" s="489">
        <v>231</v>
      </c>
      <c r="R1072" s="489">
        <v>234</v>
      </c>
      <c r="S1072" s="423"/>
      <c r="T1072" s="899"/>
      <c r="U1072" s="97"/>
      <c r="V1072" s="191"/>
      <c r="W1072" s="2"/>
      <c r="X1072" s="906"/>
    </row>
    <row r="1073" spans="1:24" ht="18" customHeight="1" x14ac:dyDescent="0.3">
      <c r="A1073" s="1061" t="s">
        <v>544</v>
      </c>
      <c r="B1073" s="302"/>
      <c r="C1073" s="302"/>
      <c r="D1073" s="523"/>
      <c r="E1073" s="303">
        <v>404</v>
      </c>
      <c r="F1073" s="356"/>
      <c r="G1073" s="356"/>
      <c r="H1073" s="357"/>
      <c r="I1073" s="356">
        <v>402</v>
      </c>
      <c r="J1073" s="306"/>
      <c r="K1073" s="81">
        <v>49</v>
      </c>
      <c r="L1073" s="81">
        <v>48</v>
      </c>
      <c r="M1073" s="81">
        <v>40</v>
      </c>
      <c r="N1073" s="81">
        <f>(SQRT((0+L1073*0.866-M1073*0.866)*(0+L1073*0.866-M1073*0.866)+(K1073-L1073*0.5-M1073*0.5)*(K1073-L1073*0.5-M1073*0.5)))*0.82</f>
        <v>7.0059479388302606</v>
      </c>
      <c r="O1073" s="898"/>
      <c r="P1073" s="451"/>
      <c r="Q1073" s="451"/>
      <c r="R1073" s="451"/>
      <c r="S1073" s="423"/>
      <c r="T1073" s="900"/>
      <c r="U1073" s="97"/>
      <c r="V1073" s="191"/>
      <c r="W1073" s="2"/>
      <c r="X1073" s="906"/>
    </row>
    <row r="1074" spans="1:24" ht="18" customHeight="1" x14ac:dyDescent="0.3">
      <c r="A1074" s="1061" t="s">
        <v>545</v>
      </c>
      <c r="B1074" s="308"/>
      <c r="C1074" s="308"/>
      <c r="D1074" s="524"/>
      <c r="E1074" s="309">
        <v>395</v>
      </c>
      <c r="F1074" s="361"/>
      <c r="G1074" s="361"/>
      <c r="H1074" s="362"/>
      <c r="I1074" s="361">
        <v>398</v>
      </c>
      <c r="J1074" s="306"/>
      <c r="K1074" s="81">
        <v>84</v>
      </c>
      <c r="L1074" s="81">
        <v>57</v>
      </c>
      <c r="M1074" s="81">
        <v>69</v>
      </c>
      <c r="N1074" s="81">
        <f>(SQRT((0+L1074*0.866-M1074*0.866)*(0+L1074*0.866-M1074*0.866)+(K1074-L1074*0.5-M1074*0.5)*(K1074-L1074*0.5-M1074*0.5)))*0.82</f>
        <v>19.213103332715406</v>
      </c>
      <c r="O1074" s="898"/>
      <c r="P1074" s="451"/>
      <c r="Q1074" s="451"/>
      <c r="R1074" s="451"/>
      <c r="S1074" s="423"/>
      <c r="T1074" s="900"/>
      <c r="U1074" s="97"/>
      <c r="V1074" s="191"/>
      <c r="W1074" s="2"/>
      <c r="X1074" s="910"/>
    </row>
    <row r="1075" spans="1:24" ht="18" customHeight="1" x14ac:dyDescent="0.25">
      <c r="A1075" s="1061" t="s">
        <v>87</v>
      </c>
      <c r="B1075" s="308"/>
      <c r="C1075" s="308"/>
      <c r="D1075" s="524"/>
      <c r="E1075" s="309">
        <v>402</v>
      </c>
      <c r="F1075" s="361"/>
      <c r="G1075" s="361"/>
      <c r="H1075" s="362"/>
      <c r="I1075" s="361">
        <v>403</v>
      </c>
      <c r="J1075" s="306"/>
      <c r="K1075" s="358"/>
      <c r="L1075" s="358"/>
      <c r="M1075" s="358"/>
      <c r="N1075" s="358"/>
      <c r="O1075" s="898"/>
      <c r="P1075" s="267">
        <v>32</v>
      </c>
      <c r="Q1075" s="267">
        <v>28</v>
      </c>
      <c r="R1075" s="267">
        <v>28</v>
      </c>
      <c r="S1075" s="423"/>
      <c r="T1075" s="900"/>
      <c r="U1075" s="97"/>
      <c r="V1075" s="191"/>
      <c r="W1075" s="2"/>
      <c r="X1075" s="2"/>
    </row>
    <row r="1076" spans="1:24" ht="18" customHeight="1" x14ac:dyDescent="0.25">
      <c r="A1076" s="1061" t="s">
        <v>88</v>
      </c>
      <c r="B1076" s="308"/>
      <c r="C1076" s="308"/>
      <c r="D1076" s="309"/>
      <c r="E1076" s="309"/>
      <c r="F1076" s="361"/>
      <c r="G1076" s="361"/>
      <c r="H1076" s="362"/>
      <c r="I1076" s="362"/>
      <c r="J1076" s="306"/>
      <c r="K1076" s="358"/>
      <c r="L1076" s="358"/>
      <c r="M1076" s="358"/>
      <c r="N1076" s="358"/>
      <c r="O1076" s="898"/>
      <c r="P1076" s="267">
        <v>3</v>
      </c>
      <c r="Q1076" s="267">
        <v>11</v>
      </c>
      <c r="R1076" s="267">
        <v>14</v>
      </c>
      <c r="S1076" s="423"/>
      <c r="T1076" s="900"/>
      <c r="U1076" s="97"/>
      <c r="V1076" s="191"/>
      <c r="W1076" s="2"/>
      <c r="X1076" s="2"/>
    </row>
    <row r="1077" spans="1:24" ht="18" customHeight="1" x14ac:dyDescent="0.25">
      <c r="A1077" s="1061" t="s">
        <v>89</v>
      </c>
      <c r="B1077" s="308"/>
      <c r="C1077" s="308"/>
      <c r="D1077" s="309"/>
      <c r="E1077" s="309"/>
      <c r="F1077" s="361"/>
      <c r="G1077" s="361"/>
      <c r="H1077" s="362"/>
      <c r="I1077" s="362"/>
      <c r="J1077" s="306"/>
      <c r="K1077" s="358">
        <v>0</v>
      </c>
      <c r="L1077" s="358">
        <v>0</v>
      </c>
      <c r="M1077" s="358">
        <v>0</v>
      </c>
      <c r="N1077" s="358">
        <f t="shared" ref="N1077:N1080" si="77">SQRT((0+L1077*0.866-M1077*0.866)*(0+L1077*0.866-M1077*0.866)+(K1077-L1077*0.5-M1077*0.5)*(K1077-L1077*0.5-M1077*0.5))</f>
        <v>0</v>
      </c>
      <c r="O1077" s="898"/>
      <c r="P1077" s="451"/>
      <c r="Q1077" s="451"/>
      <c r="R1077" s="451"/>
      <c r="S1077" s="423"/>
      <c r="T1077" s="900"/>
      <c r="U1077" s="97"/>
      <c r="V1077" s="191"/>
      <c r="W1077" s="2"/>
      <c r="X1077" s="2"/>
    </row>
    <row r="1078" spans="1:24" ht="18" customHeight="1" x14ac:dyDescent="0.25">
      <c r="A1078" s="1061" t="s">
        <v>90</v>
      </c>
      <c r="B1078" s="308"/>
      <c r="C1078" s="308"/>
      <c r="D1078" s="309"/>
      <c r="E1078" s="309"/>
      <c r="F1078" s="361"/>
      <c r="G1078" s="361"/>
      <c r="H1078" s="362"/>
      <c r="I1078" s="362"/>
      <c r="J1078" s="306"/>
      <c r="K1078" s="81">
        <v>46</v>
      </c>
      <c r="L1078" s="81">
        <v>13</v>
      </c>
      <c r="M1078" s="81">
        <v>27</v>
      </c>
      <c r="N1078" s="358">
        <f t="shared" si="77"/>
        <v>28.687826268297151</v>
      </c>
      <c r="O1078" s="898"/>
      <c r="P1078" s="451"/>
      <c r="Q1078" s="451"/>
      <c r="R1078" s="451"/>
      <c r="S1078" s="423"/>
      <c r="T1078" s="900"/>
      <c r="U1078" s="97"/>
      <c r="V1078" s="191"/>
      <c r="W1078" s="2"/>
      <c r="X1078" s="2"/>
    </row>
    <row r="1079" spans="1:24" ht="18" customHeight="1" x14ac:dyDescent="0.25">
      <c r="A1079" s="1061" t="s">
        <v>378</v>
      </c>
      <c r="B1079" s="308"/>
      <c r="C1079" s="308"/>
      <c r="D1079" s="309"/>
      <c r="E1079" s="309"/>
      <c r="F1079" s="361"/>
      <c r="G1079" s="361"/>
      <c r="H1079" s="362"/>
      <c r="I1079" s="362"/>
      <c r="J1079" s="306"/>
      <c r="K1079" s="358"/>
      <c r="L1079" s="358"/>
      <c r="M1079" s="358"/>
      <c r="N1079" s="358"/>
      <c r="O1079" s="898"/>
      <c r="P1079" s="451">
        <v>21</v>
      </c>
      <c r="Q1079" s="451">
        <v>8</v>
      </c>
      <c r="R1079" s="451">
        <v>13</v>
      </c>
      <c r="S1079" s="423">
        <f>SQRT((0+Q1079*0.866-R1079*0.866)*(0+Q1079*0.866-R1079*0.866)+(P1079-Q1079*0.5-R1079*0.5)*(P1079-Q1079*0.5-R1079*0.5))</f>
        <v>11.357768266697468</v>
      </c>
      <c r="T1079" s="901"/>
      <c r="U1079" s="97"/>
      <c r="V1079" s="191"/>
      <c r="W1079" s="2"/>
      <c r="X1079" s="2"/>
    </row>
    <row r="1080" spans="1:24" ht="18" customHeight="1" x14ac:dyDescent="0.3">
      <c r="A1080" s="100" t="s">
        <v>11</v>
      </c>
      <c r="B1080" s="314"/>
      <c r="C1080" s="314"/>
      <c r="D1080" s="315"/>
      <c r="E1080" s="315"/>
      <c r="F1080" s="334"/>
      <c r="G1080" s="334"/>
      <c r="H1080" s="365"/>
      <c r="I1080" s="365"/>
      <c r="J1080" s="317"/>
      <c r="K1080" s="318">
        <f>SUM(K1073:K1079)</f>
        <v>179</v>
      </c>
      <c r="L1080" s="318">
        <f>SUM(L1073:L1079)</f>
        <v>118</v>
      </c>
      <c r="M1080" s="318">
        <f>SUM(M1073:M1079)</f>
        <v>136</v>
      </c>
      <c r="N1080" s="318">
        <f t="shared" si="77"/>
        <v>54.286146888501854</v>
      </c>
      <c r="O1080" s="893"/>
      <c r="P1080" s="317">
        <f>SUM(P1073:P1079)</f>
        <v>56</v>
      </c>
      <c r="Q1080" s="317">
        <f>SUM(Q1073:Q1079)</f>
        <v>47</v>
      </c>
      <c r="R1080" s="317">
        <f>SUM(R1073:R1079)</f>
        <v>55</v>
      </c>
      <c r="S1080" s="509">
        <f>SQRT((0+Q1080*0.866-R1080*0.866)*(0+Q1080*0.866-R1080*0.866)+(P1080-Q1080*0.5-R1080*0.5)*(P1080-Q1080*0.5-R1080*0.5))</f>
        <v>8.5438389497930061</v>
      </c>
      <c r="T1080" s="894"/>
      <c r="U1080" s="97"/>
      <c r="V1080" s="97"/>
      <c r="W1080" s="2"/>
      <c r="X1080" s="2"/>
    </row>
    <row r="1081" spans="1:24" ht="18" customHeight="1" x14ac:dyDescent="0.3">
      <c r="A1081" s="114"/>
      <c r="B1081" s="323"/>
      <c r="C1081" s="323"/>
      <c r="D1081" s="324"/>
      <c r="E1081" s="324"/>
      <c r="F1081" s="368"/>
      <c r="G1081" s="368"/>
      <c r="H1081" s="369"/>
      <c r="I1081" s="369"/>
      <c r="J1081" s="326"/>
      <c r="K1081" s="327">
        <f>220*K1080*0.85/1000</f>
        <v>33.472999999999999</v>
      </c>
      <c r="L1081" s="327">
        <f>220*L1080*0.85/1000</f>
        <v>22.065999999999999</v>
      </c>
      <c r="M1081" s="327">
        <f>220*M1080*0.85/1000</f>
        <v>25.431999999999999</v>
      </c>
      <c r="N1081" s="327"/>
      <c r="O1081" s="896">
        <f>SUM(K1081:M1081)</f>
        <v>80.971000000000004</v>
      </c>
      <c r="P1081" s="326">
        <f>220*P1080*0.85/1000</f>
        <v>10.472</v>
      </c>
      <c r="Q1081" s="326">
        <f>220*Q1080*0.85/1000</f>
        <v>8.7889999999999997</v>
      </c>
      <c r="R1081" s="326">
        <f>220*R1080*0.85/1000</f>
        <v>10.285</v>
      </c>
      <c r="S1081" s="513"/>
      <c r="T1081" s="897">
        <f>SUM(P1081:R1081)</f>
        <v>29.545999999999999</v>
      </c>
      <c r="U1081" s="478"/>
      <c r="V1081" s="283">
        <f>SUM(O1081,T1081)</f>
        <v>110.517</v>
      </c>
      <c r="W1081" s="2"/>
      <c r="X1081" s="2"/>
    </row>
    <row r="1082" spans="1:24" ht="18" customHeight="1" x14ac:dyDescent="0.3">
      <c r="A1082" s="181" t="s">
        <v>326</v>
      </c>
      <c r="B1082" s="132">
        <v>250</v>
      </c>
      <c r="C1082" s="132">
        <v>361</v>
      </c>
      <c r="D1082" s="134">
        <f>MAX(K1088:L1088:M1088)/C1082*100</f>
        <v>16.127423822714682</v>
      </c>
      <c r="E1082" s="134"/>
      <c r="F1082" s="630">
        <v>160</v>
      </c>
      <c r="G1082" s="630">
        <v>231</v>
      </c>
      <c r="H1082" s="421">
        <f>MAX(P1088:R1088)/G1082*100</f>
        <v>0</v>
      </c>
      <c r="I1082" s="421"/>
      <c r="J1082" s="61">
        <f>(K1082+L1082+M1082)/3</f>
        <v>227.66666666666666</v>
      </c>
      <c r="K1082" s="174">
        <v>225</v>
      </c>
      <c r="L1082" s="174">
        <v>227</v>
      </c>
      <c r="M1082" s="174">
        <v>231</v>
      </c>
      <c r="N1082" s="174"/>
      <c r="O1082" s="898"/>
      <c r="P1082" s="533">
        <v>230</v>
      </c>
      <c r="Q1082" s="533">
        <v>228</v>
      </c>
      <c r="R1082" s="533">
        <v>233</v>
      </c>
      <c r="S1082" s="725"/>
      <c r="T1082" s="899"/>
      <c r="U1082" s="97"/>
      <c r="V1082" s="191"/>
      <c r="W1082" s="2"/>
      <c r="X1082" s="2"/>
    </row>
    <row r="1083" spans="1:24" ht="18" customHeight="1" x14ac:dyDescent="0.25">
      <c r="A1083" s="1061" t="s">
        <v>520</v>
      </c>
      <c r="B1083" s="73"/>
      <c r="C1083" s="73"/>
      <c r="D1083" s="629"/>
      <c r="E1083" s="168">
        <v>392</v>
      </c>
      <c r="F1083" s="78"/>
      <c r="G1083" s="78"/>
      <c r="H1083" s="79"/>
      <c r="I1083" s="460">
        <v>395</v>
      </c>
      <c r="J1083" s="241"/>
      <c r="K1083" s="81">
        <v>41</v>
      </c>
      <c r="L1083" s="81">
        <v>31</v>
      </c>
      <c r="M1083" s="81">
        <v>32</v>
      </c>
      <c r="N1083" s="81"/>
      <c r="O1083" s="898"/>
      <c r="P1083" s="267"/>
      <c r="Q1083" s="267"/>
      <c r="R1083" s="267"/>
      <c r="S1083" s="423"/>
      <c r="T1083" s="900"/>
      <c r="U1083" s="97"/>
      <c r="V1083" s="191"/>
      <c r="W1083" s="2"/>
      <c r="X1083" s="2"/>
    </row>
    <row r="1084" spans="1:24" ht="18" customHeight="1" x14ac:dyDescent="0.25">
      <c r="A1084" s="1061" t="s">
        <v>521</v>
      </c>
      <c r="B1084" s="90"/>
      <c r="C1084" s="90"/>
      <c r="D1084" s="290"/>
      <c r="E1084" s="146">
        <v>396</v>
      </c>
      <c r="F1084" s="95"/>
      <c r="G1084" s="95"/>
      <c r="H1084" s="96"/>
      <c r="I1084" s="463">
        <v>399</v>
      </c>
      <c r="J1084" s="241"/>
      <c r="K1084" s="81">
        <v>17.22</v>
      </c>
      <c r="L1084" s="81">
        <v>8</v>
      </c>
      <c r="M1084" s="81">
        <v>3</v>
      </c>
      <c r="N1084" s="81"/>
      <c r="O1084" s="898"/>
      <c r="P1084" s="267"/>
      <c r="Q1084" s="267"/>
      <c r="R1084" s="267"/>
      <c r="S1084" s="423"/>
      <c r="T1084" s="900"/>
      <c r="U1084" s="97"/>
      <c r="V1084" s="191"/>
      <c r="W1084" s="2"/>
      <c r="X1084" s="2"/>
    </row>
    <row r="1085" spans="1:24" ht="18" customHeight="1" x14ac:dyDescent="0.25">
      <c r="A1085" s="1061" t="s">
        <v>522</v>
      </c>
      <c r="B1085" s="90"/>
      <c r="C1085" s="90"/>
      <c r="D1085" s="290"/>
      <c r="E1085" s="146">
        <v>403</v>
      </c>
      <c r="F1085" s="95"/>
      <c r="G1085" s="95"/>
      <c r="H1085" s="96"/>
      <c r="I1085" s="463">
        <v>405</v>
      </c>
      <c r="J1085" s="241"/>
      <c r="K1085" s="81"/>
      <c r="L1085" s="81"/>
      <c r="M1085" s="81"/>
      <c r="N1085" s="81"/>
      <c r="O1085" s="898"/>
      <c r="P1085" s="267">
        <v>0</v>
      </c>
      <c r="Q1085" s="267">
        <v>0</v>
      </c>
      <c r="R1085" s="267">
        <v>0</v>
      </c>
      <c r="S1085" s="423">
        <f>SQRT((0+Q1085*0.866-R1085*0.866)*(0+Q1085*0.866-R1085*0.866)+(P1085-Q1085*0.5-R1085*0.5)*(P1085-Q1085*0.5-R1085*0.5))</f>
        <v>0</v>
      </c>
      <c r="T1085" s="900"/>
      <c r="U1085" s="97"/>
      <c r="V1085" s="191"/>
      <c r="W1085" s="2"/>
      <c r="X1085" s="2"/>
    </row>
    <row r="1086" spans="1:24" ht="18" customHeight="1" x14ac:dyDescent="0.25">
      <c r="A1086" s="1061" t="s">
        <v>523</v>
      </c>
      <c r="B1086" s="90"/>
      <c r="C1086" s="90"/>
      <c r="D1086" s="145"/>
      <c r="E1086" s="145"/>
      <c r="F1086" s="95"/>
      <c r="G1086" s="95"/>
      <c r="H1086" s="96"/>
      <c r="I1086" s="463"/>
      <c r="J1086" s="241"/>
      <c r="K1086" s="192"/>
      <c r="L1086" s="192"/>
      <c r="M1086" s="192"/>
      <c r="N1086" s="192"/>
      <c r="O1086" s="898"/>
      <c r="P1086" s="267">
        <v>0</v>
      </c>
      <c r="Q1086" s="267">
        <v>0</v>
      </c>
      <c r="R1086" s="267">
        <v>0</v>
      </c>
      <c r="S1086" s="423">
        <f>SQRT((0+Q1086*0.866-R1086*0.866)*(0+Q1086*0.866-R1086*0.866)+(P1086-Q1086*0.5-R1086*0.5)*(P1086-Q1086*0.5-R1086*0.5))</f>
        <v>0</v>
      </c>
      <c r="T1086" s="900"/>
      <c r="U1086" s="97"/>
      <c r="V1086" s="191"/>
      <c r="W1086" s="2"/>
      <c r="X1086" s="2"/>
    </row>
    <row r="1087" spans="1:24" ht="18" customHeight="1" x14ac:dyDescent="0.25">
      <c r="A1087" s="1061" t="s">
        <v>195</v>
      </c>
      <c r="B1087" s="90"/>
      <c r="C1087" s="90"/>
      <c r="D1087" s="145"/>
      <c r="E1087" s="145"/>
      <c r="F1087" s="95"/>
      <c r="G1087" s="95"/>
      <c r="H1087" s="96"/>
      <c r="I1087" s="463"/>
      <c r="J1087" s="241"/>
      <c r="K1087" s="911"/>
      <c r="L1087" s="911"/>
      <c r="M1087" s="911"/>
      <c r="N1087" s="911"/>
      <c r="O1087" s="898"/>
      <c r="P1087" s="267"/>
      <c r="Q1087" s="267"/>
      <c r="R1087" s="267"/>
      <c r="S1087" s="423"/>
      <c r="T1087" s="901"/>
      <c r="U1087" s="97"/>
      <c r="V1087" s="191"/>
      <c r="W1087" s="2"/>
      <c r="X1087" s="2"/>
    </row>
    <row r="1088" spans="1:24" ht="18" customHeight="1" x14ac:dyDescent="0.3">
      <c r="A1088" s="100" t="s">
        <v>11</v>
      </c>
      <c r="B1088" s="101"/>
      <c r="C1088" s="101"/>
      <c r="D1088" s="152"/>
      <c r="E1088" s="152"/>
      <c r="F1088" s="106"/>
      <c r="G1088" s="106"/>
      <c r="H1088" s="107"/>
      <c r="I1088" s="912"/>
      <c r="J1088" s="242"/>
      <c r="K1088" s="1">
        <f>SUM(K1083:K1087)</f>
        <v>58.22</v>
      </c>
      <c r="L1088" s="1">
        <f>SUM(L1083:L1087)</f>
        <v>39</v>
      </c>
      <c r="M1088" s="1">
        <f>SUM(M1083:M1087)</f>
        <v>35</v>
      </c>
      <c r="N1088" s="1">
        <f>SQRT((0+L1088*0.866-M1088*0.866)*(0+L1088*0.866-M1088*0.866)+(K1088-L1088*0.5-M1088*0.5)*(K1088-L1088*0.5-M1088*0.5))</f>
        <v>21.500876633291025</v>
      </c>
      <c r="O1088" s="893"/>
      <c r="P1088" s="231">
        <f>SUM(P1083:P1087)</f>
        <v>0</v>
      </c>
      <c r="Q1088" s="231">
        <f>SUM(Q1083:Q1087)</f>
        <v>0</v>
      </c>
      <c r="R1088" s="231">
        <f>SUM(R1083:R1087)</f>
        <v>0</v>
      </c>
      <c r="S1088" s="509">
        <f>SQRT((0+Q1088*0.866-R1088*0.866)*(0+Q1088*0.866-R1088*0.866)+(P1088-Q1088*0.5-R1088*0.5)*(P1088-Q1088*0.5-R1088*0.5))</f>
        <v>0</v>
      </c>
      <c r="T1088" s="894"/>
      <c r="U1088" s="97"/>
      <c r="V1088" s="751"/>
      <c r="W1088" s="2"/>
      <c r="X1088" s="2"/>
    </row>
    <row r="1089" spans="1:24" ht="18" customHeight="1" x14ac:dyDescent="0.3">
      <c r="A1089" s="114"/>
      <c r="B1089" s="115"/>
      <c r="C1089" s="115"/>
      <c r="D1089" s="160"/>
      <c r="E1089" s="160"/>
      <c r="F1089" s="120"/>
      <c r="G1089" s="120"/>
      <c r="H1089" s="121"/>
      <c r="I1089" s="475"/>
      <c r="J1089" s="244"/>
      <c r="K1089" s="123">
        <f>220*K1088*0.85/1000</f>
        <v>10.887139999999999</v>
      </c>
      <c r="L1089" s="123">
        <f>220*L1088*0.85/1000</f>
        <v>7.2930000000000001</v>
      </c>
      <c r="M1089" s="123">
        <f>220*M1088*0.85/1000</f>
        <v>6.5449999999999999</v>
      </c>
      <c r="N1089" s="123"/>
      <c r="O1089" s="896">
        <f>SUM(K1089:M1089)</f>
        <v>24.725139999999996</v>
      </c>
      <c r="P1089" s="236">
        <f>220*P1088*0.85</f>
        <v>0</v>
      </c>
      <c r="Q1089" s="236">
        <f>220*Q1088*0.85</f>
        <v>0</v>
      </c>
      <c r="R1089" s="236">
        <f>220*R1088*0.85</f>
        <v>0</v>
      </c>
      <c r="S1089" s="513"/>
      <c r="T1089" s="897">
        <f>SUM(P1089:R1089)</f>
        <v>0</v>
      </c>
      <c r="U1089" s="171">
        <f>SUM(O1089,T1089)</f>
        <v>24.725139999999996</v>
      </c>
      <c r="V1089" s="479"/>
      <c r="W1089" s="2"/>
      <c r="X1089" s="2"/>
    </row>
    <row r="1090" spans="1:24" ht="18" customHeight="1" x14ac:dyDescent="0.3">
      <c r="A1090" s="181" t="s">
        <v>327</v>
      </c>
      <c r="B1090" s="132">
        <v>250</v>
      </c>
      <c r="C1090" s="132">
        <v>361</v>
      </c>
      <c r="D1090" s="134">
        <f>MAX(K1096:L1096:M1096)/C1090*100</f>
        <v>10.526315789473683</v>
      </c>
      <c r="E1090" s="134"/>
      <c r="F1090" s="630">
        <v>160</v>
      </c>
      <c r="G1090" s="630">
        <v>231</v>
      </c>
      <c r="H1090" s="421">
        <f>MAX(P1096:R1096)/G1090*100</f>
        <v>0</v>
      </c>
      <c r="I1090" s="421"/>
      <c r="J1090" s="61">
        <f>(K1090+L1090+M1090)/3</f>
        <v>231.66666666666666</v>
      </c>
      <c r="K1090" s="174">
        <v>231</v>
      </c>
      <c r="L1090" s="174">
        <v>234</v>
      </c>
      <c r="M1090" s="174">
        <v>230</v>
      </c>
      <c r="N1090" s="174"/>
      <c r="O1090" s="898"/>
      <c r="P1090" s="533">
        <v>230</v>
      </c>
      <c r="Q1090" s="533">
        <v>233</v>
      </c>
      <c r="R1090" s="533">
        <v>233</v>
      </c>
      <c r="S1090" s="423"/>
      <c r="T1090" s="899"/>
      <c r="U1090" s="97"/>
      <c r="V1090" s="191"/>
      <c r="W1090" s="2"/>
      <c r="X1090" s="2"/>
    </row>
    <row r="1091" spans="1:24" ht="18" customHeight="1" x14ac:dyDescent="0.25">
      <c r="A1091" s="1061" t="s">
        <v>520</v>
      </c>
      <c r="B1091" s="73"/>
      <c r="C1091" s="73"/>
      <c r="D1091" s="629"/>
      <c r="E1091" s="168">
        <v>400</v>
      </c>
      <c r="F1091" s="78"/>
      <c r="G1091" s="78"/>
      <c r="H1091" s="79"/>
      <c r="I1091" s="460">
        <v>400</v>
      </c>
      <c r="J1091" s="241"/>
      <c r="K1091" s="81">
        <v>12</v>
      </c>
      <c r="L1091" s="81">
        <v>9</v>
      </c>
      <c r="M1091" s="81">
        <v>16</v>
      </c>
      <c r="N1091" s="81"/>
      <c r="O1091" s="898"/>
      <c r="P1091" s="267"/>
      <c r="Q1091" s="267"/>
      <c r="R1091" s="267"/>
      <c r="S1091" s="423"/>
      <c r="T1091" s="900"/>
      <c r="U1091" s="97"/>
      <c r="V1091" s="191"/>
      <c r="W1091" s="2"/>
      <c r="X1091" s="2"/>
    </row>
    <row r="1092" spans="1:24" ht="18" customHeight="1" x14ac:dyDescent="0.25">
      <c r="A1092" s="1061" t="s">
        <v>521</v>
      </c>
      <c r="B1092" s="90"/>
      <c r="C1092" s="90"/>
      <c r="D1092" s="290"/>
      <c r="E1092" s="146">
        <v>407</v>
      </c>
      <c r="F1092" s="95"/>
      <c r="G1092" s="95"/>
      <c r="H1092" s="96"/>
      <c r="I1092" s="463">
        <v>407</v>
      </c>
      <c r="J1092" s="241"/>
      <c r="K1092" s="81">
        <v>26</v>
      </c>
      <c r="L1092" s="81">
        <v>11</v>
      </c>
      <c r="M1092" s="81">
        <v>0.82</v>
      </c>
      <c r="N1092" s="81"/>
      <c r="O1092" s="898"/>
      <c r="P1092" s="267"/>
      <c r="Q1092" s="267"/>
      <c r="R1092" s="267"/>
      <c r="S1092" s="423"/>
      <c r="T1092" s="900"/>
      <c r="U1092" s="97"/>
      <c r="V1092" s="191"/>
      <c r="W1092" s="2"/>
      <c r="X1092" s="2"/>
    </row>
    <row r="1093" spans="1:24" ht="18" customHeight="1" x14ac:dyDescent="0.25">
      <c r="A1093" s="1061" t="s">
        <v>522</v>
      </c>
      <c r="B1093" s="90"/>
      <c r="C1093" s="90"/>
      <c r="D1093" s="290"/>
      <c r="E1093" s="146">
        <v>405</v>
      </c>
      <c r="F1093" s="95"/>
      <c r="G1093" s="95"/>
      <c r="H1093" s="96"/>
      <c r="I1093" s="463">
        <v>406</v>
      </c>
      <c r="J1093" s="241"/>
      <c r="K1093" s="81"/>
      <c r="L1093" s="81"/>
      <c r="M1093" s="81"/>
      <c r="N1093" s="81"/>
      <c r="O1093" s="898"/>
      <c r="P1093" s="267">
        <v>0</v>
      </c>
      <c r="Q1093" s="267">
        <v>0</v>
      </c>
      <c r="R1093" s="267">
        <v>0</v>
      </c>
      <c r="S1093" s="423">
        <f>SQRT((0+Q1093*0.866-R1093*0.866)*(0+Q1093*0.866-R1093*0.866)+(P1093-Q1093*0.5-R1093*0.5)*(P1093-Q1093*0.5-R1093*0.5))</f>
        <v>0</v>
      </c>
      <c r="T1093" s="900"/>
      <c r="U1093" s="97"/>
      <c r="V1093" s="191"/>
      <c r="W1093" s="2"/>
      <c r="X1093" s="2"/>
    </row>
    <row r="1094" spans="1:24" ht="18" customHeight="1" x14ac:dyDescent="0.25">
      <c r="A1094" s="1061" t="s">
        <v>523</v>
      </c>
      <c r="B1094" s="90"/>
      <c r="C1094" s="90"/>
      <c r="D1094" s="145"/>
      <c r="E1094" s="145"/>
      <c r="F1094" s="95"/>
      <c r="G1094" s="95"/>
      <c r="H1094" s="96"/>
      <c r="I1094" s="96"/>
      <c r="J1094" s="241"/>
      <c r="K1094" s="192"/>
      <c r="L1094" s="192"/>
      <c r="M1094" s="192"/>
      <c r="N1094" s="192"/>
      <c r="O1094" s="898"/>
      <c r="P1094" s="267">
        <v>0</v>
      </c>
      <c r="Q1094" s="267">
        <v>0</v>
      </c>
      <c r="R1094" s="267">
        <v>0</v>
      </c>
      <c r="S1094" s="423">
        <f>SQRT((0+Q1094*0.866-R1094*0.866)*(0+Q1094*0.866-R1094*0.866)+(P1094-Q1094*0.5-R1094*0.5)*(P1094-Q1094*0.5-R1094*0.5))</f>
        <v>0</v>
      </c>
      <c r="T1094" s="900"/>
      <c r="U1094" s="97"/>
      <c r="V1094" s="191"/>
      <c r="W1094" s="2"/>
      <c r="X1094" s="113"/>
    </row>
    <row r="1095" spans="1:24" ht="18" customHeight="1" x14ac:dyDescent="0.25">
      <c r="A1095" s="1061" t="s">
        <v>195</v>
      </c>
      <c r="B1095" s="90"/>
      <c r="C1095" s="90"/>
      <c r="D1095" s="145"/>
      <c r="E1095" s="145"/>
      <c r="F1095" s="95"/>
      <c r="G1095" s="95"/>
      <c r="H1095" s="96"/>
      <c r="I1095" s="96"/>
      <c r="J1095" s="241"/>
      <c r="K1095" s="911"/>
      <c r="L1095" s="911"/>
      <c r="M1095" s="911"/>
      <c r="N1095" s="911"/>
      <c r="O1095" s="898"/>
      <c r="P1095" s="267"/>
      <c r="Q1095" s="267"/>
      <c r="R1095" s="267"/>
      <c r="S1095" s="423"/>
      <c r="T1095" s="901"/>
      <c r="U1095" s="97"/>
      <c r="V1095" s="191"/>
      <c r="W1095" s="2"/>
      <c r="X1095" s="2"/>
    </row>
    <row r="1096" spans="1:24" ht="18" customHeight="1" x14ac:dyDescent="0.3">
      <c r="A1096" s="100" t="s">
        <v>11</v>
      </c>
      <c r="B1096" s="101"/>
      <c r="C1096" s="101"/>
      <c r="D1096" s="152"/>
      <c r="E1096" s="152"/>
      <c r="F1096" s="106"/>
      <c r="G1096" s="106"/>
      <c r="H1096" s="107"/>
      <c r="I1096" s="107"/>
      <c r="J1096" s="242"/>
      <c r="K1096" s="1">
        <f>SUM(K1091:K1095)</f>
        <v>38</v>
      </c>
      <c r="L1096" s="1">
        <f>SUM(L1091:L1095)</f>
        <v>20</v>
      </c>
      <c r="M1096" s="1">
        <f>SUM(M1091:M1095)</f>
        <v>16.82</v>
      </c>
      <c r="N1096" s="1">
        <f>SQRT((0+L1096*0.866-M1096*0.866)*(0+L1096*0.866-M1096*0.866)+(K1096-L1096*0.5-M1096*0.5)*(K1096-L1096*0.5-M1096*0.5))</f>
        <v>19.782617497550721</v>
      </c>
      <c r="O1096" s="893"/>
      <c r="P1096" s="231">
        <f>SUM(P1091:P1095)</f>
        <v>0</v>
      </c>
      <c r="Q1096" s="231">
        <f>SUM(Q1091:Q1095)</f>
        <v>0</v>
      </c>
      <c r="R1096" s="231">
        <f>SUM(R1091:R1095)</f>
        <v>0</v>
      </c>
      <c r="S1096" s="509">
        <f>SQRT((0+Q1096*0.866-R1096*0.866)*(0+Q1096*0.866-R1096*0.866)+(P1096-Q1096*0.5-R1096*0.5)*(P1096-Q1096*0.5-R1096*0.5))</f>
        <v>0</v>
      </c>
      <c r="T1096" s="894">
        <f>AVERAGE(P1096:R1096)</f>
        <v>0</v>
      </c>
      <c r="U1096" s="97"/>
      <c r="V1096" s="751"/>
      <c r="W1096" s="2"/>
      <c r="X1096" s="2"/>
    </row>
    <row r="1097" spans="1:24" ht="18" customHeight="1" x14ac:dyDescent="0.3">
      <c r="A1097" s="114"/>
      <c r="B1097" s="115"/>
      <c r="C1097" s="115"/>
      <c r="D1097" s="160"/>
      <c r="E1097" s="160"/>
      <c r="F1097" s="120"/>
      <c r="G1097" s="120"/>
      <c r="H1097" s="121"/>
      <c r="I1097" s="121"/>
      <c r="J1097" s="244"/>
      <c r="K1097" s="123">
        <f>220*K1096*0.85/1000</f>
        <v>7.1059999999999999</v>
      </c>
      <c r="L1097" s="123">
        <f>220*L1096*0.85/1000</f>
        <v>3.74</v>
      </c>
      <c r="M1097" s="123">
        <f>220*M1096*0.85/1000</f>
        <v>3.14534</v>
      </c>
      <c r="N1097" s="123"/>
      <c r="O1097" s="896">
        <f>SUM(K1097:M1097)</f>
        <v>13.991340000000001</v>
      </c>
      <c r="P1097" s="326">
        <f>220*P1096*0.85/1000</f>
        <v>0</v>
      </c>
      <c r="Q1097" s="326">
        <f>220*Q1096*0.85/1000</f>
        <v>0</v>
      </c>
      <c r="R1097" s="326">
        <f>220*R1096*0.85/1000</f>
        <v>0</v>
      </c>
      <c r="S1097" s="513"/>
      <c r="T1097" s="897">
        <f>SUM(P1097:R1097)</f>
        <v>0</v>
      </c>
      <c r="U1097" s="478"/>
      <c r="V1097" s="283">
        <f>SUM(O1097,T1097)</f>
        <v>13.991340000000001</v>
      </c>
      <c r="W1097" s="2"/>
      <c r="X1097" s="2"/>
    </row>
    <row r="1098" spans="1:24" ht="18" customHeight="1" x14ac:dyDescent="0.3">
      <c r="A1098" s="181" t="s">
        <v>328</v>
      </c>
      <c r="B1098" s="132">
        <v>160</v>
      </c>
      <c r="C1098" s="132">
        <v>231</v>
      </c>
      <c r="D1098" s="134">
        <f>MAX(K1102:L1102:M1102)/C1098*100</f>
        <v>56.709956709956714</v>
      </c>
      <c r="E1098" s="134"/>
      <c r="F1098" s="846"/>
      <c r="G1098" s="846"/>
      <c r="H1098" s="173"/>
      <c r="I1098" s="173"/>
      <c r="J1098" s="61">
        <f>(K1098+L1098+M1098)/3</f>
        <v>220</v>
      </c>
      <c r="K1098" s="174">
        <v>212</v>
      </c>
      <c r="L1098" s="174">
        <v>228</v>
      </c>
      <c r="M1098" s="174">
        <v>220</v>
      </c>
      <c r="N1098" s="174"/>
      <c r="O1098" s="898"/>
      <c r="P1098" s="533"/>
      <c r="Q1098" s="533"/>
      <c r="R1098" s="533"/>
      <c r="S1098" s="423"/>
      <c r="T1098" s="899"/>
      <c r="U1098" s="97"/>
      <c r="V1098" s="191"/>
      <c r="W1098" s="2"/>
      <c r="X1098" s="2"/>
    </row>
    <row r="1099" spans="1:24" ht="18" customHeight="1" x14ac:dyDescent="0.25">
      <c r="A1099" s="1061" t="s">
        <v>91</v>
      </c>
      <c r="B1099" s="73"/>
      <c r="C1099" s="73"/>
      <c r="D1099" s="167"/>
      <c r="E1099" s="167">
        <v>387</v>
      </c>
      <c r="F1099" s="78"/>
      <c r="G1099" s="78"/>
      <c r="H1099" s="79"/>
      <c r="I1099" s="79"/>
      <c r="J1099" s="241"/>
      <c r="K1099" s="81">
        <v>26</v>
      </c>
      <c r="L1099" s="81">
        <v>39</v>
      </c>
      <c r="M1099" s="81">
        <v>43</v>
      </c>
      <c r="N1099" s="81">
        <f>SQRT((0+L1099*0.866-M1099*0.866)*(0+L1099*0.866-M1099*0.866)+(K1099-L1099*0.5-M1099*0.5)*(K1099-L1099*0.5-M1099*0.5))</f>
        <v>15.394781453466626</v>
      </c>
      <c r="O1099" s="898"/>
      <c r="P1099" s="533"/>
      <c r="Q1099" s="533"/>
      <c r="R1099" s="533"/>
      <c r="S1099" s="423"/>
      <c r="T1099" s="900"/>
      <c r="U1099" s="97"/>
      <c r="V1099" s="191"/>
      <c r="W1099" s="2"/>
      <c r="X1099" s="2"/>
    </row>
    <row r="1100" spans="1:24" ht="18" customHeight="1" x14ac:dyDescent="0.25">
      <c r="A1100" s="1061" t="s">
        <v>92</v>
      </c>
      <c r="B1100" s="90"/>
      <c r="C1100" s="90"/>
      <c r="D1100" s="145"/>
      <c r="E1100" s="145">
        <v>388</v>
      </c>
      <c r="F1100" s="95"/>
      <c r="G1100" s="95"/>
      <c r="H1100" s="913"/>
      <c r="I1100" s="96"/>
      <c r="J1100" s="241"/>
      <c r="K1100" s="81">
        <v>46</v>
      </c>
      <c r="L1100" s="81">
        <v>6</v>
      </c>
      <c r="M1100" s="81">
        <v>38</v>
      </c>
      <c r="N1100" s="914">
        <f>SQRT((0+L1100*0.866-M1100*0.866)*(0+L1100*0.866-M1100*0.866)+(K1100-L1100*0.5-M1100*0.5)*(K1100-L1100*0.5-M1100*0.5))</f>
        <v>36.659991052917619</v>
      </c>
      <c r="O1100" s="898"/>
      <c r="P1100" s="533"/>
      <c r="Q1100" s="533"/>
      <c r="R1100" s="533"/>
      <c r="S1100" s="423"/>
      <c r="T1100" s="900"/>
      <c r="U1100" s="97"/>
      <c r="V1100" s="191"/>
      <c r="W1100" s="2"/>
      <c r="X1100" s="2"/>
    </row>
    <row r="1101" spans="1:24" ht="18" customHeight="1" x14ac:dyDescent="0.25">
      <c r="A1101" s="1061" t="s">
        <v>93</v>
      </c>
      <c r="B1101" s="90"/>
      <c r="C1101" s="90"/>
      <c r="D1101" s="145"/>
      <c r="E1101" s="145">
        <v>382</v>
      </c>
      <c r="F1101" s="95"/>
      <c r="G1101" s="95"/>
      <c r="H1101" s="96"/>
      <c r="I1101" s="96"/>
      <c r="J1101" s="241"/>
      <c r="K1101" s="81">
        <v>47</v>
      </c>
      <c r="L1101" s="81">
        <v>31</v>
      </c>
      <c r="M1101" s="81">
        <v>50</v>
      </c>
      <c r="N1101" s="914">
        <f>SQRT((0+L1101*0.866-M1101*0.866)*(0+L1101*0.866-M1101*0.866)+(K1101-L1101*0.5-M1101*0.5)*(K1101-L1101*0.5-M1101*0.5))</f>
        <v>17.691357098877404</v>
      </c>
      <c r="O1101" s="898"/>
      <c r="P1101" s="533"/>
      <c r="Q1101" s="533"/>
      <c r="R1101" s="533"/>
      <c r="S1101" s="423"/>
      <c r="T1101" s="901"/>
      <c r="U1101" s="97"/>
      <c r="V1101" s="191"/>
      <c r="W1101" s="2"/>
      <c r="X1101" s="2"/>
    </row>
    <row r="1102" spans="1:24" ht="18" customHeight="1" x14ac:dyDescent="0.3">
      <c r="A1102" s="100" t="s">
        <v>11</v>
      </c>
      <c r="B1102" s="101"/>
      <c r="C1102" s="101"/>
      <c r="D1102" s="152"/>
      <c r="E1102" s="152"/>
      <c r="F1102" s="106"/>
      <c r="G1102" s="106"/>
      <c r="H1102" s="107"/>
      <c r="I1102" s="107"/>
      <c r="J1102" s="242"/>
      <c r="K1102" s="1">
        <f>SUM(K1099:K1101)</f>
        <v>119</v>
      </c>
      <c r="L1102" s="1">
        <f>SUM(L1099:L1101)</f>
        <v>76</v>
      </c>
      <c r="M1102" s="1">
        <f>SUM(M1099:M1101)</f>
        <v>131</v>
      </c>
      <c r="N1102" s="915">
        <f>SQRT((0+L1102*0.866-M1102*0.866)*(0+L1102*0.866-M1102*0.866)+(K1102-L1102*0.5-M1102*0.5)*(K1102-L1102*0.5-M1102*0.5))</f>
        <v>50.088590517202611</v>
      </c>
      <c r="O1102" s="893"/>
      <c r="P1102" s="916"/>
      <c r="Q1102" s="916"/>
      <c r="R1102" s="916"/>
      <c r="S1102" s="509"/>
      <c r="T1102" s="894"/>
      <c r="U1102" s="97"/>
      <c r="V1102" s="97"/>
      <c r="W1102" s="2"/>
      <c r="X1102" s="2"/>
    </row>
    <row r="1103" spans="1:24" ht="18" customHeight="1" x14ac:dyDescent="0.3">
      <c r="A1103" s="114"/>
      <c r="B1103" s="115"/>
      <c r="C1103" s="115"/>
      <c r="D1103" s="160"/>
      <c r="E1103" s="160"/>
      <c r="F1103" s="120"/>
      <c r="G1103" s="120"/>
      <c r="H1103" s="121"/>
      <c r="I1103" s="121"/>
      <c r="J1103" s="244"/>
      <c r="K1103" s="123">
        <f>220*K1102*0.85/1000</f>
        <v>22.253</v>
      </c>
      <c r="L1103" s="123">
        <f>220*L1102*0.85/1000</f>
        <v>14.212</v>
      </c>
      <c r="M1103" s="123">
        <f>220*M1102*0.85/1000</f>
        <v>24.497</v>
      </c>
      <c r="N1103" s="917"/>
      <c r="O1103" s="896">
        <f>SUM(K1103:M1103)</f>
        <v>60.962000000000003</v>
      </c>
      <c r="P1103" s="539"/>
      <c r="Q1103" s="539"/>
      <c r="R1103" s="539"/>
      <c r="S1103" s="513"/>
      <c r="T1103" s="897"/>
      <c r="U1103" s="171">
        <f>SUM(O1103,T1103)</f>
        <v>60.962000000000003</v>
      </c>
      <c r="V1103" s="479"/>
      <c r="W1103" s="2"/>
      <c r="X1103" s="2"/>
    </row>
    <row r="1104" spans="1:24" ht="18" customHeight="1" x14ac:dyDescent="0.3">
      <c r="A1104" s="181" t="s">
        <v>329</v>
      </c>
      <c r="B1104" s="132">
        <v>160</v>
      </c>
      <c r="C1104" s="132">
        <v>231</v>
      </c>
      <c r="D1104" s="134">
        <f>MAX(K1108:L1108:M1108)/C1104*100</f>
        <v>42.961038961038959</v>
      </c>
      <c r="E1104" s="134"/>
      <c r="F1104" s="846"/>
      <c r="G1104" s="846"/>
      <c r="H1104" s="173"/>
      <c r="I1104" s="173"/>
      <c r="J1104" s="61">
        <f>(K1104+L1104+M1104)/3</f>
        <v>224.33333333333334</v>
      </c>
      <c r="K1104" s="174">
        <v>227</v>
      </c>
      <c r="L1104" s="174">
        <v>218</v>
      </c>
      <c r="M1104" s="174">
        <v>228</v>
      </c>
      <c r="N1104" s="174"/>
      <c r="O1104" s="898"/>
      <c r="P1104" s="533"/>
      <c r="Q1104" s="533"/>
      <c r="R1104" s="533"/>
      <c r="S1104" s="423"/>
      <c r="T1104" s="899"/>
      <c r="U1104" s="97"/>
      <c r="V1104" s="191"/>
      <c r="W1104" s="2"/>
      <c r="X1104" s="2"/>
    </row>
    <row r="1105" spans="1:24" ht="18" customHeight="1" x14ac:dyDescent="0.25">
      <c r="A1105" s="1061" t="s">
        <v>91</v>
      </c>
      <c r="B1105" s="73"/>
      <c r="C1105" s="73"/>
      <c r="D1105" s="167"/>
      <c r="E1105" s="167">
        <v>384</v>
      </c>
      <c r="F1105" s="78"/>
      <c r="G1105" s="78"/>
      <c r="H1105" s="79"/>
      <c r="I1105" s="79"/>
      <c r="J1105" s="241"/>
      <c r="K1105" s="81">
        <v>27</v>
      </c>
      <c r="L1105" s="81">
        <v>41</v>
      </c>
      <c r="M1105" s="81">
        <v>23</v>
      </c>
      <c r="N1105" s="81">
        <f>SQRT((0+L1105*0.866-M1105*0.866)*(0+L1105*0.866-M1105*0.866)+(K1105-L1105*0.5-M1105*0.5)*(K1105-L1105*0.5-M1105*0.5))</f>
        <v>16.370270126054734</v>
      </c>
      <c r="O1105" s="898"/>
      <c r="P1105" s="533"/>
      <c r="Q1105" s="533"/>
      <c r="R1105" s="533"/>
      <c r="S1105" s="423"/>
      <c r="T1105" s="900"/>
      <c r="U1105" s="97"/>
      <c r="V1105" s="191"/>
      <c r="W1105" s="2"/>
      <c r="X1105" s="2"/>
    </row>
    <row r="1106" spans="1:24" ht="18" customHeight="1" x14ac:dyDescent="0.25">
      <c r="A1106" s="1061" t="s">
        <v>92</v>
      </c>
      <c r="B1106" s="90"/>
      <c r="C1106" s="90"/>
      <c r="D1106" s="145"/>
      <c r="E1106" s="145">
        <v>392</v>
      </c>
      <c r="F1106" s="95"/>
      <c r="G1106" s="95"/>
      <c r="H1106" s="96"/>
      <c r="I1106" s="96"/>
      <c r="J1106" s="241"/>
      <c r="K1106" s="81">
        <v>40</v>
      </c>
      <c r="L1106" s="81">
        <v>32</v>
      </c>
      <c r="M1106" s="81">
        <v>35</v>
      </c>
      <c r="N1106" s="914">
        <f>SQRT((0+L1106*0.866-M1106*0.866)*(0+L1106*0.866-M1106*0.866)+(K1106-L1106*0.5-M1106*0.5)*(K1106-L1106*0.5-M1106*0.5))</f>
        <v>6.9999717142285647</v>
      </c>
      <c r="O1106" s="898"/>
      <c r="P1106" s="533"/>
      <c r="Q1106" s="533"/>
      <c r="R1106" s="533"/>
      <c r="S1106" s="423"/>
      <c r="T1106" s="900"/>
      <c r="U1106" s="97"/>
      <c r="V1106" s="191"/>
      <c r="W1106" s="2"/>
      <c r="X1106" s="2"/>
    </row>
    <row r="1107" spans="1:24" ht="18" customHeight="1" x14ac:dyDescent="0.25">
      <c r="A1107" s="1061" t="s">
        <v>93</v>
      </c>
      <c r="B1107" s="90"/>
      <c r="C1107" s="90"/>
      <c r="D1107" s="145"/>
      <c r="E1107" s="145">
        <v>392</v>
      </c>
      <c r="F1107" s="95"/>
      <c r="G1107" s="95"/>
      <c r="H1107" s="96"/>
      <c r="I1107" s="96"/>
      <c r="J1107" s="241"/>
      <c r="K1107" s="81">
        <v>23</v>
      </c>
      <c r="L1107" s="81">
        <v>26.24</v>
      </c>
      <c r="M1107" s="81">
        <v>16</v>
      </c>
      <c r="N1107" s="914">
        <f>SQRT((0+L1107*0.866-M1107*0.866)*(0+L1107*0.866-M1107*0.866)+(K1107-L1107*0.5-M1107*0.5)*(K1107-L1107*0.5-M1107*0.5))</f>
        <v>9.0649316746239172</v>
      </c>
      <c r="O1107" s="898"/>
      <c r="P1107" s="533"/>
      <c r="Q1107" s="533"/>
      <c r="R1107" s="533"/>
      <c r="S1107" s="423"/>
      <c r="T1107" s="901"/>
      <c r="U1107" s="97"/>
      <c r="V1107" s="191"/>
      <c r="W1107" s="2"/>
      <c r="X1107" s="2"/>
    </row>
    <row r="1108" spans="1:24" ht="18" customHeight="1" x14ac:dyDescent="0.3">
      <c r="A1108" s="100" t="s">
        <v>11</v>
      </c>
      <c r="B1108" s="101"/>
      <c r="C1108" s="101"/>
      <c r="D1108" s="152"/>
      <c r="E1108" s="152"/>
      <c r="F1108" s="106"/>
      <c r="G1108" s="106"/>
      <c r="H1108" s="107"/>
      <c r="I1108" s="107"/>
      <c r="J1108" s="242"/>
      <c r="K1108" s="1">
        <f>SUM(K1105:K1107)</f>
        <v>90</v>
      </c>
      <c r="L1108" s="1">
        <f>SUM(L1105:L1107)</f>
        <v>99.24</v>
      </c>
      <c r="M1108" s="1">
        <f>SUM(M1105:M1107)</f>
        <v>74</v>
      </c>
      <c r="N1108" s="915">
        <f>SQRT((0+L1108*0.866-M1108*0.866)*(0+L1108*0.866-M1108*0.866)+(K1108-L1108*0.5-M1108*0.5)*(K1108-L1108*0.5-M1108*0.5))</f>
        <v>22.117630285941569</v>
      </c>
      <c r="O1108" s="893"/>
      <c r="P1108" s="916"/>
      <c r="Q1108" s="916"/>
      <c r="R1108" s="916"/>
      <c r="S1108" s="509"/>
      <c r="T1108" s="894"/>
      <c r="U1108" s="97"/>
      <c r="V1108" s="97"/>
      <c r="W1108" s="2"/>
      <c r="X1108" s="2"/>
    </row>
    <row r="1109" spans="1:24" ht="18" customHeight="1" x14ac:dyDescent="0.3">
      <c r="A1109" s="114"/>
      <c r="B1109" s="115"/>
      <c r="C1109" s="115"/>
      <c r="D1109" s="160"/>
      <c r="E1109" s="160"/>
      <c r="F1109" s="120"/>
      <c r="G1109" s="120"/>
      <c r="H1109" s="121"/>
      <c r="I1109" s="121"/>
      <c r="J1109" s="244"/>
      <c r="K1109" s="123">
        <f>220*K1108*0.85/1000</f>
        <v>16.829999999999998</v>
      </c>
      <c r="L1109" s="123">
        <f>220*L1108*0.85/1000</f>
        <v>18.557879999999997</v>
      </c>
      <c r="M1109" s="123">
        <f>220*M1108*0.85/1000</f>
        <v>13.837999999999999</v>
      </c>
      <c r="N1109" s="917"/>
      <c r="O1109" s="896">
        <f>SUM(K1109:M1109)</f>
        <v>49.225879999999997</v>
      </c>
      <c r="P1109" s="539"/>
      <c r="Q1109" s="539"/>
      <c r="R1109" s="539"/>
      <c r="S1109" s="513"/>
      <c r="T1109" s="897"/>
      <c r="U1109" s="478"/>
      <c r="V1109" s="283">
        <f>SUM(O1109,T1109)</f>
        <v>49.225879999999997</v>
      </c>
      <c r="W1109" s="2"/>
      <c r="X1109" s="2"/>
    </row>
    <row r="1110" spans="1:24" ht="18" customHeight="1" x14ac:dyDescent="0.3">
      <c r="A1110" s="808" t="s">
        <v>187</v>
      </c>
      <c r="B1110" s="295">
        <v>630</v>
      </c>
      <c r="C1110" s="295">
        <v>910</v>
      </c>
      <c r="D1110" s="134">
        <f>MAX(K1114:L1114:M1114)/910*100</f>
        <v>1.4417582417582417</v>
      </c>
      <c r="E1110" s="134"/>
      <c r="F1110" s="487">
        <v>630</v>
      </c>
      <c r="G1110" s="487">
        <v>910</v>
      </c>
      <c r="H1110" s="421">
        <f>MAX(P1114:R1114)/910*100</f>
        <v>0</v>
      </c>
      <c r="I1110" s="421"/>
      <c r="J1110" s="61">
        <f>(K1110+L1110+M1110)/3</f>
        <v>229.33333333333334</v>
      </c>
      <c r="K1110" s="174">
        <v>228</v>
      </c>
      <c r="L1110" s="174">
        <v>230</v>
      </c>
      <c r="M1110" s="174">
        <v>230</v>
      </c>
      <c r="N1110" s="174"/>
      <c r="O1110" s="898"/>
      <c r="P1110" s="918"/>
      <c r="Q1110" s="918"/>
      <c r="R1110" s="918"/>
      <c r="S1110" s="423"/>
      <c r="T1110" s="899"/>
      <c r="U1110" s="97"/>
      <c r="V1110" s="191"/>
      <c r="W1110" s="113"/>
      <c r="X1110" s="113"/>
    </row>
    <row r="1111" spans="1:24" ht="18" customHeight="1" x14ac:dyDescent="0.25">
      <c r="A1111" s="175" t="s">
        <v>194</v>
      </c>
      <c r="B1111" s="919"/>
      <c r="C1111" s="919"/>
      <c r="D1111" s="629"/>
      <c r="E1111" s="168">
        <v>408</v>
      </c>
      <c r="F1111" s="556"/>
      <c r="G1111" s="556"/>
      <c r="H1111" s="357"/>
      <c r="I1111" s="357"/>
      <c r="J1111" s="920"/>
      <c r="K1111" s="81">
        <v>13.12</v>
      </c>
      <c r="L1111" s="81">
        <v>12.299999999999999</v>
      </c>
      <c r="M1111" s="81">
        <v>4.0999999999999996</v>
      </c>
      <c r="N1111" s="81">
        <f>SQRT((0+L1111*0.866-M1111*0.866)*(0+L1111*0.866-M1111*0.866)+(K1111-L1111*0.5-M1111*0.5)*(K1111-L1111*0.5-M1111*0.5))</f>
        <v>8.6390648475399239</v>
      </c>
      <c r="O1111" s="898"/>
      <c r="P1111" s="451">
        <v>0</v>
      </c>
      <c r="Q1111" s="451">
        <v>0</v>
      </c>
      <c r="R1111" s="451">
        <v>0</v>
      </c>
      <c r="S1111" s="423">
        <f>SQRT((0+Q1111*0.866-R1111*0.866)*(0+Q1111*0.866-R1111*0.866)+(P1111-Q1111*0.5-R1111*0.5)*(P1111-Q1111*0.5-R1111*0.5))</f>
        <v>0</v>
      </c>
      <c r="T1111" s="900"/>
      <c r="U1111" s="97"/>
      <c r="V1111" s="191"/>
      <c r="W1111" s="2"/>
      <c r="X1111" s="71"/>
    </row>
    <row r="1112" spans="1:24" ht="18" customHeight="1" x14ac:dyDescent="0.25">
      <c r="A1112" s="175"/>
      <c r="B1112" s="919"/>
      <c r="C1112" s="919"/>
      <c r="D1112" s="629"/>
      <c r="E1112" s="168">
        <v>410</v>
      </c>
      <c r="F1112" s="556"/>
      <c r="G1112" s="556"/>
      <c r="H1112" s="357"/>
      <c r="I1112" s="357"/>
      <c r="J1112" s="920"/>
      <c r="K1112" s="848"/>
      <c r="L1112" s="81"/>
      <c r="M1112" s="81"/>
      <c r="N1112" s="81"/>
      <c r="O1112" s="898"/>
      <c r="P1112" s="451"/>
      <c r="Q1112" s="451"/>
      <c r="R1112" s="451"/>
      <c r="S1112" s="423"/>
      <c r="T1112" s="900"/>
      <c r="U1112" s="97"/>
      <c r="V1112" s="191"/>
      <c r="W1112" s="2"/>
      <c r="X1112" s="71"/>
    </row>
    <row r="1113" spans="1:24" ht="18" customHeight="1" x14ac:dyDescent="0.25">
      <c r="A1113" s="175"/>
      <c r="B1113" s="919"/>
      <c r="C1113" s="919"/>
      <c r="D1113" s="629"/>
      <c r="E1113" s="168">
        <v>410</v>
      </c>
      <c r="F1113" s="556"/>
      <c r="G1113" s="556"/>
      <c r="H1113" s="357"/>
      <c r="I1113" s="357"/>
      <c r="J1113" s="920"/>
      <c r="K1113" s="848"/>
      <c r="L1113" s="81"/>
      <c r="M1113" s="81"/>
      <c r="N1113" s="81"/>
      <c r="O1113" s="898"/>
      <c r="P1113" s="451"/>
      <c r="Q1113" s="451"/>
      <c r="R1113" s="451"/>
      <c r="S1113" s="423"/>
      <c r="T1113" s="901"/>
      <c r="U1113" s="97"/>
      <c r="V1113" s="97"/>
      <c r="W1113" s="2"/>
      <c r="X1113" s="71"/>
    </row>
    <row r="1114" spans="1:24" ht="18" customHeight="1" x14ac:dyDescent="0.3">
      <c r="A1114" s="100" t="s">
        <v>11</v>
      </c>
      <c r="B1114" s="334"/>
      <c r="C1114" s="334"/>
      <c r="D1114" s="315"/>
      <c r="E1114" s="315"/>
      <c r="F1114" s="334"/>
      <c r="G1114" s="334"/>
      <c r="H1114" s="365"/>
      <c r="I1114" s="365"/>
      <c r="J1114" s="317"/>
      <c r="K1114" s="921">
        <f>SUM(K1111:K1113)</f>
        <v>13.12</v>
      </c>
      <c r="L1114" s="921">
        <f>SUM(L1111:L1113)</f>
        <v>12.299999999999999</v>
      </c>
      <c r="M1114" s="921">
        <f>SUM(M1111:M1113)</f>
        <v>4.0999999999999996</v>
      </c>
      <c r="N1114" s="318">
        <f>SQRT((0+L1114*0.866-M1114*0.866)*(0+L1114*0.866-M1114*0.866)+(K1114-L1114*0.5-M1114*0.5)*(K1114-L1114*0.5-M1114*0.5))</f>
        <v>8.6390648475399239</v>
      </c>
      <c r="O1114" s="893"/>
      <c r="P1114" s="317">
        <v>0</v>
      </c>
      <c r="Q1114" s="317">
        <v>0</v>
      </c>
      <c r="R1114" s="317">
        <v>0</v>
      </c>
      <c r="S1114" s="509">
        <f>SQRT((0+Q1114*0.866-R1114*0.866)*(0+Q1114*0.866-R1114*0.866)+(P1114-Q1114*0.5-R1114*0.5)*(P1114-Q1114*0.5-R1114*0.5))</f>
        <v>0</v>
      </c>
      <c r="T1114" s="894">
        <f>AVERAGE(P1114:R1114)</f>
        <v>0</v>
      </c>
      <c r="U1114" s="97"/>
      <c r="V1114" s="97"/>
      <c r="W1114" s="2"/>
      <c r="X1114" s="2"/>
    </row>
    <row r="1115" spans="1:24" ht="18" customHeight="1" x14ac:dyDescent="0.3">
      <c r="A1115" s="114"/>
      <c r="B1115" s="368"/>
      <c r="C1115" s="368"/>
      <c r="D1115" s="324"/>
      <c r="E1115" s="324"/>
      <c r="F1115" s="368"/>
      <c r="G1115" s="368"/>
      <c r="H1115" s="369"/>
      <c r="I1115" s="369"/>
      <c r="J1115" s="326"/>
      <c r="K1115" s="845">
        <f>220*K1114*0.85/1000</f>
        <v>2.4534399999999996</v>
      </c>
      <c r="L1115" s="327">
        <f>220*L1114*0.85/1000</f>
        <v>2.3000999999999996</v>
      </c>
      <c r="M1115" s="327">
        <f>220*M1114*0.85/1000</f>
        <v>0.76669999999999994</v>
      </c>
      <c r="N1115" s="327"/>
      <c r="O1115" s="896">
        <f>SUM(K1115:M1115)</f>
        <v>5.5202399999999994</v>
      </c>
      <c r="P1115" s="326">
        <f>220*P1114*0.85</f>
        <v>0</v>
      </c>
      <c r="Q1115" s="326">
        <f>220*Q1114*0.85</f>
        <v>0</v>
      </c>
      <c r="R1115" s="326">
        <f>220*R1114*0.85</f>
        <v>0</v>
      </c>
      <c r="S1115" s="513"/>
      <c r="T1115" s="337"/>
      <c r="U1115" s="171">
        <f>SUM(O1115,T1115)</f>
        <v>5.5202399999999994</v>
      </c>
      <c r="V1115" s="479"/>
      <c r="W1115" s="2"/>
      <c r="X1115" s="2"/>
    </row>
    <row r="1116" spans="1:24" ht="18" customHeight="1" x14ac:dyDescent="0.3">
      <c r="A1116" s="802" t="s">
        <v>21</v>
      </c>
      <c r="B1116" s="922">
        <f>SUM(B905,B917,B937,B953,B960,B966,B970,B976,B988,B1004,B1024,B1040,B1062,B1082,B1098,B1110)</f>
        <v>4015</v>
      </c>
      <c r="C1116" s="922"/>
      <c r="D1116" s="869"/>
      <c r="E1116" s="869"/>
      <c r="F1116" s="923">
        <f>SUM(F953,F1024,F1040,F1062,F1082,F1110)</f>
        <v>2080</v>
      </c>
      <c r="G1116" s="923"/>
      <c r="H1116" s="173"/>
      <c r="I1116" s="173"/>
      <c r="J1116" s="241"/>
      <c r="K1116" s="924"/>
      <c r="L1116" s="924"/>
      <c r="M1116" s="924"/>
      <c r="N1116" s="924"/>
      <c r="O1116" s="786"/>
      <c r="P1116" s="925"/>
      <c r="Q1116" s="925"/>
      <c r="R1116" s="925"/>
      <c r="S1116" s="143"/>
      <c r="T1116" s="926"/>
      <c r="U1116" s="349">
        <f>SUM(U910,U916,U926,U936,U944,U952,U959,U965,U969,U975,U981,U987,U995,U1003,U1013,U1023,U1031,U1039,U1050,U1061,U1071,U1081,U1089,U1097,U1103:U1104,U1109,U1115)</f>
        <v>34469.691299999999</v>
      </c>
      <c r="V1116" s="350">
        <f>SUM(V916,V936,V952,V987,V1003,V1023,V1039,V1061,V1081,V1097,V1109)</f>
        <v>723.74984000000018</v>
      </c>
      <c r="W1116" s="2"/>
      <c r="X1116" s="2"/>
    </row>
    <row r="1117" spans="1:24" ht="36" customHeight="1" x14ac:dyDescent="0.25">
      <c r="A1117" s="1132" t="s">
        <v>94</v>
      </c>
      <c r="B1117" s="1132"/>
      <c r="C1117" s="1132"/>
      <c r="D1117" s="1132"/>
      <c r="E1117" s="1132"/>
      <c r="F1117" s="1132"/>
      <c r="G1117" s="1132"/>
      <c r="H1117" s="1132"/>
      <c r="I1117" s="1132"/>
      <c r="J1117" s="1132"/>
      <c r="K1117" s="1132"/>
      <c r="L1117" s="1132"/>
      <c r="M1117" s="1132"/>
      <c r="N1117" s="1132"/>
      <c r="O1117" s="1132"/>
      <c r="P1117" s="1132"/>
      <c r="Q1117" s="1132"/>
      <c r="R1117" s="1132"/>
      <c r="S1117" s="1132"/>
      <c r="T1117" s="1132"/>
      <c r="U1117" s="1133"/>
      <c r="V1117" s="927"/>
      <c r="W1117" s="2"/>
      <c r="X1117" s="2"/>
    </row>
    <row r="1118" spans="1:24" ht="18" customHeight="1" x14ac:dyDescent="0.3">
      <c r="A1118" s="181" t="s">
        <v>330</v>
      </c>
      <c r="B1118" s="132">
        <v>250</v>
      </c>
      <c r="C1118" s="132">
        <v>361</v>
      </c>
      <c r="D1118" s="134">
        <f>MAX(K1124:L1124:M1124)/361*100</f>
        <v>36.011080332409975</v>
      </c>
      <c r="E1118" s="134"/>
      <c r="F1118" s="928"/>
      <c r="G1118" s="928"/>
      <c r="H1118" s="929"/>
      <c r="I1118" s="929"/>
      <c r="J1118" s="61">
        <f>(K1118+L1118+M1118)/3</f>
        <v>232</v>
      </c>
      <c r="K1118" s="174">
        <v>234</v>
      </c>
      <c r="L1118" s="174">
        <v>231</v>
      </c>
      <c r="M1118" s="174">
        <v>231</v>
      </c>
      <c r="N1118" s="63"/>
      <c r="O1118" s="249"/>
      <c r="P1118" s="84"/>
      <c r="Q1118" s="84"/>
      <c r="R1118" s="84"/>
      <c r="S1118" s="230"/>
      <c r="T1118" s="930"/>
      <c r="U1118" s="140"/>
      <c r="V1118" s="191"/>
      <c r="W1118" s="2"/>
      <c r="X1118" s="2"/>
    </row>
    <row r="1119" spans="1:24" ht="18" customHeight="1" x14ac:dyDescent="0.25">
      <c r="A1119" s="1061" t="s">
        <v>95</v>
      </c>
      <c r="B1119" s="73"/>
      <c r="C1119" s="73"/>
      <c r="D1119" s="167"/>
      <c r="E1119" s="167">
        <v>408</v>
      </c>
      <c r="F1119" s="256"/>
      <c r="G1119" s="256"/>
      <c r="H1119" s="257"/>
      <c r="I1119" s="257"/>
      <c r="J1119" s="241"/>
      <c r="K1119" s="81">
        <v>8</v>
      </c>
      <c r="L1119" s="81">
        <v>53</v>
      </c>
      <c r="M1119" s="81">
        <v>15</v>
      </c>
      <c r="N1119" s="82">
        <f t="shared" ref="N1119:N1124" si="78">SQRT((0+L1119*0.866-M1119*0.866)*(0+L1119*0.866-M1119*0.866)+(K1119-L1119*0.5-M1119*0.5)*(K1119-L1119*0.5-M1119*0.5))</f>
        <v>41.939676488976396</v>
      </c>
      <c r="O1119" s="258"/>
      <c r="P1119" s="84"/>
      <c r="Q1119" s="84"/>
      <c r="R1119" s="84"/>
      <c r="S1119" s="230"/>
      <c r="T1119" s="789"/>
      <c r="U1119" s="97"/>
      <c r="V1119" s="191"/>
      <c r="W1119" s="2"/>
      <c r="X1119" s="2"/>
    </row>
    <row r="1120" spans="1:24" ht="18" customHeight="1" x14ac:dyDescent="0.25">
      <c r="A1120" s="1061" t="s">
        <v>96</v>
      </c>
      <c r="B1120" s="90"/>
      <c r="C1120" s="90"/>
      <c r="D1120" s="145"/>
      <c r="E1120" s="145">
        <v>405</v>
      </c>
      <c r="F1120" s="263"/>
      <c r="G1120" s="263"/>
      <c r="H1120" s="264"/>
      <c r="I1120" s="264"/>
      <c r="J1120" s="241"/>
      <c r="K1120" s="81">
        <v>0</v>
      </c>
      <c r="L1120" s="81">
        <v>0</v>
      </c>
      <c r="M1120" s="81">
        <v>0</v>
      </c>
      <c r="N1120" s="82">
        <f t="shared" si="78"/>
        <v>0</v>
      </c>
      <c r="O1120" s="258"/>
      <c r="P1120" s="84"/>
      <c r="Q1120" s="84"/>
      <c r="R1120" s="84"/>
      <c r="S1120" s="230"/>
      <c r="T1120" s="147"/>
      <c r="U1120" s="97"/>
      <c r="V1120" s="191"/>
      <c r="W1120" s="113"/>
      <c r="X1120" s="113"/>
    </row>
    <row r="1121" spans="1:24" ht="18" customHeight="1" x14ac:dyDescent="0.25">
      <c r="A1121" s="1061" t="s">
        <v>524</v>
      </c>
      <c r="B1121" s="90"/>
      <c r="C1121" s="90"/>
      <c r="D1121" s="145"/>
      <c r="E1121" s="145">
        <v>395</v>
      </c>
      <c r="F1121" s="263"/>
      <c r="G1121" s="263"/>
      <c r="H1121" s="264"/>
      <c r="I1121" s="264"/>
      <c r="J1121" s="241"/>
      <c r="K1121" s="81">
        <v>45</v>
      </c>
      <c r="L1121" s="81">
        <v>49</v>
      </c>
      <c r="M1121" s="81">
        <v>67</v>
      </c>
      <c r="N1121" s="82">
        <f t="shared" si="78"/>
        <v>20.297431955791847</v>
      </c>
      <c r="O1121" s="276"/>
      <c r="P1121" s="84"/>
      <c r="Q1121" s="84"/>
      <c r="R1121" s="84"/>
      <c r="S1121" s="230"/>
      <c r="T1121" s="147"/>
      <c r="U1121" s="97"/>
      <c r="V1121" s="191"/>
      <c r="W1121" s="2"/>
      <c r="X1121" s="2"/>
    </row>
    <row r="1122" spans="1:24" ht="18" customHeight="1" x14ac:dyDescent="0.25">
      <c r="A1122" s="1061" t="s">
        <v>367</v>
      </c>
      <c r="B1122" s="90"/>
      <c r="C1122" s="90"/>
      <c r="D1122" s="145"/>
      <c r="E1122" s="145"/>
      <c r="F1122" s="263"/>
      <c r="G1122" s="263"/>
      <c r="H1122" s="264"/>
      <c r="I1122" s="264"/>
      <c r="J1122" s="241"/>
      <c r="K1122" s="81">
        <v>3</v>
      </c>
      <c r="L1122" s="81">
        <v>3</v>
      </c>
      <c r="M1122" s="81">
        <v>0.9</v>
      </c>
      <c r="N1122" s="82">
        <f t="shared" si="78"/>
        <v>2.099953799491789</v>
      </c>
      <c r="O1122" s="931"/>
      <c r="P1122" s="84"/>
      <c r="Q1122" s="84"/>
      <c r="R1122" s="84"/>
      <c r="S1122" s="230"/>
      <c r="T1122" s="147"/>
      <c r="U1122" s="97"/>
      <c r="V1122" s="97"/>
      <c r="W1122" s="2"/>
      <c r="X1122" s="2"/>
    </row>
    <row r="1123" spans="1:24" ht="18" customHeight="1" x14ac:dyDescent="0.25">
      <c r="A1123" s="1061" t="s">
        <v>595</v>
      </c>
      <c r="B1123" s="90"/>
      <c r="C1123" s="90"/>
      <c r="D1123" s="145"/>
      <c r="E1123" s="145"/>
      <c r="F1123" s="263"/>
      <c r="G1123" s="263"/>
      <c r="H1123" s="264"/>
      <c r="I1123" s="264"/>
      <c r="J1123" s="241"/>
      <c r="K1123" s="81">
        <v>33</v>
      </c>
      <c r="L1123" s="81">
        <v>25</v>
      </c>
      <c r="M1123" s="81">
        <v>42</v>
      </c>
      <c r="N1123" s="82">
        <f t="shared" si="78"/>
        <v>14.730488247169543</v>
      </c>
      <c r="O1123" s="931"/>
      <c r="P1123" s="84"/>
      <c r="Q1123" s="84"/>
      <c r="R1123" s="84"/>
      <c r="S1123" s="230"/>
      <c r="T1123" s="147"/>
      <c r="U1123" s="97"/>
      <c r="V1123" s="191"/>
      <c r="W1123" s="2"/>
      <c r="X1123" s="2"/>
    </row>
    <row r="1124" spans="1:24" ht="18" customHeight="1" x14ac:dyDescent="0.3">
      <c r="A1124" s="100" t="s">
        <v>11</v>
      </c>
      <c r="B1124" s="101"/>
      <c r="C1124" s="101"/>
      <c r="D1124" s="152"/>
      <c r="E1124" s="152"/>
      <c r="F1124" s="152"/>
      <c r="G1124" s="152"/>
      <c r="H1124" s="932"/>
      <c r="I1124" s="932"/>
      <c r="J1124" s="242"/>
      <c r="K1124" s="1">
        <f>SUM(K1119:K1123)</f>
        <v>89</v>
      </c>
      <c r="L1124" s="1">
        <f>SUM(L1119:L1123)</f>
        <v>130</v>
      </c>
      <c r="M1124" s="1">
        <f>SUM(M1119:M1123)</f>
        <v>124.9</v>
      </c>
      <c r="N1124" s="232">
        <f t="shared" si="78"/>
        <v>38.702827487923926</v>
      </c>
      <c r="O1124" s="245"/>
      <c r="P1124" s="110"/>
      <c r="Q1124" s="110"/>
      <c r="R1124" s="110"/>
      <c r="S1124" s="933"/>
      <c r="T1124" s="322"/>
      <c r="U1124" s="97"/>
      <c r="V1124" s="97"/>
      <c r="W1124" s="2"/>
      <c r="X1124" s="2"/>
    </row>
    <row r="1125" spans="1:24" ht="18" customHeight="1" x14ac:dyDescent="0.3">
      <c r="A1125" s="114"/>
      <c r="B1125" s="115"/>
      <c r="C1125" s="115"/>
      <c r="D1125" s="160"/>
      <c r="E1125" s="160"/>
      <c r="F1125" s="160"/>
      <c r="G1125" s="160"/>
      <c r="H1125" s="280"/>
      <c r="I1125" s="280"/>
      <c r="J1125" s="244"/>
      <c r="K1125" s="123">
        <f>220*K1124*0.85/1000</f>
        <v>16.643000000000001</v>
      </c>
      <c r="L1125" s="123">
        <f>220*L1124*0.85/1000</f>
        <v>24.31</v>
      </c>
      <c r="M1125" s="123">
        <f>220*M1124*0.85/1000</f>
        <v>23.356300000000001</v>
      </c>
      <c r="N1125" s="237"/>
      <c r="O1125" s="934">
        <f>SUM(K1125:M1125)</f>
        <v>64.309300000000007</v>
      </c>
      <c r="P1125" s="126"/>
      <c r="Q1125" s="126"/>
      <c r="R1125" s="126"/>
      <c r="S1125" s="935"/>
      <c r="T1125" s="331"/>
      <c r="U1125" s="171">
        <f>SUM(O1125,T1125)</f>
        <v>64.309300000000007</v>
      </c>
      <c r="V1125" s="479"/>
      <c r="W1125" s="2"/>
      <c r="X1125" s="2"/>
    </row>
    <row r="1126" spans="1:24" ht="18" customHeight="1" x14ac:dyDescent="0.3">
      <c r="A1126" s="181" t="s">
        <v>331</v>
      </c>
      <c r="B1126" s="132">
        <v>250</v>
      </c>
      <c r="C1126" s="132">
        <v>361</v>
      </c>
      <c r="D1126" s="134">
        <f>MAX(K1132:L1132:M1132)/361*100</f>
        <v>33.795013850415515</v>
      </c>
      <c r="E1126" s="134"/>
      <c r="F1126" s="928"/>
      <c r="G1126" s="928"/>
      <c r="H1126" s="929"/>
      <c r="I1126" s="929"/>
      <c r="J1126" s="61">
        <f>(K1126+L1126+M1126)/3</f>
        <v>230.33333333333334</v>
      </c>
      <c r="K1126" s="174">
        <v>232</v>
      </c>
      <c r="L1126" s="174">
        <v>236</v>
      </c>
      <c r="M1126" s="174">
        <v>223</v>
      </c>
      <c r="N1126" s="63"/>
      <c r="O1126" s="667"/>
      <c r="P1126" s="84"/>
      <c r="Q1126" s="84"/>
      <c r="R1126" s="84"/>
      <c r="S1126" s="230"/>
      <c r="T1126" s="930"/>
      <c r="U1126" s="97"/>
      <c r="V1126" s="191"/>
      <c r="W1126" s="2"/>
      <c r="X1126" s="2"/>
    </row>
    <row r="1127" spans="1:24" ht="18" customHeight="1" x14ac:dyDescent="0.25">
      <c r="A1127" s="1061" t="s">
        <v>95</v>
      </c>
      <c r="B1127" s="73"/>
      <c r="C1127" s="73"/>
      <c r="D1127" s="167"/>
      <c r="E1127" s="167">
        <v>402</v>
      </c>
      <c r="F1127" s="256"/>
      <c r="G1127" s="256"/>
      <c r="H1127" s="257"/>
      <c r="I1127" s="257"/>
      <c r="J1127" s="241"/>
      <c r="K1127" s="81">
        <v>0</v>
      </c>
      <c r="L1127" s="81">
        <v>21</v>
      </c>
      <c r="M1127" s="81">
        <v>8</v>
      </c>
      <c r="N1127" s="82">
        <f t="shared" ref="N1127:N1132" si="79">SQRT((0+L1127*0.866-M1127*0.866)*(0+L1127*0.866-M1127*0.866)+(K1127-L1127*0.5-M1127*0.5)*(K1127-L1127*0.5-M1127*0.5))</f>
        <v>18.357357217203134</v>
      </c>
      <c r="O1127" s="668"/>
      <c r="P1127" s="84"/>
      <c r="Q1127" s="84"/>
      <c r="R1127" s="84"/>
      <c r="S1127" s="230"/>
      <c r="T1127" s="789"/>
      <c r="U1127" s="97"/>
      <c r="V1127" s="191"/>
      <c r="W1127" s="2"/>
      <c r="X1127" s="2"/>
    </row>
    <row r="1128" spans="1:24" ht="18" customHeight="1" x14ac:dyDescent="0.25">
      <c r="A1128" s="1061" t="s">
        <v>96</v>
      </c>
      <c r="B1128" s="90"/>
      <c r="C1128" s="90"/>
      <c r="D1128" s="145"/>
      <c r="E1128" s="145">
        <v>407</v>
      </c>
      <c r="F1128" s="263"/>
      <c r="G1128" s="263"/>
      <c r="H1128" s="264"/>
      <c r="I1128" s="264"/>
      <c r="J1128" s="241"/>
      <c r="K1128" s="81">
        <v>0</v>
      </c>
      <c r="L1128" s="81">
        <v>0</v>
      </c>
      <c r="M1128" s="81">
        <v>0</v>
      </c>
      <c r="N1128" s="82">
        <f t="shared" si="79"/>
        <v>0</v>
      </c>
      <c r="O1128" s="668"/>
      <c r="P1128" s="84"/>
      <c r="Q1128" s="84"/>
      <c r="R1128" s="84"/>
      <c r="S1128" s="230"/>
      <c r="T1128" s="147"/>
      <c r="U1128" s="97"/>
      <c r="V1128" s="191"/>
      <c r="W1128" s="2"/>
      <c r="X1128" s="2"/>
    </row>
    <row r="1129" spans="1:24" ht="18" customHeight="1" x14ac:dyDescent="0.25">
      <c r="A1129" s="1061" t="s">
        <v>524</v>
      </c>
      <c r="B1129" s="90"/>
      <c r="C1129" s="90"/>
      <c r="D1129" s="145"/>
      <c r="E1129" s="145">
        <v>402</v>
      </c>
      <c r="F1129" s="263"/>
      <c r="G1129" s="263"/>
      <c r="H1129" s="264"/>
      <c r="I1129" s="264"/>
      <c r="J1129" s="241"/>
      <c r="K1129" s="81">
        <v>77</v>
      </c>
      <c r="L1129" s="81">
        <v>27</v>
      </c>
      <c r="M1129" s="81">
        <v>70</v>
      </c>
      <c r="N1129" s="82">
        <f t="shared" si="79"/>
        <v>46.892628887704724</v>
      </c>
      <c r="O1129" s="669"/>
      <c r="P1129" s="84"/>
      <c r="Q1129" s="84"/>
      <c r="R1129" s="84"/>
      <c r="S1129" s="230"/>
      <c r="T1129" s="147"/>
      <c r="U1129" s="97"/>
      <c r="V1129" s="191"/>
      <c r="W1129" s="2"/>
      <c r="X1129" s="2"/>
    </row>
    <row r="1130" spans="1:24" ht="18" customHeight="1" x14ac:dyDescent="0.25">
      <c r="A1130" s="1061" t="s">
        <v>367</v>
      </c>
      <c r="B1130" s="90"/>
      <c r="C1130" s="90"/>
      <c r="D1130" s="145"/>
      <c r="E1130" s="145"/>
      <c r="F1130" s="263"/>
      <c r="G1130" s="263"/>
      <c r="H1130" s="264"/>
      <c r="I1130" s="264"/>
      <c r="J1130" s="241"/>
      <c r="K1130" s="81">
        <v>1</v>
      </c>
      <c r="L1130" s="81">
        <v>3</v>
      </c>
      <c r="M1130" s="81">
        <v>2</v>
      </c>
      <c r="N1130" s="82">
        <f t="shared" si="79"/>
        <v>1.7320381058163818</v>
      </c>
      <c r="O1130" s="936"/>
      <c r="P1130" s="84"/>
      <c r="Q1130" s="84"/>
      <c r="R1130" s="84"/>
      <c r="S1130" s="230"/>
      <c r="T1130" s="147"/>
      <c r="U1130" s="97"/>
      <c r="V1130" s="191"/>
      <c r="W1130" s="2"/>
      <c r="X1130" s="2"/>
    </row>
    <row r="1131" spans="1:24" ht="18" customHeight="1" x14ac:dyDescent="0.25">
      <c r="A1131" s="1061" t="s">
        <v>595</v>
      </c>
      <c r="B1131" s="90"/>
      <c r="C1131" s="90"/>
      <c r="D1131" s="145"/>
      <c r="E1131" s="145"/>
      <c r="F1131" s="263"/>
      <c r="G1131" s="263"/>
      <c r="H1131" s="264"/>
      <c r="I1131" s="264"/>
      <c r="J1131" s="241"/>
      <c r="K1131" s="81">
        <v>38</v>
      </c>
      <c r="L1131" s="81">
        <v>22</v>
      </c>
      <c r="M1131" s="81">
        <v>42</v>
      </c>
      <c r="N1131" s="82">
        <f t="shared" si="79"/>
        <v>18.329822694177921</v>
      </c>
      <c r="O1131" s="936"/>
      <c r="P1131" s="84"/>
      <c r="Q1131" s="84"/>
      <c r="R1131" s="84"/>
      <c r="S1131" s="230"/>
      <c r="T1131" s="147"/>
      <c r="U1131" s="97"/>
      <c r="V1131" s="97"/>
      <c r="W1131" s="2"/>
      <c r="X1131" s="2"/>
    </row>
    <row r="1132" spans="1:24" ht="18" customHeight="1" x14ac:dyDescent="0.3">
      <c r="A1132" s="100" t="s">
        <v>11</v>
      </c>
      <c r="B1132" s="101"/>
      <c r="C1132" s="101"/>
      <c r="D1132" s="152"/>
      <c r="E1132" s="152"/>
      <c r="F1132" s="152"/>
      <c r="G1132" s="152"/>
      <c r="H1132" s="932"/>
      <c r="I1132" s="932"/>
      <c r="J1132" s="242"/>
      <c r="K1132" s="1">
        <f>SUM(K1127:K1131)</f>
        <v>116</v>
      </c>
      <c r="L1132" s="1">
        <f>SUM(L1127:L1131)</f>
        <v>73</v>
      </c>
      <c r="M1132" s="1">
        <f>SUM(M1127:M1131)</f>
        <v>122</v>
      </c>
      <c r="N1132" s="232">
        <f t="shared" si="79"/>
        <v>46.291406934764908</v>
      </c>
      <c r="O1132" s="245"/>
      <c r="P1132" s="110"/>
      <c r="Q1132" s="110"/>
      <c r="R1132" s="110"/>
      <c r="S1132" s="933"/>
      <c r="T1132" s="322"/>
      <c r="U1132" s="97"/>
      <c r="V1132" s="97"/>
      <c r="W1132" s="2"/>
      <c r="X1132" s="2"/>
    </row>
    <row r="1133" spans="1:24" ht="18" customHeight="1" x14ac:dyDescent="0.3">
      <c r="A1133" s="114"/>
      <c r="B1133" s="115"/>
      <c r="C1133" s="115"/>
      <c r="D1133" s="160"/>
      <c r="E1133" s="160"/>
      <c r="F1133" s="160"/>
      <c r="G1133" s="160"/>
      <c r="H1133" s="280"/>
      <c r="I1133" s="280"/>
      <c r="J1133" s="244"/>
      <c r="K1133" s="123">
        <f>220*K1132*0.85/1000</f>
        <v>21.692</v>
      </c>
      <c r="L1133" s="123">
        <f>220*L1132*0.85/1000</f>
        <v>13.651</v>
      </c>
      <c r="M1133" s="123">
        <f>220*M1132*0.85/1000</f>
        <v>22.814</v>
      </c>
      <c r="N1133" s="237"/>
      <c r="O1133" s="934">
        <f>SUM(K1133:M1133)</f>
        <v>58.157000000000004</v>
      </c>
      <c r="P1133" s="126"/>
      <c r="Q1133" s="126"/>
      <c r="R1133" s="126"/>
      <c r="S1133" s="935"/>
      <c r="T1133" s="331"/>
      <c r="U1133" s="478"/>
      <c r="V1133" s="283">
        <f>SUM(O1133,T1133)</f>
        <v>58.157000000000004</v>
      </c>
      <c r="W1133" s="2"/>
      <c r="X1133" s="2"/>
    </row>
    <row r="1134" spans="1:24" ht="18" customHeight="1" x14ac:dyDescent="0.3">
      <c r="A1134" s="181" t="s">
        <v>332</v>
      </c>
      <c r="B1134" s="295">
        <v>250</v>
      </c>
      <c r="C1134" s="295">
        <v>361</v>
      </c>
      <c r="D1134" s="134">
        <f>MAX(K1138:L1138:M1138)/361*100</f>
        <v>32.936288088642655</v>
      </c>
      <c r="E1134" s="134"/>
      <c r="F1134" s="296"/>
      <c r="G1134" s="296"/>
      <c r="H1134" s="297"/>
      <c r="I1134" s="297"/>
      <c r="J1134" s="61">
        <f>(K1134+L1134+M1134)/3</f>
        <v>231.33333333333334</v>
      </c>
      <c r="K1134" s="298">
        <v>231</v>
      </c>
      <c r="L1134" s="298">
        <v>228</v>
      </c>
      <c r="M1134" s="298">
        <v>235</v>
      </c>
      <c r="N1134" s="299"/>
      <c r="O1134" s="667"/>
      <c r="P1134" s="301"/>
      <c r="Q1134" s="301"/>
      <c r="R1134" s="301"/>
      <c r="S1134" s="227"/>
      <c r="T1134" s="147"/>
      <c r="U1134" s="97"/>
      <c r="V1134" s="191"/>
      <c r="W1134" s="2"/>
      <c r="X1134" s="2"/>
    </row>
    <row r="1135" spans="1:24" ht="18" customHeight="1" x14ac:dyDescent="0.25">
      <c r="A1135" s="1061" t="s">
        <v>525</v>
      </c>
      <c r="B1135" s="302"/>
      <c r="C1135" s="302"/>
      <c r="D1135" s="303"/>
      <c r="E1135" s="303">
        <v>405</v>
      </c>
      <c r="F1135" s="304"/>
      <c r="G1135" s="304"/>
      <c r="H1135" s="305"/>
      <c r="I1135" s="305"/>
      <c r="J1135" s="306"/>
      <c r="K1135" s="81">
        <v>45</v>
      </c>
      <c r="L1135" s="81">
        <v>68</v>
      </c>
      <c r="M1135" s="81">
        <v>91.8</v>
      </c>
      <c r="N1135" s="312">
        <f>SQRT((0+L1135*0.866-M1135*0.866)*(0+L1135*0.866-M1135*0.866)+(K1135-L1135*0.5-M1135*0.5)*(K1135-L1135*0.5-M1135*0.5))</f>
        <v>40.531655241798354</v>
      </c>
      <c r="O1135" s="668"/>
      <c r="P1135" s="301"/>
      <c r="Q1135" s="301"/>
      <c r="R1135" s="301"/>
      <c r="S1135" s="227"/>
      <c r="T1135" s="797"/>
      <c r="U1135" s="97"/>
      <c r="V1135" s="191"/>
      <c r="W1135" s="2"/>
      <c r="X1135" s="2"/>
    </row>
    <row r="1136" spans="1:24" ht="18" customHeight="1" x14ac:dyDescent="0.25">
      <c r="A1136" s="1061" t="s">
        <v>97</v>
      </c>
      <c r="B1136" s="308"/>
      <c r="C1136" s="308"/>
      <c r="D1136" s="309"/>
      <c r="E1136" s="309">
        <v>401</v>
      </c>
      <c r="F1136" s="310"/>
      <c r="G1136" s="310"/>
      <c r="H1136" s="311"/>
      <c r="I1136" s="311"/>
      <c r="J1136" s="306"/>
      <c r="K1136" s="81">
        <v>8</v>
      </c>
      <c r="L1136" s="81">
        <v>0</v>
      </c>
      <c r="M1136" s="81">
        <v>8.1</v>
      </c>
      <c r="N1136" s="312">
        <f>SQRT((0+L1136*0.866-M1136*0.866)*(0+L1136*0.866-M1136*0.866)+(K1136-L1136*0.5-M1136*0.5)*(K1136-L1136*0.5-M1136*0.5))</f>
        <v>8.0502865265777963</v>
      </c>
      <c r="O1136" s="668"/>
      <c r="P1136" s="301"/>
      <c r="Q1136" s="301"/>
      <c r="R1136" s="301"/>
      <c r="S1136" s="227"/>
      <c r="T1136" s="228"/>
      <c r="U1136" s="97"/>
      <c r="V1136" s="191"/>
      <c r="W1136" s="2"/>
      <c r="X1136" s="2"/>
    </row>
    <row r="1137" spans="1:24" ht="18" customHeight="1" x14ac:dyDescent="0.25">
      <c r="A1137" s="1061" t="s">
        <v>98</v>
      </c>
      <c r="B1137" s="308"/>
      <c r="C1137" s="308"/>
      <c r="D1137" s="309"/>
      <c r="E1137" s="309">
        <v>407</v>
      </c>
      <c r="F1137" s="310"/>
      <c r="G1137" s="310"/>
      <c r="H1137" s="311"/>
      <c r="I1137" s="311"/>
      <c r="J1137" s="306"/>
      <c r="K1137" s="81">
        <v>18</v>
      </c>
      <c r="L1137" s="81">
        <v>17</v>
      </c>
      <c r="M1137" s="81">
        <v>19</v>
      </c>
      <c r="N1137" s="312">
        <f>SQRT((0+L1137*0.866-M1137*0.866)*(0+L1137*0.866-M1137*0.866)+(K1137-L1137*0.5-M1137*0.5)*(K1137-L1137*0.5-M1137*0.5))</f>
        <v>1.7320000000000011</v>
      </c>
      <c r="O1137" s="669"/>
      <c r="P1137" s="301"/>
      <c r="Q1137" s="301"/>
      <c r="R1137" s="301"/>
      <c r="S1137" s="227"/>
      <c r="T1137" s="228"/>
      <c r="U1137" s="97"/>
      <c r="V1137" s="191"/>
      <c r="W1137" s="2"/>
      <c r="X1137" s="2"/>
    </row>
    <row r="1138" spans="1:24" ht="18" customHeight="1" x14ac:dyDescent="0.3">
      <c r="A1138" s="100" t="s">
        <v>11</v>
      </c>
      <c r="B1138" s="314"/>
      <c r="C1138" s="314"/>
      <c r="D1138" s="315"/>
      <c r="E1138" s="315"/>
      <c r="F1138" s="315"/>
      <c r="G1138" s="315"/>
      <c r="H1138" s="316"/>
      <c r="I1138" s="316"/>
      <c r="J1138" s="317"/>
      <c r="K1138" s="318">
        <f>SUM(K1135:K1137)</f>
        <v>71</v>
      </c>
      <c r="L1138" s="318">
        <f>SUM(L1135:L1137)</f>
        <v>85</v>
      </c>
      <c r="M1138" s="318">
        <f>SUM(M1135:M1137)</f>
        <v>118.89999999999999</v>
      </c>
      <c r="N1138" s="319">
        <f>SQRT((0+L1138*0.866-M1138*0.866)*(0+L1138*0.866-M1138*0.866)+(K1138-L1138*0.5-M1138*0.5)*(K1138-L1138*0.5-M1138*0.5))</f>
        <v>42.658638454127903</v>
      </c>
      <c r="O1138" s="245"/>
      <c r="P1138" s="320"/>
      <c r="Q1138" s="320"/>
      <c r="R1138" s="320"/>
      <c r="S1138" s="321"/>
      <c r="T1138" s="322"/>
      <c r="U1138" s="97"/>
      <c r="V1138" s="97"/>
      <c r="W1138" s="2"/>
      <c r="X1138" s="2"/>
    </row>
    <row r="1139" spans="1:24" ht="18" customHeight="1" x14ac:dyDescent="0.3">
      <c r="A1139" s="114"/>
      <c r="B1139" s="323"/>
      <c r="C1139" s="323"/>
      <c r="D1139" s="324"/>
      <c r="E1139" s="324"/>
      <c r="F1139" s="324"/>
      <c r="G1139" s="324"/>
      <c r="H1139" s="325"/>
      <c r="I1139" s="325"/>
      <c r="J1139" s="326"/>
      <c r="K1139" s="327">
        <f>220*K1138*0.85/1000</f>
        <v>13.276999999999999</v>
      </c>
      <c r="L1139" s="327">
        <f>220*L1138*0.85/1000</f>
        <v>15.895</v>
      </c>
      <c r="M1139" s="327">
        <f>220*M1138*0.85/1000</f>
        <v>22.234299999999994</v>
      </c>
      <c r="N1139" s="328"/>
      <c r="O1139" s="934">
        <f>SUM(K1139:M1139)</f>
        <v>51.406299999999987</v>
      </c>
      <c r="P1139" s="329"/>
      <c r="Q1139" s="329"/>
      <c r="R1139" s="329"/>
      <c r="S1139" s="330"/>
      <c r="T1139" s="331"/>
      <c r="U1139" s="171">
        <f>SUM(O1139,T1139)</f>
        <v>51.406299999999987</v>
      </c>
      <c r="V1139" s="479"/>
      <c r="W1139" s="2"/>
      <c r="X1139" s="2"/>
    </row>
    <row r="1140" spans="1:24" ht="18" customHeight="1" x14ac:dyDescent="0.3">
      <c r="A1140" s="181" t="s">
        <v>333</v>
      </c>
      <c r="B1140" s="295">
        <v>250</v>
      </c>
      <c r="C1140" s="295">
        <v>361</v>
      </c>
      <c r="D1140" s="134">
        <f>MAX(K1144:L1144:M1144)/361*100</f>
        <v>34.626038781163437</v>
      </c>
      <c r="E1140" s="134"/>
      <c r="F1140" s="296"/>
      <c r="G1140" s="296"/>
      <c r="H1140" s="297"/>
      <c r="I1140" s="297"/>
      <c r="J1140" s="61">
        <f>(K1140+L1140+M1140)/3</f>
        <v>230.33333333333334</v>
      </c>
      <c r="K1140" s="298">
        <v>229</v>
      </c>
      <c r="L1140" s="298">
        <v>229</v>
      </c>
      <c r="M1140" s="298">
        <v>233</v>
      </c>
      <c r="N1140" s="299"/>
      <c r="O1140" s="667"/>
      <c r="P1140" s="301"/>
      <c r="Q1140" s="301"/>
      <c r="R1140" s="301"/>
      <c r="S1140" s="227"/>
      <c r="T1140" s="147"/>
      <c r="U1140" s="97"/>
      <c r="V1140" s="191"/>
      <c r="W1140" s="2"/>
      <c r="X1140" s="2"/>
    </row>
    <row r="1141" spans="1:24" ht="18" customHeight="1" x14ac:dyDescent="0.25">
      <c r="A1141" s="1061" t="s">
        <v>525</v>
      </c>
      <c r="B1141" s="302"/>
      <c r="C1141" s="302"/>
      <c r="D1141" s="303"/>
      <c r="E1141" s="303">
        <v>402</v>
      </c>
      <c r="F1141" s="304"/>
      <c r="G1141" s="304"/>
      <c r="H1141" s="305"/>
      <c r="I1141" s="305"/>
      <c r="J1141" s="306"/>
      <c r="K1141" s="81">
        <v>63</v>
      </c>
      <c r="L1141" s="81">
        <v>60</v>
      </c>
      <c r="M1141" s="81">
        <v>106</v>
      </c>
      <c r="N1141" s="312">
        <f>SQRT((0+L1141*0.866-M1141*0.866)*(0+L1141*0.866-M1141*0.866)+(K1141-L1141*0.5-M1141*0.5)*(K1141-L1141*0.5-M1141*0.5))</f>
        <v>44.574733829827849</v>
      </c>
      <c r="O1141" s="668"/>
      <c r="P1141" s="301"/>
      <c r="Q1141" s="301"/>
      <c r="R1141" s="301"/>
      <c r="S1141" s="227"/>
      <c r="T1141" s="797"/>
      <c r="U1141" s="97"/>
      <c r="V1141" s="191"/>
      <c r="W1141" s="2"/>
      <c r="X1141" s="2"/>
    </row>
    <row r="1142" spans="1:24" ht="18" customHeight="1" x14ac:dyDescent="0.25">
      <c r="A1142" s="1061" t="s">
        <v>97</v>
      </c>
      <c r="B1142" s="308"/>
      <c r="C1142" s="308"/>
      <c r="D1142" s="309"/>
      <c r="E1142" s="309">
        <v>396</v>
      </c>
      <c r="F1142" s="310"/>
      <c r="G1142" s="310"/>
      <c r="H1142" s="311"/>
      <c r="I1142" s="311"/>
      <c r="J1142" s="306"/>
      <c r="K1142" s="81">
        <v>6</v>
      </c>
      <c r="L1142" s="81">
        <v>0</v>
      </c>
      <c r="M1142" s="81">
        <v>0</v>
      </c>
      <c r="N1142" s="312">
        <f>SQRT((0+L1142*0.866-M1142*0.866)*(0+L1142*0.866-M1142*0.866)+(K1142-L1142*0.5-M1142*0.5)*(K1142-L1142*0.5-M1142*0.5))</f>
        <v>6</v>
      </c>
      <c r="O1142" s="668"/>
      <c r="P1142" s="301"/>
      <c r="Q1142" s="301"/>
      <c r="R1142" s="301"/>
      <c r="S1142" s="227"/>
      <c r="T1142" s="228"/>
      <c r="U1142" s="97"/>
      <c r="V1142" s="191"/>
      <c r="W1142" s="2"/>
      <c r="X1142" s="2"/>
    </row>
    <row r="1143" spans="1:24" ht="18" customHeight="1" x14ac:dyDescent="0.25">
      <c r="A1143" s="1061" t="s">
        <v>98</v>
      </c>
      <c r="B1143" s="308"/>
      <c r="C1143" s="308"/>
      <c r="D1143" s="309"/>
      <c r="E1143" s="309">
        <v>404</v>
      </c>
      <c r="F1143" s="310"/>
      <c r="G1143" s="310"/>
      <c r="H1143" s="311"/>
      <c r="I1143" s="311"/>
      <c r="J1143" s="306"/>
      <c r="K1143" s="81">
        <v>21</v>
      </c>
      <c r="L1143" s="81">
        <v>18</v>
      </c>
      <c r="M1143" s="81">
        <v>19</v>
      </c>
      <c r="N1143" s="312">
        <f>SQRT((0+L1143*0.866-M1143*0.866)*(0+L1143*0.866-M1143*0.866)+(K1143-L1143*0.5-M1143*0.5)*(K1143-L1143*0.5-M1143*0.5))</f>
        <v>2.645742995833118</v>
      </c>
      <c r="O1143" s="669"/>
      <c r="P1143" s="301"/>
      <c r="Q1143" s="301"/>
      <c r="R1143" s="301"/>
      <c r="S1143" s="227"/>
      <c r="T1143" s="228"/>
      <c r="U1143" s="97"/>
      <c r="V1143" s="97"/>
      <c r="W1143" s="2"/>
      <c r="X1143" s="2"/>
    </row>
    <row r="1144" spans="1:24" ht="18" customHeight="1" x14ac:dyDescent="0.3">
      <c r="A1144" s="100" t="s">
        <v>11</v>
      </c>
      <c r="B1144" s="314"/>
      <c r="C1144" s="314"/>
      <c r="D1144" s="315"/>
      <c r="E1144" s="315"/>
      <c r="F1144" s="315"/>
      <c r="G1144" s="315"/>
      <c r="H1144" s="316"/>
      <c r="I1144" s="316"/>
      <c r="J1144" s="317"/>
      <c r="K1144" s="318">
        <f>SUM(K1141:K1143)</f>
        <v>90</v>
      </c>
      <c r="L1144" s="318">
        <f>SUM(L1141:L1143)</f>
        <v>78</v>
      </c>
      <c r="M1144" s="318">
        <f>SUM(M1141:M1143)</f>
        <v>125</v>
      </c>
      <c r="N1144" s="319">
        <f>SQRT((0+L1144*0.866-M1144*0.866)*(0+L1144*0.866-M1144*0.866)+(K1144-L1144*0.5-M1144*0.5)*(K1144-L1144*0.5-M1144*0.5))</f>
        <v>42.295422967503228</v>
      </c>
      <c r="O1144" s="245"/>
      <c r="P1144" s="320"/>
      <c r="Q1144" s="320"/>
      <c r="R1144" s="320"/>
      <c r="S1144" s="321"/>
      <c r="T1144" s="322"/>
      <c r="U1144" s="97"/>
      <c r="V1144" s="97"/>
      <c r="W1144" s="2"/>
      <c r="X1144" s="2"/>
    </row>
    <row r="1145" spans="1:24" ht="18" customHeight="1" x14ac:dyDescent="0.3">
      <c r="A1145" s="114"/>
      <c r="B1145" s="323"/>
      <c r="C1145" s="323"/>
      <c r="D1145" s="324"/>
      <c r="E1145" s="324"/>
      <c r="F1145" s="324"/>
      <c r="G1145" s="324"/>
      <c r="H1145" s="325"/>
      <c r="I1145" s="325"/>
      <c r="J1145" s="326"/>
      <c r="K1145" s="327">
        <f>220*K1144*0.85/1000</f>
        <v>16.829999999999998</v>
      </c>
      <c r="L1145" s="327">
        <f>220*L1144*0.85/1000</f>
        <v>14.586</v>
      </c>
      <c r="M1145" s="327">
        <f>220*M1144*0.85/1000</f>
        <v>23.375</v>
      </c>
      <c r="N1145" s="328"/>
      <c r="O1145" s="934">
        <f>SUM(K1145:M1145)</f>
        <v>54.790999999999997</v>
      </c>
      <c r="P1145" s="329"/>
      <c r="Q1145" s="329"/>
      <c r="R1145" s="329"/>
      <c r="S1145" s="330"/>
      <c r="T1145" s="331"/>
      <c r="U1145" s="478"/>
      <c r="V1145" s="283">
        <f>SUM(O1145,T1145)</f>
        <v>54.790999999999997</v>
      </c>
      <c r="W1145" s="2"/>
      <c r="X1145" s="2"/>
    </row>
    <row r="1146" spans="1:24" ht="18" customHeight="1" x14ac:dyDescent="0.3">
      <c r="A1146" s="181" t="s">
        <v>600</v>
      </c>
      <c r="B1146" s="295">
        <v>250</v>
      </c>
      <c r="C1146" s="295">
        <v>361</v>
      </c>
      <c r="D1146" s="134">
        <f>MAX(K1150:L1150:M1150)/361*100</f>
        <v>0</v>
      </c>
      <c r="E1146" s="134"/>
      <c r="F1146" s="296"/>
      <c r="G1146" s="296"/>
      <c r="H1146" s="297"/>
      <c r="I1146" s="297"/>
      <c r="J1146" s="61">
        <f>(K1146+L1146+M1146)/3</f>
        <v>234.33333333333334</v>
      </c>
      <c r="K1146" s="298">
        <v>235</v>
      </c>
      <c r="L1146" s="298">
        <v>234</v>
      </c>
      <c r="M1146" s="298">
        <v>234</v>
      </c>
      <c r="N1146" s="299"/>
      <c r="O1146" s="667"/>
      <c r="P1146" s="301"/>
      <c r="Q1146" s="301"/>
      <c r="R1146" s="301"/>
      <c r="S1146" s="227"/>
      <c r="T1146" s="147"/>
      <c r="U1146" s="97"/>
      <c r="V1146" s="191"/>
      <c r="W1146" s="2"/>
      <c r="X1146" s="2"/>
    </row>
    <row r="1147" spans="1:24" ht="18" customHeight="1" x14ac:dyDescent="0.25">
      <c r="A1147" s="1061" t="s">
        <v>604</v>
      </c>
      <c r="B1147" s="302"/>
      <c r="C1147" s="302"/>
      <c r="D1147" s="303"/>
      <c r="E1147" s="303">
        <v>408</v>
      </c>
      <c r="F1147" s="304"/>
      <c r="G1147" s="304"/>
      <c r="H1147" s="305"/>
      <c r="I1147" s="305"/>
      <c r="J1147" s="306"/>
      <c r="K1147" s="81">
        <v>0</v>
      </c>
      <c r="L1147" s="81">
        <v>0</v>
      </c>
      <c r="M1147" s="81">
        <v>0</v>
      </c>
      <c r="N1147" s="312">
        <f>SQRT((0+L1147*0.866-M1147*0.866)*(0+L1147*0.866-M1147*0.866)+(K1147-L1147*0.5-M1147*0.5)*(K1147-L1147*0.5-M1147*0.5))</f>
        <v>0</v>
      </c>
      <c r="O1147" s="668"/>
      <c r="P1147" s="301"/>
      <c r="Q1147" s="301"/>
      <c r="R1147" s="301"/>
      <c r="S1147" s="227"/>
      <c r="T1147" s="797"/>
      <c r="U1147" s="97"/>
      <c r="V1147" s="191"/>
      <c r="W1147" s="2"/>
      <c r="X1147" s="2"/>
    </row>
    <row r="1148" spans="1:24" ht="18" customHeight="1" x14ac:dyDescent="0.25">
      <c r="A1148" s="1061"/>
      <c r="B1148" s="308"/>
      <c r="C1148" s="308"/>
      <c r="D1148" s="309"/>
      <c r="E1148" s="309">
        <v>408</v>
      </c>
      <c r="F1148" s="310"/>
      <c r="G1148" s="310"/>
      <c r="H1148" s="311"/>
      <c r="I1148" s="311"/>
      <c r="J1148" s="306"/>
      <c r="K1148" s="81"/>
      <c r="L1148" s="81"/>
      <c r="M1148" s="81"/>
      <c r="N1148" s="312">
        <f>SQRT((0+L1148*0.866-M1148*0.866)*(0+L1148*0.866-M1148*0.866)+(K1148-L1148*0.5-M1148*0.5)*(K1148-L1148*0.5-M1148*0.5))</f>
        <v>0</v>
      </c>
      <c r="O1148" s="668"/>
      <c r="P1148" s="301"/>
      <c r="Q1148" s="301"/>
      <c r="R1148" s="301"/>
      <c r="S1148" s="227"/>
      <c r="T1148" s="228"/>
      <c r="U1148" s="97"/>
      <c r="V1148" s="191"/>
      <c r="W1148" s="2"/>
      <c r="X1148" s="2"/>
    </row>
    <row r="1149" spans="1:24" ht="18" customHeight="1" x14ac:dyDescent="0.25">
      <c r="A1149" s="1061"/>
      <c r="B1149" s="308"/>
      <c r="C1149" s="308"/>
      <c r="D1149" s="309"/>
      <c r="E1149" s="309">
        <v>409</v>
      </c>
      <c r="F1149" s="310"/>
      <c r="G1149" s="310"/>
      <c r="H1149" s="311"/>
      <c r="I1149" s="311"/>
      <c r="J1149" s="306"/>
      <c r="K1149" s="81"/>
      <c r="L1149" s="81"/>
      <c r="M1149" s="81"/>
      <c r="N1149" s="312">
        <f>SQRT((0+L1149*0.866-M1149*0.866)*(0+L1149*0.866-M1149*0.866)+(K1149-L1149*0.5-M1149*0.5)*(K1149-L1149*0.5-M1149*0.5))</f>
        <v>0</v>
      </c>
      <c r="O1149" s="669"/>
      <c r="P1149" s="301"/>
      <c r="Q1149" s="301"/>
      <c r="R1149" s="301"/>
      <c r="S1149" s="227"/>
      <c r="T1149" s="228"/>
      <c r="U1149" s="97"/>
      <c r="V1149" s="97"/>
      <c r="W1149" s="2"/>
      <c r="X1149" s="2"/>
    </row>
    <row r="1150" spans="1:24" ht="18" customHeight="1" x14ac:dyDescent="0.3">
      <c r="A1150" s="100" t="s">
        <v>11</v>
      </c>
      <c r="B1150" s="314"/>
      <c r="C1150" s="314"/>
      <c r="D1150" s="315"/>
      <c r="E1150" s="315"/>
      <c r="F1150" s="315"/>
      <c r="G1150" s="315"/>
      <c r="H1150" s="316"/>
      <c r="I1150" s="316"/>
      <c r="J1150" s="317"/>
      <c r="K1150" s="318">
        <f>SUM(K1147:K1149)</f>
        <v>0</v>
      </c>
      <c r="L1150" s="318">
        <f>SUM(L1147:L1149)</f>
        <v>0</v>
      </c>
      <c r="M1150" s="318">
        <f>SUM(M1147:M1149)</f>
        <v>0</v>
      </c>
      <c r="N1150" s="319">
        <f>SQRT((0+L1150*0.866-M1150*0.866)*(0+L1150*0.866-M1150*0.866)+(K1150-L1150*0.5-M1150*0.5)*(K1150-L1150*0.5-M1150*0.5))</f>
        <v>0</v>
      </c>
      <c r="O1150" s="245"/>
      <c r="P1150" s="320"/>
      <c r="Q1150" s="320"/>
      <c r="R1150" s="320"/>
      <c r="S1150" s="321"/>
      <c r="T1150" s="322"/>
      <c r="U1150" s="97"/>
      <c r="V1150" s="97"/>
      <c r="W1150" s="2"/>
      <c r="X1150" s="2"/>
    </row>
    <row r="1151" spans="1:24" ht="18" customHeight="1" x14ac:dyDescent="0.3">
      <c r="A1151" s="114"/>
      <c r="B1151" s="323"/>
      <c r="C1151" s="323"/>
      <c r="D1151" s="324"/>
      <c r="E1151" s="324"/>
      <c r="F1151" s="324"/>
      <c r="G1151" s="324"/>
      <c r="H1151" s="325"/>
      <c r="I1151" s="325"/>
      <c r="J1151" s="326"/>
      <c r="K1151" s="327">
        <f>220*K1150*0.85/1000</f>
        <v>0</v>
      </c>
      <c r="L1151" s="327">
        <f>220*L1150*0.85/1000</f>
        <v>0</v>
      </c>
      <c r="M1151" s="327">
        <f>220*M1150*0.85/1000</f>
        <v>0</v>
      </c>
      <c r="N1151" s="328"/>
      <c r="O1151" s="934">
        <f>SUM(K1151:M1151)</f>
        <v>0</v>
      </c>
      <c r="P1151" s="329"/>
      <c r="Q1151" s="329"/>
      <c r="R1151" s="329"/>
      <c r="S1151" s="330"/>
      <c r="T1151" s="331"/>
      <c r="U1151" s="478"/>
      <c r="V1151" s="283">
        <f>SUM(O1151,T1151)</f>
        <v>0</v>
      </c>
      <c r="W1151" s="2"/>
      <c r="X1151" s="2"/>
    </row>
    <row r="1152" spans="1:24" ht="18" customHeight="1" x14ac:dyDescent="0.3">
      <c r="A1152" s="181" t="s">
        <v>601</v>
      </c>
      <c r="B1152" s="295">
        <v>250</v>
      </c>
      <c r="C1152" s="295">
        <v>361</v>
      </c>
      <c r="D1152" s="134">
        <f>MAX(K1156:L1156:M1156)/361*100</f>
        <v>0</v>
      </c>
      <c r="E1152" s="134"/>
      <c r="F1152" s="296"/>
      <c r="G1152" s="296"/>
      <c r="H1152" s="297"/>
      <c r="I1152" s="297"/>
      <c r="J1152" s="61">
        <f>(K1152+L1152+M1152)/3</f>
        <v>231</v>
      </c>
      <c r="K1152" s="298">
        <v>232</v>
      </c>
      <c r="L1152" s="298">
        <v>231</v>
      </c>
      <c r="M1152" s="298">
        <v>230</v>
      </c>
      <c r="N1152" s="299"/>
      <c r="O1152" s="667"/>
      <c r="P1152" s="301"/>
      <c r="Q1152" s="301"/>
      <c r="R1152" s="301"/>
      <c r="S1152" s="227"/>
      <c r="T1152" s="147"/>
      <c r="U1152" s="97"/>
      <c r="V1152" s="191"/>
      <c r="W1152" s="2"/>
      <c r="X1152" s="2"/>
    </row>
    <row r="1153" spans="1:24" ht="18" customHeight="1" x14ac:dyDescent="0.25">
      <c r="A1153" s="1061" t="s">
        <v>604</v>
      </c>
      <c r="B1153" s="302"/>
      <c r="C1153" s="302"/>
      <c r="D1153" s="303"/>
      <c r="E1153" s="303">
        <v>405</v>
      </c>
      <c r="F1153" s="304"/>
      <c r="G1153" s="304"/>
      <c r="H1153" s="305"/>
      <c r="I1153" s="305"/>
      <c r="J1153" s="306"/>
      <c r="K1153" s="81">
        <v>0</v>
      </c>
      <c r="L1153" s="81">
        <v>0</v>
      </c>
      <c r="M1153" s="81">
        <v>0</v>
      </c>
      <c r="N1153" s="312">
        <f>SQRT((0+L1153*0.866-M1153*0.866)*(0+L1153*0.866-M1153*0.866)+(K1153-L1153*0.5-M1153*0.5)*(K1153-L1153*0.5-M1153*0.5))</f>
        <v>0</v>
      </c>
      <c r="O1153" s="668"/>
      <c r="P1153" s="301"/>
      <c r="Q1153" s="301"/>
      <c r="R1153" s="301"/>
      <c r="S1153" s="227"/>
      <c r="T1153" s="797"/>
      <c r="U1153" s="97"/>
      <c r="V1153" s="191"/>
      <c r="W1153" s="2"/>
      <c r="X1153" s="2"/>
    </row>
    <row r="1154" spans="1:24" ht="18" customHeight="1" x14ac:dyDescent="0.25">
      <c r="A1154" s="1061"/>
      <c r="B1154" s="308"/>
      <c r="C1154" s="308"/>
      <c r="D1154" s="309"/>
      <c r="E1154" s="309">
        <v>404</v>
      </c>
      <c r="F1154" s="310"/>
      <c r="G1154" s="310"/>
      <c r="H1154" s="311"/>
      <c r="I1154" s="311"/>
      <c r="J1154" s="306"/>
      <c r="K1154" s="81"/>
      <c r="L1154" s="81"/>
      <c r="M1154" s="81"/>
      <c r="N1154" s="312">
        <f>SQRT((0+L1154*0.866-M1154*0.866)*(0+L1154*0.866-M1154*0.866)+(K1154-L1154*0.5-M1154*0.5)*(K1154-L1154*0.5-M1154*0.5))</f>
        <v>0</v>
      </c>
      <c r="O1154" s="668"/>
      <c r="P1154" s="301"/>
      <c r="Q1154" s="301"/>
      <c r="R1154" s="301"/>
      <c r="S1154" s="227"/>
      <c r="T1154" s="228"/>
      <c r="U1154" s="97"/>
      <c r="V1154" s="191"/>
      <c r="W1154" s="2"/>
      <c r="X1154" s="2"/>
    </row>
    <row r="1155" spans="1:24" ht="18" customHeight="1" x14ac:dyDescent="0.25">
      <c r="A1155" s="1061"/>
      <c r="B1155" s="308"/>
      <c r="C1155" s="308"/>
      <c r="D1155" s="309"/>
      <c r="E1155" s="309">
        <v>398</v>
      </c>
      <c r="F1155" s="310"/>
      <c r="G1155" s="310"/>
      <c r="H1155" s="311"/>
      <c r="I1155" s="311"/>
      <c r="J1155" s="306"/>
      <c r="K1155" s="81"/>
      <c r="L1155" s="81"/>
      <c r="M1155" s="81"/>
      <c r="N1155" s="312">
        <f>SQRT((0+L1155*0.866-M1155*0.866)*(0+L1155*0.866-M1155*0.866)+(K1155-L1155*0.5-M1155*0.5)*(K1155-L1155*0.5-M1155*0.5))</f>
        <v>0</v>
      </c>
      <c r="O1155" s="669"/>
      <c r="P1155" s="301"/>
      <c r="Q1155" s="301"/>
      <c r="R1155" s="301"/>
      <c r="S1155" s="227"/>
      <c r="T1155" s="228"/>
      <c r="U1155" s="97"/>
      <c r="V1155" s="97"/>
      <c r="W1155" s="2"/>
      <c r="X1155" s="2"/>
    </row>
    <row r="1156" spans="1:24" ht="18" customHeight="1" x14ac:dyDescent="0.3">
      <c r="A1156" s="100" t="s">
        <v>11</v>
      </c>
      <c r="B1156" s="314"/>
      <c r="C1156" s="314"/>
      <c r="D1156" s="315"/>
      <c r="E1156" s="315"/>
      <c r="F1156" s="315"/>
      <c r="G1156" s="315"/>
      <c r="H1156" s="316"/>
      <c r="I1156" s="316"/>
      <c r="J1156" s="317"/>
      <c r="K1156" s="318">
        <f>SUM(K1153:K1155)</f>
        <v>0</v>
      </c>
      <c r="L1156" s="318">
        <f>SUM(L1153:L1155)</f>
        <v>0</v>
      </c>
      <c r="M1156" s="318">
        <f>SUM(M1153:M1155)</f>
        <v>0</v>
      </c>
      <c r="N1156" s="319">
        <f>SQRT((0+L1156*0.866-M1156*0.866)*(0+L1156*0.866-M1156*0.866)+(K1156-L1156*0.5-M1156*0.5)*(K1156-L1156*0.5-M1156*0.5))</f>
        <v>0</v>
      </c>
      <c r="O1156" s="245"/>
      <c r="P1156" s="320"/>
      <c r="Q1156" s="320"/>
      <c r="R1156" s="320"/>
      <c r="S1156" s="321"/>
      <c r="T1156" s="322"/>
      <c r="U1156" s="97"/>
      <c r="V1156" s="97"/>
      <c r="W1156" s="2"/>
      <c r="X1156" s="2"/>
    </row>
    <row r="1157" spans="1:24" ht="18" customHeight="1" x14ac:dyDescent="0.3">
      <c r="A1157" s="114"/>
      <c r="B1157" s="323"/>
      <c r="C1157" s="323"/>
      <c r="D1157" s="324"/>
      <c r="E1157" s="324"/>
      <c r="F1157" s="324"/>
      <c r="G1157" s="324"/>
      <c r="H1157" s="325"/>
      <c r="I1157" s="325"/>
      <c r="J1157" s="326"/>
      <c r="K1157" s="327">
        <f>220*K1156*0.85/1000</f>
        <v>0</v>
      </c>
      <c r="L1157" s="327">
        <f>220*L1156*0.85/1000</f>
        <v>0</v>
      </c>
      <c r="M1157" s="327">
        <f>220*M1156*0.85/1000</f>
        <v>0</v>
      </c>
      <c r="N1157" s="328"/>
      <c r="O1157" s="934">
        <f>SUM(K1157:M1157)</f>
        <v>0</v>
      </c>
      <c r="P1157" s="329"/>
      <c r="Q1157" s="329"/>
      <c r="R1157" s="329"/>
      <c r="S1157" s="330"/>
      <c r="T1157" s="331"/>
      <c r="U1157" s="478"/>
      <c r="V1157" s="283">
        <f>SUM(O1157,T1157)</f>
        <v>0</v>
      </c>
      <c r="W1157" s="2"/>
      <c r="X1157" s="2"/>
    </row>
    <row r="1158" spans="1:24" ht="18" customHeight="1" x14ac:dyDescent="0.3">
      <c r="A1158" s="181" t="s">
        <v>602</v>
      </c>
      <c r="B1158" s="295">
        <v>250</v>
      </c>
      <c r="C1158" s="295">
        <v>361</v>
      </c>
      <c r="D1158" s="134">
        <f>MAX(K1162:L1162:M1162)/361*100</f>
        <v>6.094182825484765</v>
      </c>
      <c r="E1158" s="134"/>
      <c r="F1158" s="296"/>
      <c r="G1158" s="296"/>
      <c r="H1158" s="297"/>
      <c r="I1158" s="297"/>
      <c r="J1158" s="61">
        <f>(K1158+L1158+M1158)/3</f>
        <v>230</v>
      </c>
      <c r="K1158" s="298">
        <v>232</v>
      </c>
      <c r="L1158" s="298">
        <v>232</v>
      </c>
      <c r="M1158" s="298">
        <v>226</v>
      </c>
      <c r="N1158" s="299"/>
      <c r="O1158" s="667"/>
      <c r="P1158" s="301"/>
      <c r="Q1158" s="301"/>
      <c r="R1158" s="301"/>
      <c r="S1158" s="227"/>
      <c r="T1158" s="147"/>
      <c r="U1158" s="97"/>
      <c r="V1158" s="191"/>
      <c r="W1158" s="2"/>
      <c r="X1158" s="2"/>
    </row>
    <row r="1159" spans="1:24" ht="18" customHeight="1" x14ac:dyDescent="0.25">
      <c r="A1159" s="1061" t="s">
        <v>604</v>
      </c>
      <c r="B1159" s="302"/>
      <c r="C1159" s="302"/>
      <c r="D1159" s="303"/>
      <c r="E1159" s="303">
        <v>398</v>
      </c>
      <c r="F1159" s="304"/>
      <c r="G1159" s="304"/>
      <c r="H1159" s="305"/>
      <c r="I1159" s="305"/>
      <c r="J1159" s="306"/>
      <c r="K1159" s="81">
        <v>14</v>
      </c>
      <c r="L1159" s="81">
        <v>16</v>
      </c>
      <c r="M1159" s="81">
        <v>22</v>
      </c>
      <c r="N1159" s="312">
        <f>SQRT((0+L1159*0.866-M1159*0.866)*(0+L1159*0.866-M1159*0.866)+(K1159-L1159*0.5-M1159*0.5)*(K1159-L1159*0.5-M1159*0.5))</f>
        <v>7.2109927194527108</v>
      </c>
      <c r="O1159" s="668"/>
      <c r="P1159" s="301"/>
      <c r="Q1159" s="301"/>
      <c r="R1159" s="301"/>
      <c r="S1159" s="227"/>
      <c r="T1159" s="797"/>
      <c r="U1159" s="97"/>
      <c r="V1159" s="191"/>
      <c r="W1159" s="2"/>
      <c r="X1159" s="2"/>
    </row>
    <row r="1160" spans="1:24" ht="18" customHeight="1" x14ac:dyDescent="0.25">
      <c r="A1160" s="1061"/>
      <c r="B1160" s="308"/>
      <c r="C1160" s="308"/>
      <c r="D1160" s="309"/>
      <c r="E1160" s="309">
        <v>398</v>
      </c>
      <c r="F1160" s="310"/>
      <c r="G1160" s="310"/>
      <c r="H1160" s="311"/>
      <c r="I1160" s="311"/>
      <c r="J1160" s="306"/>
      <c r="K1160" s="81"/>
      <c r="L1160" s="81"/>
      <c r="M1160" s="81"/>
      <c r="N1160" s="312">
        <f>SQRT((0+L1160*0.866-M1160*0.866)*(0+L1160*0.866-M1160*0.866)+(K1160-L1160*0.5-M1160*0.5)*(K1160-L1160*0.5-M1160*0.5))</f>
        <v>0</v>
      </c>
      <c r="O1160" s="668"/>
      <c r="P1160" s="301"/>
      <c r="Q1160" s="301"/>
      <c r="R1160" s="301"/>
      <c r="S1160" s="227"/>
      <c r="T1160" s="228"/>
      <c r="U1160" s="97"/>
      <c r="V1160" s="191"/>
      <c r="W1160" s="2"/>
      <c r="X1160" s="2"/>
    </row>
    <row r="1161" spans="1:24" ht="18" customHeight="1" x14ac:dyDescent="0.25">
      <c r="A1161" s="1061"/>
      <c r="B1161" s="308"/>
      <c r="C1161" s="308"/>
      <c r="D1161" s="309"/>
      <c r="E1161" s="309">
        <v>402</v>
      </c>
      <c r="F1161" s="310"/>
      <c r="G1161" s="310"/>
      <c r="H1161" s="311"/>
      <c r="I1161" s="311"/>
      <c r="J1161" s="306"/>
      <c r="K1161" s="81"/>
      <c r="L1161" s="81"/>
      <c r="M1161" s="81"/>
      <c r="N1161" s="312">
        <f>SQRT((0+L1161*0.866-M1161*0.866)*(0+L1161*0.866-M1161*0.866)+(K1161-L1161*0.5-M1161*0.5)*(K1161-L1161*0.5-M1161*0.5))</f>
        <v>0</v>
      </c>
      <c r="O1161" s="669"/>
      <c r="P1161" s="301"/>
      <c r="Q1161" s="301"/>
      <c r="R1161" s="301"/>
      <c r="S1161" s="227"/>
      <c r="T1161" s="228"/>
      <c r="U1161" s="97"/>
      <c r="V1161" s="97"/>
      <c r="W1161" s="2"/>
      <c r="X1161" s="2"/>
    </row>
    <row r="1162" spans="1:24" ht="18" customHeight="1" x14ac:dyDescent="0.3">
      <c r="A1162" s="100" t="s">
        <v>11</v>
      </c>
      <c r="B1162" s="314"/>
      <c r="C1162" s="314"/>
      <c r="D1162" s="315"/>
      <c r="E1162" s="315"/>
      <c r="F1162" s="315"/>
      <c r="G1162" s="315"/>
      <c r="H1162" s="316"/>
      <c r="I1162" s="316"/>
      <c r="J1162" s="317"/>
      <c r="K1162" s="318">
        <f>SUM(K1159:K1161)</f>
        <v>14</v>
      </c>
      <c r="L1162" s="318">
        <f>SUM(L1159:L1161)</f>
        <v>16</v>
      </c>
      <c r="M1162" s="318">
        <f>SUM(M1159:M1161)</f>
        <v>22</v>
      </c>
      <c r="N1162" s="319">
        <f>SQRT((0+L1162*0.866-M1162*0.866)*(0+L1162*0.866-M1162*0.866)+(K1162-L1162*0.5-M1162*0.5)*(K1162-L1162*0.5-M1162*0.5))</f>
        <v>7.2109927194527108</v>
      </c>
      <c r="O1162" s="245"/>
      <c r="P1162" s="320"/>
      <c r="Q1162" s="320"/>
      <c r="R1162" s="320"/>
      <c r="S1162" s="321"/>
      <c r="T1162" s="322"/>
      <c r="U1162" s="97"/>
      <c r="V1162" s="97"/>
      <c r="W1162" s="2"/>
      <c r="X1162" s="2"/>
    </row>
    <row r="1163" spans="1:24" ht="18" customHeight="1" x14ac:dyDescent="0.3">
      <c r="A1163" s="114"/>
      <c r="B1163" s="323"/>
      <c r="C1163" s="323"/>
      <c r="D1163" s="324"/>
      <c r="E1163" s="324"/>
      <c r="F1163" s="324"/>
      <c r="G1163" s="324"/>
      <c r="H1163" s="325"/>
      <c r="I1163" s="325"/>
      <c r="J1163" s="326"/>
      <c r="K1163" s="327">
        <f>220*K1162*0.85/1000</f>
        <v>2.6179999999999999</v>
      </c>
      <c r="L1163" s="327">
        <f>220*L1162*0.85/1000</f>
        <v>2.992</v>
      </c>
      <c r="M1163" s="327">
        <f>220*M1162*0.85/1000</f>
        <v>4.1139999999999999</v>
      </c>
      <c r="N1163" s="328"/>
      <c r="O1163" s="934">
        <f>SUM(K1163:M1163)</f>
        <v>9.7240000000000002</v>
      </c>
      <c r="P1163" s="329"/>
      <c r="Q1163" s="329"/>
      <c r="R1163" s="329"/>
      <c r="S1163" s="330"/>
      <c r="T1163" s="331"/>
      <c r="U1163" s="478"/>
      <c r="V1163" s="283">
        <f>SUM(O1163,T1163)</f>
        <v>9.7240000000000002</v>
      </c>
      <c r="W1163" s="2"/>
      <c r="X1163" s="2"/>
    </row>
    <row r="1164" spans="1:24" ht="18" customHeight="1" x14ac:dyDescent="0.3">
      <c r="A1164" s="181" t="s">
        <v>603</v>
      </c>
      <c r="B1164" s="295">
        <v>250</v>
      </c>
      <c r="C1164" s="295">
        <v>361</v>
      </c>
      <c r="D1164" s="134">
        <f>MAX(K1168:L1168:M1168)/361*100</f>
        <v>11.634349030470915</v>
      </c>
      <c r="E1164" s="134"/>
      <c r="F1164" s="296"/>
      <c r="G1164" s="296"/>
      <c r="H1164" s="297"/>
      <c r="I1164" s="297"/>
      <c r="J1164" s="61">
        <f>(K1164+L1164+M1164)/3</f>
        <v>228.66666666666666</v>
      </c>
      <c r="K1164" s="298">
        <v>236</v>
      </c>
      <c r="L1164" s="298">
        <v>220</v>
      </c>
      <c r="M1164" s="298">
        <v>230</v>
      </c>
      <c r="N1164" s="299"/>
      <c r="O1164" s="667"/>
      <c r="P1164" s="301"/>
      <c r="Q1164" s="301"/>
      <c r="R1164" s="301"/>
      <c r="S1164" s="227"/>
      <c r="T1164" s="147"/>
      <c r="U1164" s="97"/>
      <c r="V1164" s="191"/>
      <c r="W1164" s="2"/>
      <c r="X1164" s="2"/>
    </row>
    <row r="1165" spans="1:24" ht="18" customHeight="1" x14ac:dyDescent="0.25">
      <c r="A1165" s="1061" t="s">
        <v>604</v>
      </c>
      <c r="B1165" s="302"/>
      <c r="C1165" s="302"/>
      <c r="D1165" s="303"/>
      <c r="E1165" s="303">
        <v>398</v>
      </c>
      <c r="F1165" s="304"/>
      <c r="G1165" s="304"/>
      <c r="H1165" s="305"/>
      <c r="I1165" s="305"/>
      <c r="J1165" s="306"/>
      <c r="K1165" s="81">
        <v>42</v>
      </c>
      <c r="L1165" s="81">
        <v>41</v>
      </c>
      <c r="M1165" s="81">
        <v>16</v>
      </c>
      <c r="N1165" s="312">
        <f>SQRT((0+L1165*0.866-M1165*0.866)*(0+L1165*0.866-M1165*0.866)+(K1165-L1165*0.5-M1165*0.5)*(K1165-L1165*0.5-M1165*0.5))</f>
        <v>25.514162733666176</v>
      </c>
      <c r="O1165" s="668"/>
      <c r="P1165" s="301"/>
      <c r="Q1165" s="301"/>
      <c r="R1165" s="301"/>
      <c r="S1165" s="227"/>
      <c r="T1165" s="797"/>
      <c r="U1165" s="97"/>
      <c r="V1165" s="191"/>
      <c r="W1165" s="2"/>
      <c r="X1165" s="2"/>
    </row>
    <row r="1166" spans="1:24" ht="18" customHeight="1" x14ac:dyDescent="0.25">
      <c r="A1166" s="1061"/>
      <c r="B1166" s="308"/>
      <c r="C1166" s="308"/>
      <c r="D1166" s="309"/>
      <c r="E1166" s="309">
        <v>391</v>
      </c>
      <c r="F1166" s="310"/>
      <c r="G1166" s="310"/>
      <c r="H1166" s="311"/>
      <c r="I1166" s="311"/>
      <c r="J1166" s="306"/>
      <c r="K1166" s="81"/>
      <c r="L1166" s="81"/>
      <c r="M1166" s="81"/>
      <c r="N1166" s="312">
        <f>SQRT((0+L1166*0.866-M1166*0.866)*(0+L1166*0.866-M1166*0.866)+(K1166-L1166*0.5-M1166*0.5)*(K1166-L1166*0.5-M1166*0.5))</f>
        <v>0</v>
      </c>
      <c r="O1166" s="668"/>
      <c r="P1166" s="301"/>
      <c r="Q1166" s="301"/>
      <c r="R1166" s="301"/>
      <c r="S1166" s="227"/>
      <c r="T1166" s="228"/>
      <c r="U1166" s="97"/>
      <c r="V1166" s="191"/>
      <c r="W1166" s="2"/>
      <c r="X1166" s="2"/>
    </row>
    <row r="1167" spans="1:24" ht="18" customHeight="1" x14ac:dyDescent="0.25">
      <c r="A1167" s="1061"/>
      <c r="B1167" s="308"/>
      <c r="C1167" s="308"/>
      <c r="D1167" s="309"/>
      <c r="E1167" s="309">
        <v>401</v>
      </c>
      <c r="F1167" s="310"/>
      <c r="G1167" s="310"/>
      <c r="H1167" s="311"/>
      <c r="I1167" s="311"/>
      <c r="J1167" s="306"/>
      <c r="K1167" s="81"/>
      <c r="L1167" s="81"/>
      <c r="M1167" s="81"/>
      <c r="N1167" s="312">
        <f>SQRT((0+L1167*0.866-M1167*0.866)*(0+L1167*0.866-M1167*0.866)+(K1167-L1167*0.5-M1167*0.5)*(K1167-L1167*0.5-M1167*0.5))</f>
        <v>0</v>
      </c>
      <c r="O1167" s="669"/>
      <c r="P1167" s="301"/>
      <c r="Q1167" s="301"/>
      <c r="R1167" s="301"/>
      <c r="S1167" s="227"/>
      <c r="T1167" s="228"/>
      <c r="U1167" s="97"/>
      <c r="V1167" s="97"/>
      <c r="W1167" s="2"/>
      <c r="X1167" s="2"/>
    </row>
    <row r="1168" spans="1:24" ht="18" customHeight="1" x14ac:dyDescent="0.3">
      <c r="A1168" s="100" t="s">
        <v>11</v>
      </c>
      <c r="B1168" s="314"/>
      <c r="C1168" s="314"/>
      <c r="D1168" s="315"/>
      <c r="E1168" s="315"/>
      <c r="F1168" s="315"/>
      <c r="G1168" s="315"/>
      <c r="H1168" s="316"/>
      <c r="I1168" s="316"/>
      <c r="J1168" s="317"/>
      <c r="K1168" s="318">
        <f>SUM(K1165:K1167)</f>
        <v>42</v>
      </c>
      <c r="L1168" s="318">
        <f>SUM(L1165:L1167)</f>
        <v>41</v>
      </c>
      <c r="M1168" s="318">
        <f>SUM(M1165:M1167)</f>
        <v>16</v>
      </c>
      <c r="N1168" s="319">
        <f>SQRT((0+L1168*0.866-M1168*0.866)*(0+L1168*0.866-M1168*0.866)+(K1168-L1168*0.5-M1168*0.5)*(K1168-L1168*0.5-M1168*0.5))</f>
        <v>25.514162733666176</v>
      </c>
      <c r="O1168" s="245"/>
      <c r="P1168" s="320"/>
      <c r="Q1168" s="320"/>
      <c r="R1168" s="320"/>
      <c r="S1168" s="321"/>
      <c r="T1168" s="322"/>
      <c r="U1168" s="97"/>
      <c r="V1168" s="97"/>
      <c r="W1168" s="2"/>
      <c r="X1168" s="2"/>
    </row>
    <row r="1169" spans="1:24" ht="18" customHeight="1" x14ac:dyDescent="0.3">
      <c r="A1169" s="114"/>
      <c r="B1169" s="323"/>
      <c r="C1169" s="323"/>
      <c r="D1169" s="324"/>
      <c r="E1169" s="324"/>
      <c r="F1169" s="324"/>
      <c r="G1169" s="324"/>
      <c r="H1169" s="325"/>
      <c r="I1169" s="325"/>
      <c r="J1169" s="326"/>
      <c r="K1169" s="327">
        <f>220*K1168*0.85/1000</f>
        <v>7.8540000000000001</v>
      </c>
      <c r="L1169" s="327">
        <f>220*L1168*0.85/1000</f>
        <v>7.6669999999999998</v>
      </c>
      <c r="M1169" s="327">
        <f>220*M1168*0.85/1000</f>
        <v>2.992</v>
      </c>
      <c r="N1169" s="328"/>
      <c r="O1169" s="934">
        <f>SUM(K1169:M1169)</f>
        <v>18.513000000000002</v>
      </c>
      <c r="P1169" s="329"/>
      <c r="Q1169" s="329"/>
      <c r="R1169" s="329"/>
      <c r="S1169" s="330"/>
      <c r="T1169" s="331"/>
      <c r="U1169" s="478"/>
      <c r="V1169" s="283">
        <f>SUM(O1169,T1169)</f>
        <v>18.513000000000002</v>
      </c>
      <c r="W1169" s="2"/>
      <c r="X1169" s="2"/>
    </row>
    <row r="1170" spans="1:24" ht="18" customHeight="1" x14ac:dyDescent="0.3">
      <c r="A1170" s="181" t="s">
        <v>334</v>
      </c>
      <c r="B1170" s="295">
        <v>100</v>
      </c>
      <c r="C1170" s="295">
        <v>144</v>
      </c>
      <c r="D1170" s="134">
        <f>MAX(K1174:L1174:M1174)/144*100</f>
        <v>72.916666666666657</v>
      </c>
      <c r="E1170" s="134"/>
      <c r="F1170" s="296"/>
      <c r="G1170" s="296"/>
      <c r="H1170" s="297"/>
      <c r="I1170" s="297"/>
      <c r="J1170" s="61">
        <f>(K1170+L1170+M1170)/3</f>
        <v>230.66666666666666</v>
      </c>
      <c r="K1170" s="298">
        <v>243</v>
      </c>
      <c r="L1170" s="298">
        <v>213</v>
      </c>
      <c r="M1170" s="298">
        <v>236</v>
      </c>
      <c r="N1170" s="299"/>
      <c r="O1170" s="667"/>
      <c r="P1170" s="301"/>
      <c r="Q1170" s="301"/>
      <c r="R1170" s="301"/>
      <c r="S1170" s="227"/>
      <c r="T1170" s="228"/>
      <c r="U1170" s="97"/>
      <c r="V1170" s="191"/>
      <c r="W1170" s="2"/>
      <c r="X1170" s="2"/>
    </row>
    <row r="1171" spans="1:24" ht="18" customHeight="1" x14ac:dyDescent="0.25">
      <c r="A1171" s="1061" t="s">
        <v>526</v>
      </c>
      <c r="B1171" s="400"/>
      <c r="C1171" s="400"/>
      <c r="D1171" s="303"/>
      <c r="E1171" s="303">
        <v>395</v>
      </c>
      <c r="F1171" s="304"/>
      <c r="G1171" s="304"/>
      <c r="H1171" s="305"/>
      <c r="I1171" s="305"/>
      <c r="J1171" s="306"/>
      <c r="K1171" s="81">
        <v>27</v>
      </c>
      <c r="L1171" s="81">
        <v>24</v>
      </c>
      <c r="M1171" s="81">
        <v>21</v>
      </c>
      <c r="N1171" s="312">
        <f>SQRT((0+L1171*0.866-M1171*0.866)*(0+L1171*0.866-M1171*0.866)+(K1171-L1171*0.5-M1171*0.5)*(K1171-L1171*0.5-M1171*0.5))</f>
        <v>5.1961143174491449</v>
      </c>
      <c r="O1171" s="668"/>
      <c r="P1171" s="301"/>
      <c r="Q1171" s="301"/>
      <c r="R1171" s="301"/>
      <c r="S1171" s="227"/>
      <c r="T1171" s="251"/>
      <c r="U1171" s="97"/>
      <c r="V1171" s="191"/>
      <c r="W1171" s="2"/>
      <c r="X1171" s="2"/>
    </row>
    <row r="1172" spans="1:24" ht="18" customHeight="1" x14ac:dyDescent="0.25">
      <c r="A1172" s="1061" t="s">
        <v>527</v>
      </c>
      <c r="B1172" s="407"/>
      <c r="C1172" s="407"/>
      <c r="D1172" s="309"/>
      <c r="E1172" s="309">
        <v>402</v>
      </c>
      <c r="F1172" s="310"/>
      <c r="G1172" s="310"/>
      <c r="H1172" s="311"/>
      <c r="I1172" s="311"/>
      <c r="J1172" s="306"/>
      <c r="K1172" s="81">
        <v>14</v>
      </c>
      <c r="L1172" s="81">
        <v>81</v>
      </c>
      <c r="M1172" s="81">
        <v>6</v>
      </c>
      <c r="N1172" s="312">
        <f>SQRT((0+L1172*0.866-M1172*0.866)*(0+L1172*0.866-M1172*0.866)+(K1172-L1172*0.5-M1172*0.5)*(K1172-L1172*0.5-M1172*0.5))</f>
        <v>71.335492568566465</v>
      </c>
      <c r="O1172" s="668"/>
      <c r="P1172" s="301"/>
      <c r="Q1172" s="301"/>
      <c r="R1172" s="301"/>
      <c r="S1172" s="227"/>
      <c r="T1172" s="228"/>
      <c r="U1172" s="97"/>
      <c r="V1172" s="191"/>
      <c r="W1172" s="2"/>
      <c r="X1172" s="2"/>
    </row>
    <row r="1173" spans="1:24" ht="18" customHeight="1" x14ac:dyDescent="0.25">
      <c r="A1173" s="1061" t="s">
        <v>607</v>
      </c>
      <c r="B1173" s="407"/>
      <c r="C1173" s="407"/>
      <c r="D1173" s="309"/>
      <c r="E1173" s="309">
        <v>401</v>
      </c>
      <c r="F1173" s="310"/>
      <c r="G1173" s="310"/>
      <c r="H1173" s="311"/>
      <c r="I1173" s="311"/>
      <c r="J1173" s="306"/>
      <c r="K1173" s="358">
        <v>1.5</v>
      </c>
      <c r="L1173" s="358">
        <v>0</v>
      </c>
      <c r="M1173" s="358">
        <v>0</v>
      </c>
      <c r="N1173" s="312">
        <f>SQRT((0+L1173*0.866-M1173*0.866)*(0+L1173*0.866-M1173*0.866)+(K1173-L1173*0.5-M1173*0.5)*(K1173-L1173*0.5-M1173*0.5))</f>
        <v>1.5</v>
      </c>
      <c r="O1173" s="669"/>
      <c r="P1173" s="301"/>
      <c r="Q1173" s="301"/>
      <c r="R1173" s="301"/>
      <c r="S1173" s="227"/>
      <c r="T1173" s="228"/>
      <c r="U1173" s="97"/>
      <c r="V1173" s="191"/>
      <c r="W1173" s="2"/>
      <c r="X1173" s="2"/>
    </row>
    <row r="1174" spans="1:24" ht="18" customHeight="1" x14ac:dyDescent="0.3">
      <c r="A1174" s="100" t="s">
        <v>11</v>
      </c>
      <c r="B1174" s="314"/>
      <c r="C1174" s="314"/>
      <c r="D1174" s="315"/>
      <c r="E1174" s="315"/>
      <c r="F1174" s="315"/>
      <c r="G1174" s="315"/>
      <c r="H1174" s="316"/>
      <c r="I1174" s="316"/>
      <c r="J1174" s="317"/>
      <c r="K1174" s="318">
        <f>SUM(K1171:K1173)</f>
        <v>42.5</v>
      </c>
      <c r="L1174" s="318">
        <f>SUM(L1171:L1173)</f>
        <v>105</v>
      </c>
      <c r="M1174" s="318">
        <f>SUM(M1171:M1173)</f>
        <v>27</v>
      </c>
      <c r="N1174" s="319">
        <f>SQRT((0+L1174*0.866-M1174*0.866)*(0+L1174*0.866-M1174*0.866)+(K1174-L1174*0.5-M1174*0.5)*(K1174-L1174*0.5-M1174*0.5))</f>
        <v>71.519104468666256</v>
      </c>
      <c r="O1174" s="245"/>
      <c r="P1174" s="320"/>
      <c r="Q1174" s="320"/>
      <c r="R1174" s="320"/>
      <c r="S1174" s="321"/>
      <c r="T1174" s="322"/>
      <c r="U1174" s="97"/>
      <c r="V1174" s="97"/>
      <c r="W1174" s="2"/>
      <c r="X1174" s="2"/>
    </row>
    <row r="1175" spans="1:24" ht="18" customHeight="1" x14ac:dyDescent="0.3">
      <c r="A1175" s="114"/>
      <c r="B1175" s="323"/>
      <c r="C1175" s="323"/>
      <c r="D1175" s="324"/>
      <c r="E1175" s="324"/>
      <c r="F1175" s="324"/>
      <c r="G1175" s="324"/>
      <c r="H1175" s="325"/>
      <c r="I1175" s="325"/>
      <c r="J1175" s="326"/>
      <c r="K1175" s="327">
        <f>220*K1174*0.85/1000</f>
        <v>7.9474999999999998</v>
      </c>
      <c r="L1175" s="327">
        <f>220*L1174*0.85/1000</f>
        <v>19.635000000000002</v>
      </c>
      <c r="M1175" s="327">
        <f>220*M1174*0.85/1000</f>
        <v>5.0490000000000004</v>
      </c>
      <c r="N1175" s="328"/>
      <c r="O1175" s="934">
        <f>SUM(K1175:M1175)</f>
        <v>32.631500000000003</v>
      </c>
      <c r="P1175" s="329"/>
      <c r="Q1175" s="329"/>
      <c r="R1175" s="329"/>
      <c r="S1175" s="330"/>
      <c r="T1175" s="331"/>
      <c r="U1175" s="171">
        <f>SUM(O1175,T1175)</f>
        <v>32.631500000000003</v>
      </c>
      <c r="V1175" s="479"/>
      <c r="W1175" s="2"/>
      <c r="X1175" s="2"/>
    </row>
    <row r="1176" spans="1:24" ht="18" customHeight="1" x14ac:dyDescent="0.3">
      <c r="A1176" s="181" t="s">
        <v>335</v>
      </c>
      <c r="B1176" s="295">
        <v>100</v>
      </c>
      <c r="C1176" s="295">
        <v>144</v>
      </c>
      <c r="D1176" s="134">
        <f>MAX(K1180:L1180:M1180)/144*100</f>
        <v>46.527777777777779</v>
      </c>
      <c r="E1176" s="134"/>
      <c r="F1176" s="296"/>
      <c r="G1176" s="296"/>
      <c r="H1176" s="297"/>
      <c r="I1176" s="297"/>
      <c r="J1176" s="61">
        <f>(K1176+L1176+M1176)/3</f>
        <v>229.33333333333334</v>
      </c>
      <c r="K1176" s="298">
        <v>238</v>
      </c>
      <c r="L1176" s="298">
        <v>216</v>
      </c>
      <c r="M1176" s="298">
        <v>234</v>
      </c>
      <c r="N1176" s="299"/>
      <c r="O1176" s="667"/>
      <c r="P1176" s="301"/>
      <c r="Q1176" s="301"/>
      <c r="R1176" s="301"/>
      <c r="S1176" s="227"/>
      <c r="T1176" s="228"/>
      <c r="U1176" s="97"/>
      <c r="V1176" s="191"/>
      <c r="W1176" s="2"/>
      <c r="X1176" s="2"/>
    </row>
    <row r="1177" spans="1:24" ht="18" customHeight="1" x14ac:dyDescent="0.25">
      <c r="A1177" s="1061" t="s">
        <v>526</v>
      </c>
      <c r="B1177" s="400"/>
      <c r="C1177" s="400"/>
      <c r="D1177" s="303"/>
      <c r="E1177" s="303">
        <v>392</v>
      </c>
      <c r="F1177" s="304"/>
      <c r="G1177" s="304"/>
      <c r="H1177" s="305"/>
      <c r="I1177" s="305"/>
      <c r="J1177" s="306"/>
      <c r="K1177" s="81">
        <v>29</v>
      </c>
      <c r="L1177" s="81">
        <v>13</v>
      </c>
      <c r="M1177" s="81">
        <v>27</v>
      </c>
      <c r="N1177" s="312">
        <f>SQRT((0+L1177*0.866-M1177*0.866)*(0+L1177*0.866-M1177*0.866)+(K1177-L1177*0.5-M1177*0.5)*(K1177-L1177*0.5-M1177*0.5))</f>
        <v>15.099383298664884</v>
      </c>
      <c r="O1177" s="668"/>
      <c r="P1177" s="301"/>
      <c r="Q1177" s="301"/>
      <c r="R1177" s="301"/>
      <c r="S1177" s="227"/>
      <c r="T1177" s="251"/>
      <c r="U1177" s="97"/>
      <c r="V1177" s="191"/>
      <c r="W1177" s="2"/>
      <c r="X1177" s="2"/>
    </row>
    <row r="1178" spans="1:24" ht="18" customHeight="1" x14ac:dyDescent="0.25">
      <c r="A1178" s="1061" t="s">
        <v>527</v>
      </c>
      <c r="B1178" s="407"/>
      <c r="C1178" s="407"/>
      <c r="D1178" s="309"/>
      <c r="E1178" s="309">
        <v>402</v>
      </c>
      <c r="F1178" s="310"/>
      <c r="G1178" s="310"/>
      <c r="H1178" s="311"/>
      <c r="I1178" s="311"/>
      <c r="J1178" s="306"/>
      <c r="K1178" s="81">
        <v>18</v>
      </c>
      <c r="L1178" s="81">
        <v>54</v>
      </c>
      <c r="M1178" s="81">
        <v>7</v>
      </c>
      <c r="N1178" s="312">
        <f>SQRT((0+L1178*0.866-M1178*0.866)*(0+L1178*0.866-M1178*0.866)+(K1178-L1178*0.5-M1178*0.5)*(K1178-L1178*0.5-M1178*0.5))</f>
        <v>42.578196345077849</v>
      </c>
      <c r="O1178" s="668"/>
      <c r="P1178" s="301"/>
      <c r="Q1178" s="301"/>
      <c r="R1178" s="301"/>
      <c r="S1178" s="227"/>
      <c r="T1178" s="228"/>
      <c r="U1178" s="97"/>
      <c r="V1178" s="191"/>
      <c r="W1178" s="2"/>
      <c r="X1178" s="2"/>
    </row>
    <row r="1179" spans="1:24" ht="18" customHeight="1" x14ac:dyDescent="0.25">
      <c r="A1179" s="1061" t="s">
        <v>607</v>
      </c>
      <c r="B1179" s="407"/>
      <c r="C1179" s="407"/>
      <c r="D1179" s="309"/>
      <c r="E1179" s="309">
        <v>399</v>
      </c>
      <c r="F1179" s="310"/>
      <c r="G1179" s="310"/>
      <c r="H1179" s="311"/>
      <c r="I1179" s="311"/>
      <c r="J1179" s="306"/>
      <c r="K1179" s="358">
        <v>6</v>
      </c>
      <c r="L1179" s="358">
        <v>0</v>
      </c>
      <c r="M1179" s="358">
        <v>0</v>
      </c>
      <c r="N1179" s="312">
        <f>SQRT((0+L1179*0.866-M1179*0.866)*(0+L1179*0.866-M1179*0.866)+(K1179-L1179*0.5-M1179*0.5)*(K1179-L1179*0.5-M1179*0.5))</f>
        <v>6</v>
      </c>
      <c r="O1179" s="669"/>
      <c r="P1179" s="301"/>
      <c r="Q1179" s="301"/>
      <c r="R1179" s="301"/>
      <c r="S1179" s="227"/>
      <c r="T1179" s="228"/>
      <c r="U1179" s="97"/>
      <c r="V1179" s="191"/>
      <c r="W1179" s="2"/>
      <c r="X1179" s="2"/>
    </row>
    <row r="1180" spans="1:24" ht="18" customHeight="1" x14ac:dyDescent="0.3">
      <c r="A1180" s="100" t="s">
        <v>11</v>
      </c>
      <c r="B1180" s="314"/>
      <c r="C1180" s="314"/>
      <c r="D1180" s="315"/>
      <c r="E1180" s="315"/>
      <c r="F1180" s="315"/>
      <c r="G1180" s="315"/>
      <c r="H1180" s="316"/>
      <c r="I1180" s="316"/>
      <c r="J1180" s="317"/>
      <c r="K1180" s="318">
        <f>SUM(K1177:K1179)</f>
        <v>53</v>
      </c>
      <c r="L1180" s="318">
        <f>SUM(L1177:L1179)</f>
        <v>67</v>
      </c>
      <c r="M1180" s="318">
        <f>SUM(M1177:M1179)</f>
        <v>34</v>
      </c>
      <c r="N1180" s="319">
        <f>SQRT((0+L1180*0.866-M1180*0.866)*(0+L1180*0.866-M1180*0.866)+(K1180-L1180*0.5-M1180*0.5)*(K1180-L1180*0.5-M1180*0.5))</f>
        <v>28.687141440025005</v>
      </c>
      <c r="O1180" s="245"/>
      <c r="P1180" s="320"/>
      <c r="Q1180" s="320"/>
      <c r="R1180" s="320"/>
      <c r="S1180" s="321"/>
      <c r="T1180" s="322"/>
      <c r="U1180" s="97"/>
      <c r="V1180" s="97"/>
      <c r="W1180" s="2"/>
      <c r="X1180" s="2"/>
    </row>
    <row r="1181" spans="1:24" ht="18" customHeight="1" x14ac:dyDescent="0.3">
      <c r="A1181" s="114"/>
      <c r="B1181" s="323"/>
      <c r="C1181" s="323"/>
      <c r="D1181" s="324"/>
      <c r="E1181" s="324"/>
      <c r="F1181" s="324"/>
      <c r="G1181" s="324"/>
      <c r="H1181" s="325"/>
      <c r="I1181" s="325"/>
      <c r="J1181" s="326"/>
      <c r="K1181" s="327">
        <f>220*K1180*0.85/1000</f>
        <v>9.9109999999999996</v>
      </c>
      <c r="L1181" s="327">
        <f>220*L1180*0.85/1000</f>
        <v>12.529</v>
      </c>
      <c r="M1181" s="327">
        <f>220*M1180*0.85/1000</f>
        <v>6.3579999999999997</v>
      </c>
      <c r="N1181" s="328"/>
      <c r="O1181" s="934">
        <f>SUM(K1181:M1181)</f>
        <v>28.797999999999998</v>
      </c>
      <c r="P1181" s="329"/>
      <c r="Q1181" s="329"/>
      <c r="R1181" s="329"/>
      <c r="S1181" s="330"/>
      <c r="T1181" s="331"/>
      <c r="U1181" s="478"/>
      <c r="V1181" s="283">
        <f>SUM(O1181,T1181)</f>
        <v>28.797999999999998</v>
      </c>
      <c r="W1181" s="2"/>
      <c r="X1181" s="2"/>
    </row>
    <row r="1182" spans="1:24" ht="18" customHeight="1" x14ac:dyDescent="0.3">
      <c r="A1182" s="181" t="s">
        <v>336</v>
      </c>
      <c r="B1182" s="132">
        <v>180</v>
      </c>
      <c r="C1182" s="132">
        <v>260</v>
      </c>
      <c r="D1182" s="134">
        <f>MAX(K1186:L1186:M1186)/260*100</f>
        <v>8.0769230769230766</v>
      </c>
      <c r="E1182" s="134"/>
      <c r="F1182" s="928"/>
      <c r="G1182" s="928"/>
      <c r="H1182" s="929"/>
      <c r="I1182" s="929"/>
      <c r="J1182" s="61">
        <f>(K1182+L1182+M1182)/3</f>
        <v>232</v>
      </c>
      <c r="K1182" s="174">
        <v>234</v>
      </c>
      <c r="L1182" s="174">
        <v>235</v>
      </c>
      <c r="M1182" s="174">
        <v>227</v>
      </c>
      <c r="N1182" s="63"/>
      <c r="O1182" s="667"/>
      <c r="P1182" s="84"/>
      <c r="Q1182" s="84"/>
      <c r="R1182" s="84"/>
      <c r="S1182" s="230"/>
      <c r="T1182" s="228"/>
      <c r="U1182" s="97"/>
      <c r="V1182" s="191"/>
      <c r="W1182" s="2"/>
      <c r="X1182" s="2"/>
    </row>
    <row r="1183" spans="1:24" ht="18" customHeight="1" x14ac:dyDescent="0.25">
      <c r="A1183" s="1061" t="s">
        <v>528</v>
      </c>
      <c r="B1183" s="73"/>
      <c r="C1183" s="73"/>
      <c r="D1183" s="168"/>
      <c r="E1183" s="168">
        <v>411</v>
      </c>
      <c r="F1183" s="256"/>
      <c r="G1183" s="256"/>
      <c r="H1183" s="257"/>
      <c r="I1183" s="257"/>
      <c r="J1183" s="241"/>
      <c r="K1183" s="81">
        <v>0</v>
      </c>
      <c r="L1183" s="81">
        <v>10</v>
      </c>
      <c r="M1183" s="81">
        <v>0.9</v>
      </c>
      <c r="N1183" s="82">
        <f>SQRT((0+L1183*0.866-M1183*0.866)*(0+L1183*0.866-M1183*0.866)+(K1183-L1183*0.5-M1183*0.5)*(K1183-L1183*0.5-M1183*0.5))</f>
        <v>9.5815633567805616</v>
      </c>
      <c r="O1183" s="668"/>
      <c r="P1183" s="84"/>
      <c r="Q1183" s="84"/>
      <c r="R1183" s="84"/>
      <c r="S1183" s="230"/>
      <c r="T1183" s="251"/>
      <c r="U1183" s="97"/>
      <c r="V1183" s="191"/>
      <c r="W1183" s="2"/>
      <c r="X1183" s="2"/>
    </row>
    <row r="1184" spans="1:24" ht="18" customHeight="1" x14ac:dyDescent="0.25">
      <c r="A1184" s="1061" t="s">
        <v>529</v>
      </c>
      <c r="B1184" s="90"/>
      <c r="C1184" s="90"/>
      <c r="D1184" s="146"/>
      <c r="E1184" s="146">
        <v>399</v>
      </c>
      <c r="F1184" s="263"/>
      <c r="G1184" s="263"/>
      <c r="H1184" s="264"/>
      <c r="I1184" s="264"/>
      <c r="J1184" s="241"/>
      <c r="K1184" s="81">
        <v>21</v>
      </c>
      <c r="L1184" s="81">
        <v>2</v>
      </c>
      <c r="M1184" s="81">
        <v>12</v>
      </c>
      <c r="N1184" s="82">
        <f>SQRT((0+L1184*0.866-M1184*0.866)*(0+L1184*0.866-M1184*0.866)+(K1184-L1184*0.5-M1184*0.5)*(K1184-L1184*0.5-M1184*0.5))</f>
        <v>16.461943992129239</v>
      </c>
      <c r="O1184" s="668"/>
      <c r="P1184" s="84"/>
      <c r="Q1184" s="84"/>
      <c r="R1184" s="84"/>
      <c r="S1184" s="230"/>
      <c r="T1184" s="147"/>
      <c r="U1184" s="97"/>
      <c r="V1184" s="191"/>
      <c r="W1184" s="2"/>
      <c r="X1184" s="2"/>
    </row>
    <row r="1185" spans="1:24" ht="18" customHeight="1" x14ac:dyDescent="0.25">
      <c r="A1185" s="1061"/>
      <c r="B1185" s="90"/>
      <c r="C1185" s="90"/>
      <c r="D1185" s="146"/>
      <c r="E1185" s="146">
        <v>405</v>
      </c>
      <c r="F1185" s="263"/>
      <c r="G1185" s="263"/>
      <c r="H1185" s="264"/>
      <c r="I1185" s="264"/>
      <c r="J1185" s="241"/>
      <c r="K1185" s="81"/>
      <c r="L1185" s="81"/>
      <c r="M1185" s="81"/>
      <c r="N1185" s="82"/>
      <c r="O1185" s="669"/>
      <c r="P1185" s="84"/>
      <c r="Q1185" s="84"/>
      <c r="R1185" s="84"/>
      <c r="S1185" s="230"/>
      <c r="T1185" s="147"/>
      <c r="U1185" s="97"/>
      <c r="V1185" s="191"/>
      <c r="W1185" s="2"/>
      <c r="X1185" s="2"/>
    </row>
    <row r="1186" spans="1:24" ht="18" customHeight="1" x14ac:dyDescent="0.3">
      <c r="A1186" s="100" t="s">
        <v>11</v>
      </c>
      <c r="B1186" s="101"/>
      <c r="C1186" s="101"/>
      <c r="D1186" s="153"/>
      <c r="E1186" s="153"/>
      <c r="F1186" s="152"/>
      <c r="G1186" s="152"/>
      <c r="H1186" s="932"/>
      <c r="I1186" s="932"/>
      <c r="J1186" s="242"/>
      <c r="K1186" s="1">
        <f>SUM(K1183:K1185)</f>
        <v>21</v>
      </c>
      <c r="L1186" s="1">
        <f>SUM(L1183:L1185)</f>
        <v>12</v>
      </c>
      <c r="M1186" s="1">
        <f>SUM(M1183:M1185)</f>
        <v>12.9</v>
      </c>
      <c r="N1186" s="232">
        <f>SQRT((0+L1186*0.866-M1186*0.866)*(0+L1186*0.866-M1186*0.866)+(K1186-L1186*0.5-M1186*0.5)*(K1186-L1186*0.5-M1186*0.5))</f>
        <v>8.5854507371482836</v>
      </c>
      <c r="O1186" s="245"/>
      <c r="P1186" s="110"/>
      <c r="Q1186" s="110"/>
      <c r="R1186" s="110"/>
      <c r="S1186" s="933"/>
      <c r="T1186" s="322"/>
      <c r="U1186" s="97"/>
      <c r="V1186" s="97"/>
      <c r="W1186" s="2"/>
      <c r="X1186" s="2"/>
    </row>
    <row r="1187" spans="1:24" ht="18" customHeight="1" x14ac:dyDescent="0.3">
      <c r="A1187" s="114"/>
      <c r="B1187" s="115"/>
      <c r="C1187" s="115"/>
      <c r="D1187" s="161"/>
      <c r="E1187" s="161"/>
      <c r="F1187" s="160"/>
      <c r="G1187" s="160"/>
      <c r="H1187" s="280"/>
      <c r="I1187" s="280"/>
      <c r="J1187" s="244"/>
      <c r="K1187" s="123">
        <f>220*K1186*0.85/1000</f>
        <v>3.927</v>
      </c>
      <c r="L1187" s="123">
        <f>220*L1186*0.85/1000</f>
        <v>2.2440000000000002</v>
      </c>
      <c r="M1187" s="123">
        <f>220*M1186*0.85/1000</f>
        <v>2.4122999999999997</v>
      </c>
      <c r="N1187" s="237"/>
      <c r="O1187" s="934">
        <f>SUM(K1187:M1187)</f>
        <v>8.5832999999999995</v>
      </c>
      <c r="P1187" s="126"/>
      <c r="Q1187" s="126"/>
      <c r="R1187" s="126"/>
      <c r="S1187" s="935"/>
      <c r="T1187" s="331"/>
      <c r="U1187" s="171">
        <f>SUM(O1187,T1187)</f>
        <v>8.5832999999999995</v>
      </c>
      <c r="V1187" s="479"/>
      <c r="W1187" s="2"/>
      <c r="X1187" s="2"/>
    </row>
    <row r="1188" spans="1:24" ht="18" customHeight="1" x14ac:dyDescent="0.3">
      <c r="A1188" s="181" t="s">
        <v>337</v>
      </c>
      <c r="B1188" s="132">
        <v>180</v>
      </c>
      <c r="C1188" s="132">
        <v>260</v>
      </c>
      <c r="D1188" s="134">
        <f>MAX(K1192:L1192:M1192)/260*100</f>
        <v>11.923076923076923</v>
      </c>
      <c r="E1188" s="134"/>
      <c r="F1188" s="928"/>
      <c r="G1188" s="928"/>
      <c r="H1188" s="929"/>
      <c r="I1188" s="929"/>
      <c r="J1188" s="61">
        <f>(K1188+L1188+M1188)/3</f>
        <v>231.33333333333334</v>
      </c>
      <c r="K1188" s="174">
        <v>234</v>
      </c>
      <c r="L1188" s="174">
        <v>232</v>
      </c>
      <c r="M1188" s="174">
        <v>228</v>
      </c>
      <c r="N1188" s="63"/>
      <c r="O1188" s="667"/>
      <c r="P1188" s="84"/>
      <c r="Q1188" s="84"/>
      <c r="R1188" s="84"/>
      <c r="S1188" s="230"/>
      <c r="T1188" s="228"/>
      <c r="U1188" s="97"/>
      <c r="V1188" s="191"/>
      <c r="W1188" s="2"/>
      <c r="X1188" s="2"/>
    </row>
    <row r="1189" spans="1:24" ht="18" customHeight="1" x14ac:dyDescent="0.25">
      <c r="A1189" s="1061" t="s">
        <v>528</v>
      </c>
      <c r="B1189" s="73"/>
      <c r="C1189" s="73"/>
      <c r="D1189" s="168"/>
      <c r="E1189" s="168">
        <v>410</v>
      </c>
      <c r="F1189" s="256"/>
      <c r="G1189" s="256"/>
      <c r="H1189" s="257"/>
      <c r="I1189" s="257"/>
      <c r="J1189" s="241"/>
      <c r="K1189" s="81">
        <v>0</v>
      </c>
      <c r="L1189" s="81">
        <v>1.5</v>
      </c>
      <c r="M1189" s="81">
        <v>2.5</v>
      </c>
      <c r="N1189" s="82">
        <f>SQRT((0+L1189*0.866-M1189*0.866)*(0+L1189*0.866-M1189*0.866)+(K1189-L1189*0.5-M1189*0.5)*(K1189-L1189*0.5-M1189*0.5))</f>
        <v>2.1794393774546701</v>
      </c>
      <c r="O1189" s="668"/>
      <c r="P1189" s="84"/>
      <c r="Q1189" s="84"/>
      <c r="R1189" s="84"/>
      <c r="S1189" s="230"/>
      <c r="T1189" s="251"/>
      <c r="U1189" s="97"/>
      <c r="V1189" s="191"/>
      <c r="W1189" s="2"/>
      <c r="X1189" s="2"/>
    </row>
    <row r="1190" spans="1:24" ht="18" customHeight="1" x14ac:dyDescent="0.25">
      <c r="A1190" s="1061" t="s">
        <v>529</v>
      </c>
      <c r="B1190" s="90"/>
      <c r="C1190" s="90"/>
      <c r="D1190" s="146"/>
      <c r="E1190" s="146">
        <v>400</v>
      </c>
      <c r="F1190" s="263"/>
      <c r="G1190" s="263"/>
      <c r="H1190" s="264"/>
      <c r="I1190" s="264"/>
      <c r="J1190" s="241"/>
      <c r="K1190" s="81">
        <v>31</v>
      </c>
      <c r="L1190" s="81">
        <v>11</v>
      </c>
      <c r="M1190" s="81">
        <v>21</v>
      </c>
      <c r="N1190" s="82">
        <f>SQRT((0+L1190*0.866-M1190*0.866)*(0+L1190*0.866-M1190*0.866)+(K1190-L1190*0.5-M1190*0.5)*(K1190-L1190*0.5-M1190*0.5))</f>
        <v>17.320381058163818</v>
      </c>
      <c r="O1190" s="668"/>
      <c r="P1190" s="84"/>
      <c r="Q1190" s="84"/>
      <c r="R1190" s="84"/>
      <c r="S1190" s="230"/>
      <c r="T1190" s="147"/>
      <c r="U1190" s="97"/>
      <c r="V1190" s="191"/>
      <c r="W1190" s="113"/>
      <c r="X1190" s="113"/>
    </row>
    <row r="1191" spans="1:24" ht="18" customHeight="1" x14ac:dyDescent="0.25">
      <c r="A1191" s="1061"/>
      <c r="B1191" s="90"/>
      <c r="C1191" s="90"/>
      <c r="D1191" s="146"/>
      <c r="E1191" s="146">
        <v>404</v>
      </c>
      <c r="F1191" s="263"/>
      <c r="G1191" s="263"/>
      <c r="H1191" s="264"/>
      <c r="I1191" s="264"/>
      <c r="J1191" s="241"/>
      <c r="K1191" s="81"/>
      <c r="L1191" s="81"/>
      <c r="M1191" s="81"/>
      <c r="N1191" s="82"/>
      <c r="O1191" s="669"/>
      <c r="P1191" s="84"/>
      <c r="Q1191" s="84"/>
      <c r="R1191" s="84"/>
      <c r="S1191" s="230"/>
      <c r="T1191" s="147"/>
      <c r="U1191" s="97"/>
      <c r="V1191" s="191"/>
      <c r="W1191" s="2"/>
      <c r="X1191" s="2"/>
    </row>
    <row r="1192" spans="1:24" ht="18" customHeight="1" x14ac:dyDescent="0.3">
      <c r="A1192" s="100" t="s">
        <v>11</v>
      </c>
      <c r="B1192" s="101"/>
      <c r="C1192" s="101"/>
      <c r="D1192" s="153"/>
      <c r="E1192" s="153"/>
      <c r="F1192" s="152"/>
      <c r="G1192" s="152"/>
      <c r="H1192" s="932"/>
      <c r="I1192" s="932"/>
      <c r="J1192" s="242"/>
      <c r="K1192" s="1">
        <f>SUM(K1189:K1191)</f>
        <v>31</v>
      </c>
      <c r="L1192" s="1">
        <f>SUM(L1189:L1191)</f>
        <v>12.5</v>
      </c>
      <c r="M1192" s="1">
        <f>SUM(M1189:M1191)</f>
        <v>23.5</v>
      </c>
      <c r="N1192" s="232">
        <f>SQRT((0+L1192*0.866-M1192*0.866)*(0+L1192*0.866-M1192*0.866)+(K1192-L1192*0.5-M1192*0.5)*(K1192-L1192*0.5-M1192*0.5))</f>
        <v>16.116596290780507</v>
      </c>
      <c r="O1192" s="245"/>
      <c r="P1192" s="110"/>
      <c r="Q1192" s="110"/>
      <c r="R1192" s="110"/>
      <c r="S1192" s="933"/>
      <c r="T1192" s="322"/>
      <c r="U1192" s="97"/>
      <c r="V1192" s="97"/>
      <c r="W1192" s="2"/>
      <c r="X1192" s="2"/>
    </row>
    <row r="1193" spans="1:24" ht="18" customHeight="1" x14ac:dyDescent="0.3">
      <c r="A1193" s="114"/>
      <c r="B1193" s="115"/>
      <c r="C1193" s="115"/>
      <c r="D1193" s="161"/>
      <c r="E1193" s="161"/>
      <c r="F1193" s="160"/>
      <c r="G1193" s="160"/>
      <c r="H1193" s="280"/>
      <c r="I1193" s="280"/>
      <c r="J1193" s="244"/>
      <c r="K1193" s="123">
        <f>220*K1192*0.85/1000</f>
        <v>5.7969999999999997</v>
      </c>
      <c r="L1193" s="123">
        <f>220*L1192*0.85/1000</f>
        <v>2.3374999999999999</v>
      </c>
      <c r="M1193" s="123">
        <f>220*M1192*0.85/1000</f>
        <v>4.3944999999999999</v>
      </c>
      <c r="N1193" s="237"/>
      <c r="O1193" s="934">
        <f>SUM(K1193:M1193)</f>
        <v>12.529</v>
      </c>
      <c r="P1193" s="126"/>
      <c r="Q1193" s="126"/>
      <c r="R1193" s="126"/>
      <c r="S1193" s="935"/>
      <c r="T1193" s="331"/>
      <c r="U1193" s="478"/>
      <c r="V1193" s="283">
        <f>SUM(O1193,T1193)</f>
        <v>12.529</v>
      </c>
      <c r="W1193" s="2"/>
      <c r="X1193" s="2"/>
    </row>
    <row r="1194" spans="1:24" ht="18" customHeight="1" x14ac:dyDescent="0.3">
      <c r="A1194" s="181" t="s">
        <v>338</v>
      </c>
      <c r="B1194" s="132">
        <v>400</v>
      </c>
      <c r="C1194" s="132">
        <v>578</v>
      </c>
      <c r="D1194" s="134">
        <f>MAX(K1200:L1200:M1200)/578*100</f>
        <v>19.20415224913495</v>
      </c>
      <c r="E1194" s="134"/>
      <c r="F1194" s="928"/>
      <c r="G1194" s="928"/>
      <c r="H1194" s="929"/>
      <c r="I1194" s="929"/>
      <c r="J1194" s="61">
        <f>(K1194+L1194+M1194)/3</f>
        <v>223</v>
      </c>
      <c r="K1194" s="174">
        <v>230</v>
      </c>
      <c r="L1194" s="174">
        <v>219</v>
      </c>
      <c r="M1194" s="174">
        <v>220</v>
      </c>
      <c r="N1194" s="63"/>
      <c r="O1194" s="667"/>
      <c r="P1194" s="84"/>
      <c r="Q1194" s="84"/>
      <c r="R1194" s="84"/>
      <c r="S1194" s="230"/>
      <c r="T1194" s="147"/>
      <c r="U1194" s="97"/>
      <c r="V1194" s="191"/>
      <c r="W1194" s="2"/>
      <c r="X1194" s="2"/>
    </row>
    <row r="1195" spans="1:24" ht="18" customHeight="1" x14ac:dyDescent="0.25">
      <c r="A1195" s="1061" t="s">
        <v>530</v>
      </c>
      <c r="B1195" s="302"/>
      <c r="C1195" s="302"/>
      <c r="D1195" s="303"/>
      <c r="E1195" s="303">
        <v>394</v>
      </c>
      <c r="F1195" s="304"/>
      <c r="G1195" s="304"/>
      <c r="H1195" s="305"/>
      <c r="I1195" s="305"/>
      <c r="J1195" s="241"/>
      <c r="K1195" s="81">
        <v>21</v>
      </c>
      <c r="L1195" s="81">
        <v>41</v>
      </c>
      <c r="M1195" s="81">
        <v>43</v>
      </c>
      <c r="N1195" s="312">
        <f t="shared" ref="N1195:N1200" si="80">SQRT((0+L1195*0.866-M1195*0.866)*(0+L1195*0.866-M1195*0.866)+(K1195-L1195*0.5-M1195*0.5)*(K1195-L1195*0.5-M1195*0.5))</f>
        <v>21.071303329409883</v>
      </c>
      <c r="O1195" s="668"/>
      <c r="P1195" s="301"/>
      <c r="Q1195" s="301"/>
      <c r="R1195" s="301"/>
      <c r="S1195" s="227"/>
      <c r="T1195" s="147"/>
      <c r="U1195" s="97"/>
      <c r="V1195" s="191"/>
      <c r="W1195" s="2"/>
      <c r="X1195" s="2"/>
    </row>
    <row r="1196" spans="1:24" ht="18" customHeight="1" x14ac:dyDescent="0.25">
      <c r="A1196" s="1061" t="s">
        <v>531</v>
      </c>
      <c r="B1196" s="308"/>
      <c r="C1196" s="308"/>
      <c r="D1196" s="309"/>
      <c r="E1196" s="309">
        <v>385</v>
      </c>
      <c r="F1196" s="310"/>
      <c r="G1196" s="310"/>
      <c r="H1196" s="311"/>
      <c r="I1196" s="311"/>
      <c r="J1196" s="241"/>
      <c r="K1196" s="81">
        <v>13</v>
      </c>
      <c r="L1196" s="81">
        <v>53</v>
      </c>
      <c r="M1196" s="81">
        <v>68</v>
      </c>
      <c r="N1196" s="312">
        <f t="shared" si="80"/>
        <v>49.244188489607581</v>
      </c>
      <c r="O1196" s="668"/>
      <c r="P1196" s="301"/>
      <c r="Q1196" s="301"/>
      <c r="R1196" s="301"/>
      <c r="S1196" s="227"/>
      <c r="T1196" s="147"/>
      <c r="U1196" s="97"/>
      <c r="V1196" s="191"/>
      <c r="W1196" s="2"/>
      <c r="X1196" s="2"/>
    </row>
    <row r="1197" spans="1:24" ht="18" customHeight="1" x14ac:dyDescent="0.25">
      <c r="A1197" s="1061" t="s">
        <v>532</v>
      </c>
      <c r="B1197" s="308"/>
      <c r="C1197" s="308"/>
      <c r="D1197" s="309"/>
      <c r="E1197" s="309">
        <v>390</v>
      </c>
      <c r="F1197" s="310"/>
      <c r="G1197" s="310"/>
      <c r="H1197" s="311"/>
      <c r="I1197" s="311"/>
      <c r="J1197" s="241"/>
      <c r="K1197" s="358">
        <v>0</v>
      </c>
      <c r="L1197" s="358">
        <v>0</v>
      </c>
      <c r="M1197" s="358">
        <v>0</v>
      </c>
      <c r="N1197" s="312">
        <f t="shared" si="80"/>
        <v>0</v>
      </c>
      <c r="O1197" s="668"/>
      <c r="P1197" s="301"/>
      <c r="Q1197" s="301"/>
      <c r="R1197" s="301"/>
      <c r="S1197" s="227"/>
      <c r="T1197" s="147"/>
      <c r="U1197" s="97"/>
      <c r="V1197" s="191"/>
      <c r="W1197" s="2"/>
      <c r="X1197" s="2"/>
    </row>
    <row r="1198" spans="1:24" ht="18" customHeight="1" x14ac:dyDescent="0.25">
      <c r="A1198" s="1061" t="s">
        <v>533</v>
      </c>
      <c r="B1198" s="308"/>
      <c r="C1198" s="308"/>
      <c r="D1198" s="309"/>
      <c r="E1198" s="309"/>
      <c r="F1198" s="310"/>
      <c r="G1198" s="310"/>
      <c r="H1198" s="311"/>
      <c r="I1198" s="311"/>
      <c r="J1198" s="241"/>
      <c r="K1198" s="358">
        <v>0</v>
      </c>
      <c r="L1198" s="358">
        <v>0</v>
      </c>
      <c r="M1198" s="358">
        <v>0</v>
      </c>
      <c r="N1198" s="312">
        <f t="shared" si="80"/>
        <v>0</v>
      </c>
      <c r="O1198" s="668"/>
      <c r="P1198" s="301"/>
      <c r="Q1198" s="301"/>
      <c r="R1198" s="301"/>
      <c r="S1198" s="227"/>
      <c r="T1198" s="147"/>
      <c r="U1198" s="97"/>
      <c r="V1198" s="191"/>
      <c r="W1198" s="2"/>
      <c r="X1198" s="2"/>
    </row>
    <row r="1199" spans="1:24" ht="18" customHeight="1" x14ac:dyDescent="0.25">
      <c r="A1199" s="1061" t="s">
        <v>534</v>
      </c>
      <c r="B1199" s="308"/>
      <c r="C1199" s="308"/>
      <c r="D1199" s="309"/>
      <c r="E1199" s="309"/>
      <c r="F1199" s="310"/>
      <c r="G1199" s="310"/>
      <c r="H1199" s="311"/>
      <c r="I1199" s="311"/>
      <c r="J1199" s="241"/>
      <c r="K1199" s="81">
        <v>23</v>
      </c>
      <c r="L1199" s="81">
        <v>0</v>
      </c>
      <c r="M1199" s="81">
        <v>0</v>
      </c>
      <c r="N1199" s="615">
        <f t="shared" si="80"/>
        <v>23</v>
      </c>
      <c r="O1199" s="669"/>
      <c r="P1199" s="301"/>
      <c r="Q1199" s="301"/>
      <c r="R1199" s="301"/>
      <c r="S1199" s="227"/>
      <c r="T1199" s="228"/>
      <c r="U1199" s="97"/>
      <c r="V1199" s="191"/>
      <c r="W1199" s="2"/>
      <c r="X1199" s="2"/>
    </row>
    <row r="1200" spans="1:24" ht="18" customHeight="1" x14ac:dyDescent="0.3">
      <c r="A1200" s="100" t="s">
        <v>11</v>
      </c>
      <c r="B1200" s="314"/>
      <c r="C1200" s="314"/>
      <c r="D1200" s="315"/>
      <c r="E1200" s="315"/>
      <c r="F1200" s="315"/>
      <c r="G1200" s="315"/>
      <c r="H1200" s="316"/>
      <c r="I1200" s="316"/>
      <c r="J1200" s="242"/>
      <c r="K1200" s="318">
        <f>SUM(K1195:K1199)</f>
        <v>57</v>
      </c>
      <c r="L1200" s="318">
        <f>SUM(L1195:L1199)</f>
        <v>94</v>
      </c>
      <c r="M1200" s="318">
        <f>SUM(M1195:M1199)</f>
        <v>111</v>
      </c>
      <c r="N1200" s="319">
        <f t="shared" si="80"/>
        <v>47.822455854964204</v>
      </c>
      <c r="O1200" s="245"/>
      <c r="P1200" s="320"/>
      <c r="Q1200" s="320"/>
      <c r="R1200" s="320"/>
      <c r="S1200" s="321"/>
      <c r="T1200" s="322"/>
      <c r="U1200" s="97"/>
      <c r="V1200" s="97"/>
      <c r="W1200" s="2"/>
      <c r="X1200" s="2"/>
    </row>
    <row r="1201" spans="1:24" ht="18" customHeight="1" x14ac:dyDescent="0.3">
      <c r="A1201" s="114"/>
      <c r="B1201" s="323"/>
      <c r="C1201" s="323"/>
      <c r="D1201" s="324"/>
      <c r="E1201" s="324"/>
      <c r="F1201" s="324"/>
      <c r="G1201" s="324"/>
      <c r="H1201" s="325"/>
      <c r="I1201" s="325"/>
      <c r="J1201" s="244"/>
      <c r="K1201" s="327">
        <f>220*K1200*0.85/1000</f>
        <v>10.659000000000001</v>
      </c>
      <c r="L1201" s="327">
        <f>220*L1200*0.85/1000</f>
        <v>17.577999999999999</v>
      </c>
      <c r="M1201" s="327">
        <f>220*M1200*0.85/1000</f>
        <v>20.757000000000001</v>
      </c>
      <c r="N1201" s="328"/>
      <c r="O1201" s="934">
        <f>SUM(K1201:M1201)</f>
        <v>48.994</v>
      </c>
      <c r="P1201" s="329"/>
      <c r="Q1201" s="329"/>
      <c r="R1201" s="329"/>
      <c r="S1201" s="330"/>
      <c r="T1201" s="331"/>
      <c r="U1201" s="171">
        <f>SUM(O1201,T1201)</f>
        <v>48.994</v>
      </c>
      <c r="V1201" s="479"/>
      <c r="W1201" s="2"/>
      <c r="X1201" s="2"/>
    </row>
    <row r="1202" spans="1:24" ht="18" customHeight="1" x14ac:dyDescent="0.3">
      <c r="A1202" s="181" t="s">
        <v>339</v>
      </c>
      <c r="B1202" s="132">
        <v>400</v>
      </c>
      <c r="C1202" s="132">
        <v>578</v>
      </c>
      <c r="D1202" s="134">
        <f>MAX(K1208:L1208:M1208)/578*100</f>
        <v>26.816608996539792</v>
      </c>
      <c r="E1202" s="134"/>
      <c r="F1202" s="928"/>
      <c r="G1202" s="928"/>
      <c r="H1202" s="929"/>
      <c r="I1202" s="929"/>
      <c r="J1202" s="61">
        <f>(K1202+L1202+M1202)/3</f>
        <v>225.66666666666666</v>
      </c>
      <c r="K1202" s="174">
        <v>230</v>
      </c>
      <c r="L1202" s="174">
        <v>217</v>
      </c>
      <c r="M1202" s="174">
        <v>230</v>
      </c>
      <c r="N1202" s="63"/>
      <c r="O1202" s="667"/>
      <c r="P1202" s="84"/>
      <c r="Q1202" s="84"/>
      <c r="R1202" s="84"/>
      <c r="S1202" s="230"/>
      <c r="T1202" s="147"/>
      <c r="U1202" s="97"/>
      <c r="V1202" s="191"/>
      <c r="W1202" s="113"/>
      <c r="X1202" s="113"/>
    </row>
    <row r="1203" spans="1:24" ht="18" customHeight="1" x14ac:dyDescent="0.25">
      <c r="A1203" s="1061" t="s">
        <v>530</v>
      </c>
      <c r="B1203" s="302"/>
      <c r="C1203" s="302"/>
      <c r="D1203" s="303"/>
      <c r="E1203" s="303">
        <v>396</v>
      </c>
      <c r="F1203" s="304"/>
      <c r="G1203" s="304"/>
      <c r="H1203" s="305"/>
      <c r="I1203" s="305"/>
      <c r="J1203" s="241"/>
      <c r="K1203" s="81">
        <v>35</v>
      </c>
      <c r="L1203" s="81">
        <v>47</v>
      </c>
      <c r="M1203" s="81">
        <v>63</v>
      </c>
      <c r="N1203" s="312">
        <f t="shared" ref="N1203:N1208" si="81">SQRT((0+L1203*0.866-M1203*0.866)*(0+L1203*0.866-M1203*0.866)+(K1203-L1203*0.5-M1203*0.5)*(K1203-L1203*0.5-M1203*0.5))</f>
        <v>24.330818646317677</v>
      </c>
      <c r="O1203" s="668"/>
      <c r="P1203" s="301"/>
      <c r="Q1203" s="301"/>
      <c r="R1203" s="301"/>
      <c r="S1203" s="227"/>
      <c r="T1203" s="147"/>
      <c r="U1203" s="97"/>
      <c r="V1203" s="191"/>
      <c r="W1203" s="2"/>
      <c r="X1203" s="2"/>
    </row>
    <row r="1204" spans="1:24" ht="18" customHeight="1" x14ac:dyDescent="0.25">
      <c r="A1204" s="1061" t="s">
        <v>531</v>
      </c>
      <c r="B1204" s="308"/>
      <c r="C1204" s="308"/>
      <c r="D1204" s="309"/>
      <c r="E1204" s="309">
        <v>389</v>
      </c>
      <c r="F1204" s="310"/>
      <c r="G1204" s="310"/>
      <c r="H1204" s="311"/>
      <c r="I1204" s="311"/>
      <c r="J1204" s="241"/>
      <c r="K1204" s="81">
        <v>4</v>
      </c>
      <c r="L1204" s="81">
        <v>108</v>
      </c>
      <c r="M1204" s="81">
        <v>27</v>
      </c>
      <c r="N1204" s="312">
        <f t="shared" si="81"/>
        <v>94.618768307350109</v>
      </c>
      <c r="O1204" s="668"/>
      <c r="P1204" s="301"/>
      <c r="Q1204" s="301"/>
      <c r="R1204" s="301"/>
      <c r="S1204" s="227"/>
      <c r="T1204" s="147"/>
      <c r="U1204" s="97"/>
      <c r="V1204" s="191"/>
      <c r="W1204" s="2"/>
      <c r="X1204" s="2"/>
    </row>
    <row r="1205" spans="1:24" ht="18" customHeight="1" x14ac:dyDescent="0.25">
      <c r="A1205" s="1061" t="s">
        <v>532</v>
      </c>
      <c r="B1205" s="308"/>
      <c r="C1205" s="308"/>
      <c r="D1205" s="309"/>
      <c r="E1205" s="309">
        <v>395</v>
      </c>
      <c r="F1205" s="310"/>
      <c r="G1205" s="310"/>
      <c r="H1205" s="311"/>
      <c r="I1205" s="311"/>
      <c r="J1205" s="241"/>
      <c r="K1205" s="81">
        <v>1.8</v>
      </c>
      <c r="L1205" s="81">
        <v>0</v>
      </c>
      <c r="M1205" s="81">
        <v>0</v>
      </c>
      <c r="N1205" s="312">
        <f t="shared" si="81"/>
        <v>1.8</v>
      </c>
      <c r="O1205" s="668"/>
      <c r="P1205" s="301"/>
      <c r="Q1205" s="301"/>
      <c r="R1205" s="301"/>
      <c r="S1205" s="227"/>
      <c r="T1205" s="147"/>
      <c r="U1205" s="97"/>
      <c r="V1205" s="191"/>
      <c r="W1205" s="2"/>
      <c r="X1205" s="2"/>
    </row>
    <row r="1206" spans="1:24" ht="18" customHeight="1" x14ac:dyDescent="0.25">
      <c r="A1206" s="1061" t="s">
        <v>533</v>
      </c>
      <c r="B1206" s="308"/>
      <c r="C1206" s="308"/>
      <c r="D1206" s="309"/>
      <c r="E1206" s="309"/>
      <c r="F1206" s="310"/>
      <c r="G1206" s="310"/>
      <c r="H1206" s="311"/>
      <c r="I1206" s="311"/>
      <c r="J1206" s="241"/>
      <c r="K1206" s="81">
        <v>0</v>
      </c>
      <c r="L1206" s="81">
        <v>0</v>
      </c>
      <c r="M1206" s="81">
        <v>0</v>
      </c>
      <c r="N1206" s="312">
        <f t="shared" si="81"/>
        <v>0</v>
      </c>
      <c r="O1206" s="668"/>
      <c r="P1206" s="301"/>
      <c r="Q1206" s="301"/>
      <c r="R1206" s="301"/>
      <c r="S1206" s="227"/>
      <c r="T1206" s="147"/>
      <c r="U1206" s="97"/>
      <c r="V1206" s="191"/>
      <c r="W1206" s="2"/>
      <c r="X1206" s="2"/>
    </row>
    <row r="1207" spans="1:24" ht="18" customHeight="1" x14ac:dyDescent="0.25">
      <c r="A1207" s="1061" t="s">
        <v>534</v>
      </c>
      <c r="B1207" s="308"/>
      <c r="C1207" s="308"/>
      <c r="D1207" s="309"/>
      <c r="E1207" s="309"/>
      <c r="F1207" s="310"/>
      <c r="G1207" s="310"/>
      <c r="H1207" s="311"/>
      <c r="I1207" s="311"/>
      <c r="J1207" s="241"/>
      <c r="K1207" s="81">
        <v>16</v>
      </c>
      <c r="L1207" s="81">
        <v>0</v>
      </c>
      <c r="M1207" s="81">
        <v>0</v>
      </c>
      <c r="N1207" s="615">
        <f t="shared" si="81"/>
        <v>16</v>
      </c>
      <c r="O1207" s="669"/>
      <c r="P1207" s="301"/>
      <c r="Q1207" s="301"/>
      <c r="R1207" s="301"/>
      <c r="S1207" s="227"/>
      <c r="T1207" s="228"/>
      <c r="U1207" s="97"/>
      <c r="V1207" s="191"/>
      <c r="W1207" s="2"/>
      <c r="X1207" s="2"/>
    </row>
    <row r="1208" spans="1:24" ht="18" customHeight="1" x14ac:dyDescent="0.3">
      <c r="A1208" s="100" t="s">
        <v>11</v>
      </c>
      <c r="B1208" s="314"/>
      <c r="C1208" s="314"/>
      <c r="D1208" s="315"/>
      <c r="E1208" s="315"/>
      <c r="F1208" s="315"/>
      <c r="G1208" s="315"/>
      <c r="H1208" s="316"/>
      <c r="I1208" s="316"/>
      <c r="J1208" s="242"/>
      <c r="K1208" s="318">
        <f>SUM(K1203:K1207)</f>
        <v>56.8</v>
      </c>
      <c r="L1208" s="318">
        <f>SUM(L1203:L1207)</f>
        <v>155</v>
      </c>
      <c r="M1208" s="318">
        <f>SUM(M1203:M1207)</f>
        <v>90</v>
      </c>
      <c r="N1208" s="319">
        <f t="shared" si="81"/>
        <v>86.516207152186226</v>
      </c>
      <c r="O1208" s="245"/>
      <c r="P1208" s="320"/>
      <c r="Q1208" s="320"/>
      <c r="R1208" s="320"/>
      <c r="S1208" s="321"/>
      <c r="T1208" s="322"/>
      <c r="U1208" s="97"/>
      <c r="V1208" s="191"/>
      <c r="W1208" s="2"/>
      <c r="X1208" s="2"/>
    </row>
    <row r="1209" spans="1:24" ht="18" customHeight="1" x14ac:dyDescent="0.3">
      <c r="A1209" s="114"/>
      <c r="B1209" s="323"/>
      <c r="C1209" s="323"/>
      <c r="D1209" s="324"/>
      <c r="E1209" s="324"/>
      <c r="F1209" s="324"/>
      <c r="G1209" s="324"/>
      <c r="H1209" s="325"/>
      <c r="I1209" s="325"/>
      <c r="J1209" s="244"/>
      <c r="K1209" s="327">
        <f>220*K1208*0.85/1000</f>
        <v>10.621600000000001</v>
      </c>
      <c r="L1209" s="327">
        <f>220*L1208*0.85/1000</f>
        <v>28.984999999999999</v>
      </c>
      <c r="M1209" s="327">
        <f>220*M1208*0.85/1000</f>
        <v>16.829999999999998</v>
      </c>
      <c r="N1209" s="328"/>
      <c r="O1209" s="934">
        <f>SUM(K1209:M1209)</f>
        <v>56.436599999999999</v>
      </c>
      <c r="P1209" s="329"/>
      <c r="Q1209" s="329"/>
      <c r="R1209" s="329"/>
      <c r="S1209" s="330"/>
      <c r="T1209" s="331"/>
      <c r="U1209" s="478"/>
      <c r="V1209" s="283">
        <f>SUM(O1209,T1209)</f>
        <v>56.436599999999999</v>
      </c>
      <c r="W1209" s="2"/>
      <c r="X1209" s="2"/>
    </row>
    <row r="1210" spans="1:24" ht="18" customHeight="1" x14ac:dyDescent="0.3">
      <c r="A1210" s="181" t="s">
        <v>340</v>
      </c>
      <c r="B1210" s="295">
        <v>630</v>
      </c>
      <c r="C1210" s="295">
        <v>910</v>
      </c>
      <c r="D1210" s="374">
        <f>MAX(K1216:L1216:M1216)/910*100</f>
        <v>23.296703296703296</v>
      </c>
      <c r="E1210" s="374"/>
      <c r="F1210" s="438">
        <v>630</v>
      </c>
      <c r="G1210" s="438">
        <v>910</v>
      </c>
      <c r="H1210" s="267">
        <f>MAX(P1216:Q1216:R1216)/910*100</f>
        <v>0</v>
      </c>
      <c r="I1210" s="712"/>
      <c r="J1210" s="61">
        <f>(K1210+L1210+M1210)/3</f>
        <v>233.33333333333334</v>
      </c>
      <c r="K1210" s="298">
        <v>233</v>
      </c>
      <c r="L1210" s="298">
        <v>234</v>
      </c>
      <c r="M1210" s="298">
        <v>233</v>
      </c>
      <c r="N1210" s="299"/>
      <c r="O1210" s="667"/>
      <c r="P1210" s="301"/>
      <c r="Q1210" s="301"/>
      <c r="R1210" s="301"/>
      <c r="S1210" s="227"/>
      <c r="T1210" s="228"/>
      <c r="U1210" s="97"/>
      <c r="V1210" s="191"/>
      <c r="W1210" s="113"/>
      <c r="X1210" s="113"/>
    </row>
    <row r="1211" spans="1:24" ht="18" customHeight="1" x14ac:dyDescent="0.25">
      <c r="A1211" s="1061" t="s">
        <v>178</v>
      </c>
      <c r="B1211" s="302"/>
      <c r="C1211" s="302"/>
      <c r="D1211" s="303"/>
      <c r="E1211" s="303">
        <v>407</v>
      </c>
      <c r="F1211" s="304"/>
      <c r="G1211" s="304"/>
      <c r="H1211" s="305"/>
      <c r="I1211" s="305"/>
      <c r="J1211" s="306"/>
      <c r="K1211" s="81">
        <v>46</v>
      </c>
      <c r="L1211" s="81">
        <v>40</v>
      </c>
      <c r="M1211" s="81">
        <v>60</v>
      </c>
      <c r="N1211" s="312">
        <f t="shared" ref="N1211:N1216" si="82">SQRT((0+L1211*0.866-M1211*0.866)*(0+L1211*0.866-M1211*0.866)+(K1211-L1211*0.5-M1211*0.5)*(K1211-L1211*0.5-M1211*0.5))</f>
        <v>17.775893789061634</v>
      </c>
      <c r="O1211" s="668"/>
      <c r="P1211" s="301"/>
      <c r="Q1211" s="301"/>
      <c r="R1211" s="301"/>
      <c r="S1211" s="227"/>
      <c r="T1211" s="228"/>
      <c r="U1211" s="97"/>
      <c r="V1211" s="191"/>
      <c r="W1211" s="113"/>
      <c r="X1211" s="113"/>
    </row>
    <row r="1212" spans="1:24" ht="18" customHeight="1" x14ac:dyDescent="0.25">
      <c r="A1212" s="1061" t="s">
        <v>99</v>
      </c>
      <c r="B1212" s="308"/>
      <c r="C1212" s="308"/>
      <c r="D1212" s="309"/>
      <c r="E1212" s="309">
        <v>406</v>
      </c>
      <c r="F1212" s="310"/>
      <c r="G1212" s="310"/>
      <c r="H1212" s="311"/>
      <c r="I1212" s="311"/>
      <c r="J1212" s="306"/>
      <c r="K1212" s="81">
        <v>32</v>
      </c>
      <c r="L1212" s="81">
        <v>31</v>
      </c>
      <c r="M1212" s="81">
        <v>41</v>
      </c>
      <c r="N1212" s="312">
        <f t="shared" si="82"/>
        <v>9.539161388717563</v>
      </c>
      <c r="O1212" s="668"/>
      <c r="P1212" s="301"/>
      <c r="Q1212" s="301"/>
      <c r="R1212" s="301"/>
      <c r="S1212" s="227"/>
      <c r="T1212" s="228"/>
      <c r="U1212" s="97"/>
      <c r="V1212" s="191"/>
      <c r="W1212" s="113"/>
      <c r="X1212" s="113"/>
    </row>
    <row r="1213" spans="1:24" ht="18" customHeight="1" x14ac:dyDescent="0.25">
      <c r="A1213" s="1061" t="s">
        <v>177</v>
      </c>
      <c r="B1213" s="308"/>
      <c r="C1213" s="308"/>
      <c r="D1213" s="309"/>
      <c r="E1213" s="309">
        <v>403</v>
      </c>
      <c r="F1213" s="310"/>
      <c r="G1213" s="310"/>
      <c r="H1213" s="311"/>
      <c r="I1213" s="311"/>
      <c r="J1213" s="306"/>
      <c r="K1213" s="81">
        <v>46</v>
      </c>
      <c r="L1213" s="81">
        <v>40</v>
      </c>
      <c r="M1213" s="81">
        <v>27</v>
      </c>
      <c r="N1213" s="312">
        <f t="shared" si="82"/>
        <v>16.822382827649594</v>
      </c>
      <c r="O1213" s="668"/>
      <c r="P1213" s="301"/>
      <c r="Q1213" s="301"/>
      <c r="R1213" s="301"/>
      <c r="S1213" s="227"/>
      <c r="T1213" s="228"/>
      <c r="U1213" s="97"/>
      <c r="V1213" s="191"/>
      <c r="W1213" s="113"/>
      <c r="X1213" s="113"/>
    </row>
    <row r="1214" spans="1:24" ht="18" customHeight="1" x14ac:dyDescent="0.25">
      <c r="A1214" s="1061" t="s">
        <v>100</v>
      </c>
      <c r="B1214" s="308"/>
      <c r="C1214" s="308"/>
      <c r="D1214" s="309"/>
      <c r="E1214" s="309"/>
      <c r="F1214" s="310"/>
      <c r="G1214" s="310"/>
      <c r="H1214" s="311"/>
      <c r="I1214" s="311"/>
      <c r="J1214" s="306"/>
      <c r="K1214" s="81">
        <v>88</v>
      </c>
      <c r="L1214" s="81">
        <v>39</v>
      </c>
      <c r="M1214" s="81">
        <v>34</v>
      </c>
      <c r="N1214" s="312">
        <f t="shared" si="82"/>
        <v>51.681707595628069</v>
      </c>
      <c r="O1214" s="668"/>
      <c r="P1214" s="301"/>
      <c r="Q1214" s="301"/>
      <c r="R1214" s="301"/>
      <c r="S1214" s="227"/>
      <c r="T1214" s="228"/>
      <c r="U1214" s="97"/>
      <c r="V1214" s="191"/>
      <c r="W1214" s="113"/>
      <c r="X1214" s="113"/>
    </row>
    <row r="1215" spans="1:24" ht="18" customHeight="1" x14ac:dyDescent="0.25">
      <c r="A1215" s="1086" t="s">
        <v>118</v>
      </c>
      <c r="B1215" s="937"/>
      <c r="C1215" s="937"/>
      <c r="D1215" s="938"/>
      <c r="E1215" s="938"/>
      <c r="F1215" s="939"/>
      <c r="G1215" s="939"/>
      <c r="H1215" s="940"/>
      <c r="I1215" s="940"/>
      <c r="J1215" s="941"/>
      <c r="K1215" s="81">
        <v>0</v>
      </c>
      <c r="L1215" s="81">
        <v>0</v>
      </c>
      <c r="M1215" s="81">
        <v>2</v>
      </c>
      <c r="N1215" s="942">
        <f t="shared" si="82"/>
        <v>1.9999559995159892</v>
      </c>
      <c r="O1215" s="669"/>
      <c r="P1215" s="943"/>
      <c r="Q1215" s="943"/>
      <c r="R1215" s="943"/>
      <c r="S1215" s="944"/>
      <c r="T1215" s="945"/>
      <c r="U1215" s="97"/>
      <c r="V1215" s="191"/>
      <c r="W1215" s="113"/>
      <c r="X1215" s="113"/>
    </row>
    <row r="1216" spans="1:24" ht="18" customHeight="1" x14ac:dyDescent="0.3">
      <c r="A1216" s="100" t="s">
        <v>11</v>
      </c>
      <c r="B1216" s="314"/>
      <c r="C1216" s="314"/>
      <c r="D1216" s="315"/>
      <c r="E1216" s="315"/>
      <c r="F1216" s="315"/>
      <c r="G1216" s="315"/>
      <c r="H1216" s="316"/>
      <c r="I1216" s="316"/>
      <c r="J1216" s="317"/>
      <c r="K1216" s="318">
        <f>SUM(K1211:K1215)</f>
        <v>212</v>
      </c>
      <c r="L1216" s="318">
        <f>SUM(L1211:L1215)</f>
        <v>150</v>
      </c>
      <c r="M1216" s="318">
        <f>SUM(M1211:M1215)</f>
        <v>164</v>
      </c>
      <c r="N1216" s="319">
        <f t="shared" si="82"/>
        <v>56.320434799457999</v>
      </c>
      <c r="O1216" s="245"/>
      <c r="P1216" s="946"/>
      <c r="Q1216" s="946"/>
      <c r="R1216" s="946"/>
      <c r="S1216" s="321"/>
      <c r="T1216" s="947"/>
      <c r="U1216" s="97"/>
      <c r="V1216" s="191"/>
      <c r="W1216" s="113"/>
      <c r="X1216" s="113"/>
    </row>
    <row r="1217" spans="1:24" ht="18" customHeight="1" x14ac:dyDescent="0.3">
      <c r="A1217" s="114"/>
      <c r="B1217" s="323"/>
      <c r="C1217" s="323"/>
      <c r="D1217" s="324"/>
      <c r="E1217" s="324"/>
      <c r="F1217" s="324"/>
      <c r="G1217" s="324"/>
      <c r="H1217" s="325"/>
      <c r="I1217" s="325"/>
      <c r="J1217" s="326"/>
      <c r="K1217" s="327">
        <f>220*K1216*0.85/1000</f>
        <v>39.643999999999998</v>
      </c>
      <c r="L1217" s="327">
        <f>220*L1216*0.85/1000</f>
        <v>28.05</v>
      </c>
      <c r="M1217" s="948">
        <f>220*M1216*0.85/1000</f>
        <v>30.667999999999999</v>
      </c>
      <c r="N1217" s="328"/>
      <c r="O1217" s="934">
        <f>SUM(K1217:M1217)</f>
        <v>98.361999999999995</v>
      </c>
      <c r="P1217" s="949"/>
      <c r="Q1217" s="949"/>
      <c r="R1217" s="949"/>
      <c r="S1217" s="330"/>
      <c r="T1217" s="331"/>
      <c r="U1217" s="171">
        <f>SUM(O1217,T1217)</f>
        <v>98.361999999999995</v>
      </c>
      <c r="V1217" s="479"/>
      <c r="W1217" s="113"/>
      <c r="X1217" s="113"/>
    </row>
    <row r="1218" spans="1:24" ht="18" customHeight="1" x14ac:dyDescent="0.3">
      <c r="A1218" s="181" t="s">
        <v>341</v>
      </c>
      <c r="B1218" s="295">
        <v>630</v>
      </c>
      <c r="C1218" s="295">
        <v>910</v>
      </c>
      <c r="D1218" s="374">
        <f>MAX(K1224:L1224:M1224)/910*100</f>
        <v>34.505494505494504</v>
      </c>
      <c r="E1218" s="374"/>
      <c r="F1218" s="438">
        <v>630</v>
      </c>
      <c r="G1218" s="438">
        <v>910</v>
      </c>
      <c r="H1218" s="267">
        <f>MAX(P1224:Q1224:R1224)/910*100</f>
        <v>0</v>
      </c>
      <c r="I1218" s="712"/>
      <c r="J1218" s="61">
        <f>(K1218+L1218+M1218)/3</f>
        <v>233</v>
      </c>
      <c r="K1218" s="298">
        <v>231</v>
      </c>
      <c r="L1218" s="298">
        <v>236</v>
      </c>
      <c r="M1218" s="298">
        <v>232</v>
      </c>
      <c r="N1218" s="299"/>
      <c r="O1218" s="667"/>
      <c r="P1218" s="301"/>
      <c r="Q1218" s="301"/>
      <c r="R1218" s="301"/>
      <c r="S1218" s="227"/>
      <c r="T1218" s="228"/>
      <c r="U1218" s="97"/>
      <c r="V1218" s="191"/>
      <c r="W1218" s="2"/>
      <c r="X1218" s="2"/>
    </row>
    <row r="1219" spans="1:24" ht="18" customHeight="1" x14ac:dyDescent="0.3">
      <c r="A1219" s="1061" t="s">
        <v>178</v>
      </c>
      <c r="B1219" s="332"/>
      <c r="C1219" s="332"/>
      <c r="D1219" s="303"/>
      <c r="E1219" s="303">
        <v>409</v>
      </c>
      <c r="F1219" s="304"/>
      <c r="G1219" s="304"/>
      <c r="H1219" s="305"/>
      <c r="I1219" s="305"/>
      <c r="J1219" s="306"/>
      <c r="K1219" s="81">
        <v>30</v>
      </c>
      <c r="L1219" s="81">
        <v>68</v>
      </c>
      <c r="M1219" s="81">
        <v>86</v>
      </c>
      <c r="N1219" s="312">
        <f t="shared" ref="N1219:N1224" si="83">SQRT((0+L1219*0.866-M1219*0.866)*(0+L1219*0.866-M1219*0.866)+(K1219-L1219*0.5-M1219*0.5)*(K1219-L1219*0.5-M1219*0.5))</f>
        <v>49.517529663746352</v>
      </c>
      <c r="O1219" s="950"/>
      <c r="P1219" s="301"/>
      <c r="Q1219" s="301"/>
      <c r="R1219" s="301"/>
      <c r="S1219" s="227"/>
      <c r="T1219" s="228"/>
      <c r="U1219" s="97"/>
      <c r="V1219" s="191"/>
      <c r="W1219" s="2"/>
      <c r="X1219" s="2"/>
    </row>
    <row r="1220" spans="1:24" ht="18" customHeight="1" x14ac:dyDescent="0.25">
      <c r="A1220" s="1061" t="s">
        <v>99</v>
      </c>
      <c r="B1220" s="333"/>
      <c r="C1220" s="333"/>
      <c r="D1220" s="309"/>
      <c r="E1220" s="309">
        <v>408</v>
      </c>
      <c r="F1220" s="310"/>
      <c r="G1220" s="310"/>
      <c r="H1220" s="311"/>
      <c r="I1220" s="311"/>
      <c r="J1220" s="306"/>
      <c r="K1220" s="81">
        <v>79</v>
      </c>
      <c r="L1220" s="81">
        <v>60</v>
      </c>
      <c r="M1220" s="81">
        <v>59</v>
      </c>
      <c r="N1220" s="312">
        <f t="shared" si="83"/>
        <v>19.51922016884896</v>
      </c>
      <c r="O1220" s="668"/>
      <c r="P1220" s="301"/>
      <c r="Q1220" s="301"/>
      <c r="R1220" s="301"/>
      <c r="S1220" s="227"/>
      <c r="T1220" s="228"/>
      <c r="U1220" s="97"/>
      <c r="V1220" s="191"/>
      <c r="W1220" s="2"/>
      <c r="X1220" s="2"/>
    </row>
    <row r="1221" spans="1:24" ht="18" customHeight="1" x14ac:dyDescent="0.25">
      <c r="A1221" s="1061" t="s">
        <v>177</v>
      </c>
      <c r="B1221" s="333"/>
      <c r="C1221" s="333"/>
      <c r="D1221" s="309"/>
      <c r="E1221" s="309">
        <v>400</v>
      </c>
      <c r="F1221" s="310"/>
      <c r="G1221" s="310"/>
      <c r="H1221" s="311"/>
      <c r="I1221" s="311"/>
      <c r="J1221" s="306"/>
      <c r="K1221" s="81">
        <v>60</v>
      </c>
      <c r="L1221" s="81">
        <v>62</v>
      </c>
      <c r="M1221" s="81">
        <v>30</v>
      </c>
      <c r="N1221" s="312">
        <f t="shared" si="83"/>
        <v>31.047623806017747</v>
      </c>
      <c r="O1221" s="668"/>
      <c r="P1221" s="301"/>
      <c r="Q1221" s="301"/>
      <c r="R1221" s="301"/>
      <c r="S1221" s="227"/>
      <c r="T1221" s="228"/>
      <c r="U1221" s="97"/>
      <c r="V1221" s="191"/>
      <c r="W1221" s="2"/>
      <c r="X1221" s="2"/>
    </row>
    <row r="1222" spans="1:24" ht="18" customHeight="1" x14ac:dyDescent="0.25">
      <c r="A1222" s="1061" t="s">
        <v>100</v>
      </c>
      <c r="B1222" s="333"/>
      <c r="C1222" s="333"/>
      <c r="D1222" s="309"/>
      <c r="E1222" s="309"/>
      <c r="F1222" s="310"/>
      <c r="G1222" s="310"/>
      <c r="H1222" s="311"/>
      <c r="I1222" s="311"/>
      <c r="J1222" s="306"/>
      <c r="K1222" s="81">
        <v>145</v>
      </c>
      <c r="L1222" s="81">
        <v>61</v>
      </c>
      <c r="M1222" s="81">
        <v>69</v>
      </c>
      <c r="N1222" s="312">
        <f t="shared" si="83"/>
        <v>80.299422065168059</v>
      </c>
      <c r="O1222" s="668"/>
      <c r="P1222" s="301"/>
      <c r="Q1222" s="301"/>
      <c r="R1222" s="301"/>
      <c r="S1222" s="227"/>
      <c r="T1222" s="228"/>
      <c r="U1222" s="97"/>
      <c r="V1222" s="191"/>
      <c r="W1222" s="113"/>
      <c r="X1222" s="113"/>
    </row>
    <row r="1223" spans="1:24" ht="18" customHeight="1" x14ac:dyDescent="0.25">
      <c r="A1223" s="1086" t="s">
        <v>118</v>
      </c>
      <c r="B1223" s="937"/>
      <c r="C1223" s="937"/>
      <c r="D1223" s="938"/>
      <c r="E1223" s="938"/>
      <c r="F1223" s="939"/>
      <c r="G1223" s="939"/>
      <c r="H1223" s="940"/>
      <c r="I1223" s="940"/>
      <c r="J1223" s="941"/>
      <c r="K1223" s="81">
        <v>0</v>
      </c>
      <c r="L1223" s="81">
        <v>1</v>
      </c>
      <c r="M1223" s="81">
        <v>2.5</v>
      </c>
      <c r="N1223" s="942">
        <f t="shared" si="83"/>
        <v>2.1794267594943397</v>
      </c>
      <c r="O1223" s="669"/>
      <c r="P1223" s="943"/>
      <c r="Q1223" s="943"/>
      <c r="R1223" s="943"/>
      <c r="S1223" s="944"/>
      <c r="T1223" s="945"/>
      <c r="U1223" s="97"/>
      <c r="V1223" s="191"/>
      <c r="W1223" s="2"/>
      <c r="X1223" s="2"/>
    </row>
    <row r="1224" spans="1:24" ht="18" customHeight="1" x14ac:dyDescent="0.3">
      <c r="A1224" s="100" t="s">
        <v>11</v>
      </c>
      <c r="B1224" s="334"/>
      <c r="C1224" s="334"/>
      <c r="D1224" s="315"/>
      <c r="E1224" s="315"/>
      <c r="F1224" s="315"/>
      <c r="G1224" s="315"/>
      <c r="H1224" s="316"/>
      <c r="I1224" s="316"/>
      <c r="J1224" s="317"/>
      <c r="K1224" s="318">
        <f>SUM(K1219:K1223)</f>
        <v>314</v>
      </c>
      <c r="L1224" s="318">
        <f>SUM(L1219:L1223)</f>
        <v>252</v>
      </c>
      <c r="M1224" s="318">
        <f>SUM(M1219:M1223)</f>
        <v>246.5</v>
      </c>
      <c r="N1224" s="319">
        <f t="shared" si="83"/>
        <v>64.92494643047462</v>
      </c>
      <c r="O1224" s="245"/>
      <c r="P1224" s="946"/>
      <c r="Q1224" s="946"/>
      <c r="R1224" s="946"/>
      <c r="S1224" s="321"/>
      <c r="T1224" s="947"/>
      <c r="U1224" s="97"/>
      <c r="V1224" s="191"/>
      <c r="W1224" s="2"/>
      <c r="X1224" s="2"/>
    </row>
    <row r="1225" spans="1:24" ht="18" customHeight="1" x14ac:dyDescent="0.3">
      <c r="A1225" s="114"/>
      <c r="B1225" s="368"/>
      <c r="C1225" s="368"/>
      <c r="D1225" s="324"/>
      <c r="E1225" s="324"/>
      <c r="F1225" s="324"/>
      <c r="G1225" s="324"/>
      <c r="H1225" s="325"/>
      <c r="I1225" s="325"/>
      <c r="J1225" s="326"/>
      <c r="K1225" s="327">
        <f>220*K1224*0.85/1000</f>
        <v>58.718000000000004</v>
      </c>
      <c r="L1225" s="327">
        <f>220*L1224*0.85/1000</f>
        <v>47.124000000000002</v>
      </c>
      <c r="M1225" s="327">
        <f>220*M1224*0.85/1000</f>
        <v>46.095500000000001</v>
      </c>
      <c r="N1225" s="328"/>
      <c r="O1225" s="281">
        <f>SUM(K1225:M1225)</f>
        <v>151.9375</v>
      </c>
      <c r="P1225" s="949"/>
      <c r="Q1225" s="949"/>
      <c r="R1225" s="949"/>
      <c r="S1225" s="330"/>
      <c r="T1225" s="897"/>
      <c r="U1225" s="478"/>
      <c r="V1225" s="283">
        <f>SUM(O1225,T1225)</f>
        <v>151.9375</v>
      </c>
      <c r="W1225" s="2"/>
      <c r="X1225" s="2"/>
    </row>
    <row r="1226" spans="1:24" ht="18" customHeight="1" x14ac:dyDescent="0.3">
      <c r="A1226" s="201" t="s">
        <v>21</v>
      </c>
      <c r="B1226" s="951">
        <f>SUM(B1118,B1134,B1170,B1182,B1194,B1210)</f>
        <v>1810</v>
      </c>
      <c r="C1226" s="951"/>
      <c r="D1226" s="446"/>
      <c r="E1226" s="446"/>
      <c r="F1226" s="952">
        <f>SUM(F1118,F1134,F1170,F1182,F1194,F1210)</f>
        <v>630</v>
      </c>
      <c r="G1226" s="952"/>
      <c r="H1226" s="342"/>
      <c r="I1226" s="342"/>
      <c r="J1226" s="306"/>
      <c r="K1226" s="953"/>
      <c r="L1226" s="358"/>
      <c r="M1226" s="953"/>
      <c r="N1226" s="954"/>
      <c r="O1226" s="780"/>
      <c r="P1226" s="301"/>
      <c r="Q1226" s="301"/>
      <c r="R1226" s="301"/>
      <c r="S1226" s="725"/>
      <c r="T1226" s="955"/>
      <c r="U1226" s="349">
        <f>K1226+L1226+M1226+SUM(U1125,U1133,U1139,U1145,U1175,U1181,U1187,U1193,U1201,U1209,U1217,U1225)</f>
        <v>304.28640000000001</v>
      </c>
      <c r="V1226" s="350">
        <f>SUM(V1133,V1145,V1181,V1193,V1209,V1225)</f>
        <v>362.64909999999998</v>
      </c>
      <c r="W1226" s="2"/>
      <c r="X1226" s="2"/>
    </row>
    <row r="1227" spans="1:24" ht="36" customHeight="1" x14ac:dyDescent="0.25">
      <c r="A1227" s="1132" t="s">
        <v>101</v>
      </c>
      <c r="B1227" s="1132"/>
      <c r="C1227" s="1132"/>
      <c r="D1227" s="1132"/>
      <c r="E1227" s="1132"/>
      <c r="F1227" s="1132"/>
      <c r="G1227" s="1132"/>
      <c r="H1227" s="1132"/>
      <c r="I1227" s="1132"/>
      <c r="J1227" s="1132"/>
      <c r="K1227" s="1132"/>
      <c r="L1227" s="1132"/>
      <c r="M1227" s="1132"/>
      <c r="N1227" s="1132"/>
      <c r="O1227" s="1132"/>
      <c r="P1227" s="1132"/>
      <c r="Q1227" s="1132"/>
      <c r="R1227" s="1132"/>
      <c r="S1227" s="1132"/>
      <c r="T1227" s="1132"/>
      <c r="U1227" s="1133"/>
      <c r="V1227" s="927"/>
      <c r="W1227" s="2"/>
      <c r="X1227" s="2"/>
    </row>
    <row r="1228" spans="1:24" ht="18" customHeight="1" x14ac:dyDescent="0.3">
      <c r="A1228" s="395" t="s">
        <v>613</v>
      </c>
      <c r="B1228" s="295">
        <v>630</v>
      </c>
      <c r="C1228" s="295">
        <v>910</v>
      </c>
      <c r="D1228" s="374">
        <f>MAX(K1234:L1234:M1234)/910*100</f>
        <v>26.593406593406595</v>
      </c>
      <c r="E1228" s="374"/>
      <c r="F1228" s="438">
        <v>630</v>
      </c>
      <c r="G1228" s="438">
        <v>910</v>
      </c>
      <c r="H1228" s="267">
        <f>MAX(P1234:Q1234:R1234)/910*100</f>
        <v>0</v>
      </c>
      <c r="I1228" s="712"/>
      <c r="J1228" s="61">
        <f>(K1228+L1228+M1228)/3</f>
        <v>228.33333333333334</v>
      </c>
      <c r="K1228" s="298">
        <v>226</v>
      </c>
      <c r="L1228" s="298">
        <v>227</v>
      </c>
      <c r="M1228" s="298">
        <v>232</v>
      </c>
      <c r="N1228" s="299"/>
      <c r="O1228" s="667"/>
      <c r="P1228" s="301"/>
      <c r="Q1228" s="301"/>
      <c r="R1228" s="301"/>
      <c r="S1228" s="227"/>
      <c r="T1228" s="228"/>
      <c r="U1228" s="97"/>
      <c r="V1228" s="191"/>
      <c r="W1228" s="113"/>
      <c r="X1228" s="113"/>
    </row>
    <row r="1229" spans="1:24" ht="18" customHeight="1" x14ac:dyDescent="0.3">
      <c r="A1229" s="1061" t="s">
        <v>614</v>
      </c>
      <c r="B1229" s="459"/>
      <c r="C1229" s="459"/>
      <c r="D1229" s="681"/>
      <c r="E1229" s="681">
        <v>393</v>
      </c>
      <c r="F1229" s="546"/>
      <c r="G1229" s="546"/>
      <c r="H1229" s="79"/>
      <c r="I1229" s="79"/>
      <c r="J1229" s="61"/>
      <c r="K1229" s="81">
        <v>131</v>
      </c>
      <c r="L1229" s="81">
        <v>130</v>
      </c>
      <c r="M1229" s="81">
        <v>133</v>
      </c>
      <c r="N1229" s="312">
        <f t="shared" ref="N1229:N1231" si="84">SQRT((0+L1229*0.866-M1229*0.866)*(0+L1229*0.866-M1229*0.866)+(K1229-L1229*0.5-M1229*0.5)*(K1229-L1229*0.5-M1229*0.5))</f>
        <v>2.6456764730404951</v>
      </c>
      <c r="O1229" s="959"/>
      <c r="P1229" s="65"/>
      <c r="Q1229" s="65"/>
      <c r="R1229" s="65"/>
      <c r="S1229" s="457"/>
      <c r="T1229" s="788"/>
      <c r="U1229" s="97"/>
      <c r="V1229" s="191"/>
      <c r="W1229" s="113"/>
      <c r="X1229" s="113"/>
    </row>
    <row r="1230" spans="1:24" ht="18" customHeight="1" x14ac:dyDescent="0.3">
      <c r="A1230" s="1088"/>
      <c r="B1230" s="459"/>
      <c r="C1230" s="459"/>
      <c r="D1230" s="681"/>
      <c r="E1230" s="681">
        <v>408</v>
      </c>
      <c r="F1230" s="546"/>
      <c r="G1230" s="546"/>
      <c r="H1230" s="79"/>
      <c r="I1230" s="79"/>
      <c r="J1230" s="61"/>
      <c r="K1230" s="81"/>
      <c r="L1230" s="81"/>
      <c r="M1230" s="81"/>
      <c r="N1230" s="312">
        <f t="shared" si="84"/>
        <v>0</v>
      </c>
      <c r="O1230" s="959"/>
      <c r="P1230" s="65"/>
      <c r="Q1230" s="65"/>
      <c r="R1230" s="65"/>
      <c r="S1230" s="457"/>
      <c r="T1230" s="788"/>
      <c r="U1230" s="97"/>
      <c r="V1230" s="191"/>
      <c r="W1230" s="113"/>
      <c r="X1230" s="113"/>
    </row>
    <row r="1231" spans="1:24" ht="18" customHeight="1" x14ac:dyDescent="0.3">
      <c r="A1231" s="1088"/>
      <c r="B1231" s="459"/>
      <c r="C1231" s="459"/>
      <c r="D1231" s="681"/>
      <c r="E1231" s="681">
        <v>397</v>
      </c>
      <c r="F1231" s="546"/>
      <c r="G1231" s="546"/>
      <c r="H1231" s="79"/>
      <c r="I1231" s="79"/>
      <c r="J1231" s="61"/>
      <c r="K1231" s="81"/>
      <c r="L1231" s="81"/>
      <c r="M1231" s="81"/>
      <c r="N1231" s="312">
        <f t="shared" si="84"/>
        <v>0</v>
      </c>
      <c r="O1231" s="959"/>
      <c r="P1231" s="65"/>
      <c r="Q1231" s="65"/>
      <c r="R1231" s="65"/>
      <c r="S1231" s="457"/>
      <c r="T1231" s="788"/>
      <c r="U1231" s="97"/>
      <c r="V1231" s="191"/>
      <c r="W1231" s="113"/>
      <c r="X1231" s="113"/>
    </row>
    <row r="1232" spans="1:24" ht="18" customHeight="1" x14ac:dyDescent="0.3">
      <c r="A1232" s="100" t="s">
        <v>11</v>
      </c>
      <c r="B1232" s="965"/>
      <c r="C1232" s="965"/>
      <c r="D1232" s="231"/>
      <c r="E1232" s="231"/>
      <c r="F1232" s="804"/>
      <c r="G1232" s="804"/>
      <c r="H1232" s="837"/>
      <c r="I1232" s="837"/>
      <c r="J1232" s="242"/>
      <c r="K1232" s="966">
        <f>SUM(K1229:K1231)</f>
        <v>131</v>
      </c>
      <c r="L1232" s="966">
        <f>SUM(L1229:L1231)</f>
        <v>130</v>
      </c>
      <c r="M1232" s="966">
        <f>SUM(M1229:M1231)</f>
        <v>133</v>
      </c>
      <c r="N1232" s="967">
        <f>SQRT((0+L1232*0.866-M1232*0.866)*(0+L1232*0.866-M1232*0.866)+(K1232-L1232*0.5-M1232*0.5)*(K1232-L1232*0.5-M1232*0.5))</f>
        <v>2.6456764730404951</v>
      </c>
      <c r="O1232" s="245"/>
      <c r="P1232" s="804"/>
      <c r="Q1232" s="804"/>
      <c r="R1232" s="804"/>
      <c r="S1232" s="321"/>
      <c r="T1232" s="968"/>
      <c r="U1232" s="97"/>
      <c r="V1232" s="191"/>
      <c r="W1232" s="113"/>
      <c r="X1232" s="113"/>
    </row>
    <row r="1233" spans="1:24" ht="18" customHeight="1" x14ac:dyDescent="0.3">
      <c r="A1233" s="114"/>
      <c r="B1233" s="474"/>
      <c r="C1233" s="474"/>
      <c r="D1233" s="236"/>
      <c r="E1233" s="236"/>
      <c r="F1233" s="476"/>
      <c r="G1233" s="476"/>
      <c r="H1233" s="840"/>
      <c r="I1233" s="840"/>
      <c r="J1233" s="244"/>
      <c r="K1233" s="880">
        <f>220*K1232*0.85/1000</f>
        <v>24.497</v>
      </c>
      <c r="L1233" s="123">
        <f>220*L1232*0.85/1000</f>
        <v>24.31</v>
      </c>
      <c r="M1233" s="123">
        <f>220*M1232*0.85/1000</f>
        <v>24.870999999999999</v>
      </c>
      <c r="N1233" s="526"/>
      <c r="O1233" s="934">
        <f>SUM(K1233:M1233)</f>
        <v>73.677999999999997</v>
      </c>
      <c r="P1233" s="476"/>
      <c r="Q1233" s="476"/>
      <c r="R1233" s="476"/>
      <c r="S1233" s="330"/>
      <c r="T1233" s="665"/>
      <c r="U1233" s="171">
        <f>SUM(O1233,T1233)</f>
        <v>73.677999999999997</v>
      </c>
      <c r="V1233" s="479"/>
      <c r="W1233" s="113"/>
      <c r="X1233" s="113"/>
    </row>
    <row r="1234" spans="1:24" ht="18" customHeight="1" x14ac:dyDescent="0.3">
      <c r="A1234" s="395" t="s">
        <v>535</v>
      </c>
      <c r="B1234" s="202">
        <v>100</v>
      </c>
      <c r="C1234" s="202">
        <v>144</v>
      </c>
      <c r="D1234" s="134">
        <f>MAX(K1238:L1238:M1238)/144*100</f>
        <v>11.293333333333333</v>
      </c>
      <c r="E1234" s="134"/>
      <c r="F1234" s="377"/>
      <c r="G1234" s="377"/>
      <c r="H1234" s="173"/>
      <c r="I1234" s="173"/>
      <c r="J1234" s="61">
        <f>(K1234+L1234+M1234)/3</f>
        <v>239</v>
      </c>
      <c r="K1234" s="956">
        <v>242</v>
      </c>
      <c r="L1234" s="298">
        <v>234</v>
      </c>
      <c r="M1234" s="298">
        <v>241</v>
      </c>
      <c r="N1234" s="957"/>
      <c r="O1234" s="914"/>
      <c r="P1234" s="65"/>
      <c r="Q1234" s="65"/>
      <c r="R1234" s="65"/>
      <c r="S1234" s="457"/>
      <c r="T1234" s="788"/>
      <c r="U1234" s="140"/>
      <c r="V1234" s="191"/>
      <c r="W1234" s="113"/>
      <c r="X1234" s="113"/>
    </row>
    <row r="1235" spans="1:24" ht="18" customHeight="1" x14ac:dyDescent="0.3">
      <c r="A1235" s="1061" t="s">
        <v>122</v>
      </c>
      <c r="B1235" s="459"/>
      <c r="C1235" s="459"/>
      <c r="D1235" s="417"/>
      <c r="E1235" s="958">
        <v>417</v>
      </c>
      <c r="F1235" s="546"/>
      <c r="G1235" s="546"/>
      <c r="H1235" s="79"/>
      <c r="I1235" s="79"/>
      <c r="J1235" s="226"/>
      <c r="K1235" s="81">
        <v>0</v>
      </c>
      <c r="L1235" s="81">
        <v>10.0672</v>
      </c>
      <c r="M1235" s="81">
        <v>16.2624</v>
      </c>
      <c r="N1235" s="312">
        <f>SQRT((0+L1235*0.866-M1235*0.866)*(0+L1235*0.866-M1235*0.866)+(K1235-L1235*0.5-M1235*0.5)*(K1235-L1235*0.5-M1235*0.5))</f>
        <v>14.216034875374575</v>
      </c>
      <c r="O1235" s="959"/>
      <c r="P1235" s="266"/>
      <c r="Q1235" s="266"/>
      <c r="R1235" s="266"/>
      <c r="S1235" s="457"/>
      <c r="T1235" s="788"/>
      <c r="U1235" s="97"/>
      <c r="V1235" s="191"/>
      <c r="W1235" s="2"/>
      <c r="X1235" s="2"/>
    </row>
    <row r="1236" spans="1:24" ht="18" customHeight="1" x14ac:dyDescent="0.3">
      <c r="A1236" s="1061"/>
      <c r="B1236" s="462"/>
      <c r="C1236" s="462"/>
      <c r="D1236" s="419"/>
      <c r="E1236" s="960">
        <v>418</v>
      </c>
      <c r="F1236" s="548"/>
      <c r="G1236" s="548"/>
      <c r="H1236" s="96"/>
      <c r="I1236" s="96"/>
      <c r="J1236" s="226"/>
      <c r="K1236" s="848"/>
      <c r="L1236" s="81"/>
      <c r="M1236" s="81"/>
      <c r="N1236" s="312"/>
      <c r="O1236" s="959"/>
      <c r="P1236" s="266"/>
      <c r="Q1236" s="266"/>
      <c r="R1236" s="266"/>
      <c r="S1236" s="457"/>
      <c r="T1236" s="788"/>
      <c r="U1236" s="97"/>
      <c r="V1236" s="191"/>
      <c r="W1236" s="2"/>
      <c r="X1236" s="2"/>
    </row>
    <row r="1237" spans="1:24" ht="18" customHeight="1" x14ac:dyDescent="0.3">
      <c r="A1237" s="1061"/>
      <c r="B1237" s="961"/>
      <c r="C1237" s="961"/>
      <c r="D1237" s="413"/>
      <c r="E1237" s="962">
        <v>414</v>
      </c>
      <c r="F1237" s="963"/>
      <c r="G1237" s="963"/>
      <c r="H1237" s="874"/>
      <c r="I1237" s="874"/>
      <c r="J1237" s="226"/>
      <c r="K1237" s="848"/>
      <c r="L1237" s="81"/>
      <c r="M1237" s="81"/>
      <c r="N1237" s="312"/>
      <c r="O1237" s="964"/>
      <c r="P1237" s="266"/>
      <c r="Q1237" s="266"/>
      <c r="R1237" s="266"/>
      <c r="S1237" s="457"/>
      <c r="T1237" s="788"/>
      <c r="U1237" s="97"/>
      <c r="V1237" s="191"/>
      <c r="W1237" s="2"/>
      <c r="X1237" s="2"/>
    </row>
    <row r="1238" spans="1:24" ht="18" customHeight="1" x14ac:dyDescent="0.3">
      <c r="A1238" s="100" t="s">
        <v>11</v>
      </c>
      <c r="B1238" s="965"/>
      <c r="C1238" s="965"/>
      <c r="D1238" s="231"/>
      <c r="E1238" s="231"/>
      <c r="F1238" s="804"/>
      <c r="G1238" s="804"/>
      <c r="H1238" s="837"/>
      <c r="I1238" s="837"/>
      <c r="J1238" s="242"/>
      <c r="K1238" s="966">
        <f>SUM(K1235:K1237)</f>
        <v>0</v>
      </c>
      <c r="L1238" s="966">
        <f>SUM(L1235:L1237)</f>
        <v>10.0672</v>
      </c>
      <c r="M1238" s="966">
        <f>SUM(M1235:M1237)</f>
        <v>16.2624</v>
      </c>
      <c r="N1238" s="967">
        <f>SQRT((0+L1238*0.866-M1238*0.866)*(0+L1238*0.866-M1238*0.866)+(K1238-L1238*0.5-M1238*0.5)*(K1238-L1238*0.5-M1238*0.5))</f>
        <v>14.216034875374575</v>
      </c>
      <c r="O1238" s="245"/>
      <c r="P1238" s="804"/>
      <c r="Q1238" s="804"/>
      <c r="R1238" s="804"/>
      <c r="S1238" s="321"/>
      <c r="T1238" s="968"/>
      <c r="U1238" s="97"/>
      <c r="V1238" s="191"/>
      <c r="W1238" s="2"/>
      <c r="X1238" s="2"/>
    </row>
    <row r="1239" spans="1:24" ht="18" customHeight="1" x14ac:dyDescent="0.3">
      <c r="A1239" s="114"/>
      <c r="B1239" s="474"/>
      <c r="C1239" s="474"/>
      <c r="D1239" s="236"/>
      <c r="E1239" s="236"/>
      <c r="F1239" s="476"/>
      <c r="G1239" s="476"/>
      <c r="H1239" s="840"/>
      <c r="I1239" s="840"/>
      <c r="J1239" s="244"/>
      <c r="K1239" s="880">
        <f>220*K1238*0.85/1000</f>
        <v>0</v>
      </c>
      <c r="L1239" s="123">
        <f>220*L1238*0.85/1000</f>
        <v>1.8825664</v>
      </c>
      <c r="M1239" s="123">
        <f>220*M1238*0.85/1000</f>
        <v>3.0410688000000001</v>
      </c>
      <c r="N1239" s="526"/>
      <c r="O1239" s="934">
        <f>SUM(K1239:M1239)</f>
        <v>4.9236351999999997</v>
      </c>
      <c r="P1239" s="476"/>
      <c r="Q1239" s="476"/>
      <c r="R1239" s="476"/>
      <c r="S1239" s="330"/>
      <c r="T1239" s="665"/>
      <c r="U1239" s="171">
        <f>SUM(O1239,T1239)</f>
        <v>4.9236351999999997</v>
      </c>
      <c r="V1239" s="479"/>
      <c r="W1239" s="2"/>
      <c r="X1239" s="2"/>
    </row>
    <row r="1240" spans="1:24" ht="18" customHeight="1" x14ac:dyDescent="0.3">
      <c r="A1240" s="395" t="s">
        <v>536</v>
      </c>
      <c r="B1240" s="202">
        <v>100</v>
      </c>
      <c r="C1240" s="202">
        <v>144</v>
      </c>
      <c r="D1240" s="134">
        <f>MAX(K1242:L1242:M1242)/144*100</f>
        <v>1.6133333333333333</v>
      </c>
      <c r="E1240" s="134"/>
      <c r="F1240" s="377"/>
      <c r="G1240" s="377"/>
      <c r="H1240" s="173"/>
      <c r="I1240" s="173"/>
      <c r="J1240" s="61">
        <f>(K1240+L1240+M1240)/3</f>
        <v>230.66666666666666</v>
      </c>
      <c r="K1240" s="956">
        <v>232</v>
      </c>
      <c r="L1240" s="298">
        <v>234</v>
      </c>
      <c r="M1240" s="298">
        <v>226</v>
      </c>
      <c r="N1240" s="312"/>
      <c r="O1240" s="914"/>
      <c r="P1240" s="65"/>
      <c r="Q1240" s="65"/>
      <c r="R1240" s="65"/>
      <c r="S1240" s="457"/>
      <c r="T1240" s="788"/>
      <c r="U1240" s="97"/>
      <c r="V1240" s="191"/>
      <c r="W1240" s="2"/>
      <c r="X1240" s="2"/>
    </row>
    <row r="1241" spans="1:24" ht="18" customHeight="1" x14ac:dyDescent="0.3">
      <c r="A1241" s="1061" t="s">
        <v>122</v>
      </c>
      <c r="B1241" s="202"/>
      <c r="C1241" s="202"/>
      <c r="D1241" s="969"/>
      <c r="E1241" s="969"/>
      <c r="F1241" s="377"/>
      <c r="G1241" s="377"/>
      <c r="H1241" s="221"/>
      <c r="I1241" s="221"/>
      <c r="J1241" s="226"/>
      <c r="K1241" s="81">
        <v>1.5488</v>
      </c>
      <c r="L1241" s="81">
        <v>2.3231999999999999</v>
      </c>
      <c r="M1241" s="81">
        <v>1.5488</v>
      </c>
      <c r="N1241" s="312"/>
      <c r="O1241" s="964"/>
      <c r="P1241" s="266"/>
      <c r="Q1241" s="266"/>
      <c r="R1241" s="266"/>
      <c r="S1241" s="457"/>
      <c r="T1241" s="788"/>
      <c r="U1241" s="97"/>
      <c r="V1241" s="191"/>
      <c r="W1241" s="2"/>
      <c r="X1241" s="2"/>
    </row>
    <row r="1242" spans="1:24" ht="18" customHeight="1" x14ac:dyDescent="0.3">
      <c r="A1242" s="100" t="s">
        <v>11</v>
      </c>
      <c r="B1242" s="965"/>
      <c r="C1242" s="965"/>
      <c r="D1242" s="231"/>
      <c r="E1242" s="231"/>
      <c r="F1242" s="804"/>
      <c r="G1242" s="804"/>
      <c r="H1242" s="837"/>
      <c r="I1242" s="837"/>
      <c r="J1242" s="242"/>
      <c r="K1242" s="966">
        <f>SUM(K1241)</f>
        <v>1.5488</v>
      </c>
      <c r="L1242" s="966">
        <f>SUM(L1241)</f>
        <v>2.3231999999999999</v>
      </c>
      <c r="M1242" s="966">
        <f>SUM(M1241)</f>
        <v>1.5488</v>
      </c>
      <c r="N1242" s="967"/>
      <c r="O1242" s="245"/>
      <c r="P1242" s="804"/>
      <c r="Q1242" s="804"/>
      <c r="R1242" s="804"/>
      <c r="S1242" s="321"/>
      <c r="T1242" s="968"/>
      <c r="U1242" s="97"/>
      <c r="V1242" s="191"/>
      <c r="W1242" s="2"/>
      <c r="X1242" s="2"/>
    </row>
    <row r="1243" spans="1:24" ht="18" customHeight="1" x14ac:dyDescent="0.3">
      <c r="A1243" s="114"/>
      <c r="B1243" s="474"/>
      <c r="C1243" s="474"/>
      <c r="D1243" s="236"/>
      <c r="E1243" s="236"/>
      <c r="F1243" s="476"/>
      <c r="G1243" s="476"/>
      <c r="H1243" s="840"/>
      <c r="I1243" s="840"/>
      <c r="J1243" s="244"/>
      <c r="K1243" s="970">
        <f>220*K1242*0.85/1000</f>
        <v>0.28962559999999998</v>
      </c>
      <c r="L1243" s="123">
        <f>220*L1242*0.85/1000</f>
        <v>0.4344384</v>
      </c>
      <c r="M1243" s="196">
        <f>220*M1242*0.85/1000</f>
        <v>0.28962559999999998</v>
      </c>
      <c r="N1243" s="526"/>
      <c r="O1243" s="934">
        <f>SUM(K1243:M1243)</f>
        <v>1.0136896</v>
      </c>
      <c r="P1243" s="476"/>
      <c r="Q1243" s="476"/>
      <c r="R1243" s="476"/>
      <c r="S1243" s="330"/>
      <c r="T1243" s="665"/>
      <c r="U1243" s="478"/>
      <c r="V1243" s="283">
        <f>SUM(O1243,T1243)</f>
        <v>1.0136896</v>
      </c>
      <c r="W1243" s="2"/>
      <c r="X1243" s="2"/>
    </row>
    <row r="1244" spans="1:24" ht="18" customHeight="1" x14ac:dyDescent="0.3">
      <c r="A1244" s="181" t="s">
        <v>342</v>
      </c>
      <c r="B1244" s="132">
        <v>160</v>
      </c>
      <c r="C1244" s="132">
        <v>231</v>
      </c>
      <c r="D1244" s="134">
        <f>MAX(K1248:L1248:M1248)/231*100</f>
        <v>0</v>
      </c>
      <c r="E1244" s="134"/>
      <c r="F1244" s="183"/>
      <c r="G1244" s="183"/>
      <c r="H1244" s="173"/>
      <c r="I1244" s="173"/>
      <c r="J1244" s="61">
        <f>(K1244+L1244+M1244)/3</f>
        <v>234.66666666666666</v>
      </c>
      <c r="K1244" s="956">
        <v>236</v>
      </c>
      <c r="L1244" s="298">
        <v>235</v>
      </c>
      <c r="M1244" s="298">
        <v>233</v>
      </c>
      <c r="N1244" s="312"/>
      <c r="O1244" s="971"/>
      <c r="P1244" s="972"/>
      <c r="Q1244" s="972"/>
      <c r="R1244" s="972"/>
      <c r="S1244" s="225"/>
      <c r="T1244" s="147"/>
      <c r="U1244" s="97"/>
      <c r="V1244" s="191"/>
      <c r="W1244" s="2"/>
      <c r="X1244" s="2"/>
    </row>
    <row r="1245" spans="1:24" ht="18" customHeight="1" x14ac:dyDescent="0.25">
      <c r="A1245" s="1061" t="s">
        <v>102</v>
      </c>
      <c r="B1245" s="73"/>
      <c r="C1245" s="73"/>
      <c r="D1245" s="973"/>
      <c r="E1245" s="167">
        <v>410</v>
      </c>
      <c r="F1245" s="974"/>
      <c r="G1245" s="974"/>
      <c r="H1245" s="79"/>
      <c r="I1245" s="79"/>
      <c r="J1245" s="226"/>
      <c r="K1245" s="81">
        <v>0</v>
      </c>
      <c r="L1245" s="81">
        <v>0</v>
      </c>
      <c r="M1245" s="81">
        <v>0</v>
      </c>
      <c r="N1245" s="312">
        <f>SQRT((0+L1245*0.866-M1245*0.866)*(0+L1245*0.866-M1245*0.866)+(K1245-L1245*0.5-M1245*0.5)*(K1245-L1245*0.5-M1245*0.5))</f>
        <v>0</v>
      </c>
      <c r="O1245" s="975"/>
      <c r="P1245" s="224"/>
      <c r="Q1245" s="224"/>
      <c r="R1245" s="224"/>
      <c r="S1245" s="225"/>
      <c r="T1245" s="147"/>
      <c r="U1245" s="97"/>
      <c r="V1245" s="191"/>
      <c r="W1245" s="2"/>
      <c r="X1245" s="2"/>
    </row>
    <row r="1246" spans="1:24" ht="18" customHeight="1" x14ac:dyDescent="0.25">
      <c r="A1246" s="1061"/>
      <c r="B1246" s="90"/>
      <c r="C1246" s="90"/>
      <c r="D1246" s="740"/>
      <c r="E1246" s="145">
        <v>405</v>
      </c>
      <c r="F1246" s="976"/>
      <c r="G1246" s="976"/>
      <c r="H1246" s="96"/>
      <c r="I1246" s="96"/>
      <c r="J1246" s="226"/>
      <c r="K1246" s="848"/>
      <c r="L1246" s="81"/>
      <c r="M1246" s="81"/>
      <c r="N1246" s="312"/>
      <c r="O1246" s="975"/>
      <c r="P1246" s="224"/>
      <c r="Q1246" s="224"/>
      <c r="R1246" s="224"/>
      <c r="S1246" s="225"/>
      <c r="T1246" s="147"/>
      <c r="U1246" s="97"/>
      <c r="V1246" s="191"/>
      <c r="W1246" s="2"/>
      <c r="X1246" s="2"/>
    </row>
    <row r="1247" spans="1:24" ht="18" customHeight="1" x14ac:dyDescent="0.25">
      <c r="A1247" s="1061"/>
      <c r="B1247" s="872"/>
      <c r="C1247" s="872"/>
      <c r="D1247" s="741"/>
      <c r="E1247" s="734">
        <v>406</v>
      </c>
      <c r="F1247" s="977"/>
      <c r="G1247" s="977"/>
      <c r="H1247" s="874"/>
      <c r="I1247" s="874"/>
      <c r="J1247" s="226"/>
      <c r="K1247" s="848"/>
      <c r="L1247" s="81"/>
      <c r="M1247" s="81"/>
      <c r="N1247" s="312"/>
      <c r="O1247" s="978"/>
      <c r="P1247" s="224"/>
      <c r="Q1247" s="224"/>
      <c r="R1247" s="224"/>
      <c r="S1247" s="225"/>
      <c r="T1247" s="147"/>
      <c r="U1247" s="97"/>
      <c r="V1247" s="191"/>
      <c r="W1247" s="2"/>
      <c r="X1247" s="2"/>
    </row>
    <row r="1248" spans="1:24" ht="18" customHeight="1" x14ac:dyDescent="0.3">
      <c r="A1248" s="100" t="s">
        <v>11</v>
      </c>
      <c r="B1248" s="101"/>
      <c r="C1248" s="101"/>
      <c r="D1248" s="152"/>
      <c r="E1248" s="152"/>
      <c r="F1248" s="106"/>
      <c r="G1248" s="106"/>
      <c r="H1248" s="107"/>
      <c r="I1248" s="107"/>
      <c r="J1248" s="231"/>
      <c r="K1248" s="966">
        <f>SUM(K1245:K1247)</f>
        <v>0</v>
      </c>
      <c r="L1248" s="966">
        <f>SUM(L1245:L1247)</f>
        <v>0</v>
      </c>
      <c r="M1248" s="966">
        <f>SUM(M1245:M1247)</f>
        <v>0</v>
      </c>
      <c r="N1248" s="967">
        <f>SQRT((0+L1248*0.866-M1248*0.866)*(0+L1248*0.866-M1248*0.866)+(K1248-L1248*0.5-M1248*0.5)*(K1248-L1248*0.5-M1248*0.5))</f>
        <v>0</v>
      </c>
      <c r="O1248" s="245"/>
      <c r="P1248" s="110"/>
      <c r="Q1248" s="110"/>
      <c r="R1248" s="110"/>
      <c r="S1248" s="321"/>
      <c r="T1248" s="968"/>
      <c r="U1248" s="97"/>
      <c r="V1248" s="191"/>
      <c r="W1248" s="2"/>
      <c r="X1248" s="2"/>
    </row>
    <row r="1249" spans="1:24" ht="18" customHeight="1" x14ac:dyDescent="0.3">
      <c r="A1249" s="114"/>
      <c r="B1249" s="115"/>
      <c r="C1249" s="115"/>
      <c r="D1249" s="160"/>
      <c r="E1249" s="160"/>
      <c r="F1249" s="120"/>
      <c r="G1249" s="120"/>
      <c r="H1249" s="121"/>
      <c r="I1249" s="121"/>
      <c r="J1249" s="236"/>
      <c r="K1249" s="880">
        <f>220*K1248*0.85/1000</f>
        <v>0</v>
      </c>
      <c r="L1249" s="123">
        <f>220*L1248*0.85/1000</f>
        <v>0</v>
      </c>
      <c r="M1249" s="123">
        <f>220*M1248*0.85/1000</f>
        <v>0</v>
      </c>
      <c r="N1249" s="526"/>
      <c r="O1249" s="934">
        <f>SUM(K1249:M1249)</f>
        <v>0</v>
      </c>
      <c r="P1249" s="126"/>
      <c r="Q1249" s="126"/>
      <c r="R1249" s="126"/>
      <c r="S1249" s="330"/>
      <c r="T1249" s="665"/>
      <c r="U1249" s="171">
        <f>SUM(O1249,T1249)</f>
        <v>0</v>
      </c>
      <c r="V1249" s="479"/>
      <c r="W1249" s="2"/>
      <c r="X1249" s="2"/>
    </row>
    <row r="1250" spans="1:24" ht="18" customHeight="1" x14ac:dyDescent="0.3">
      <c r="A1250" s="181" t="s">
        <v>343</v>
      </c>
      <c r="B1250" s="132">
        <v>160</v>
      </c>
      <c r="C1250" s="132">
        <v>231</v>
      </c>
      <c r="D1250" s="134">
        <f>MAX(K1254:M1254)*100/C1250</f>
        <v>0</v>
      </c>
      <c r="E1250" s="134"/>
      <c r="F1250" s="183"/>
      <c r="G1250" s="183"/>
      <c r="H1250" s="221"/>
      <c r="I1250" s="221"/>
      <c r="J1250" s="61">
        <f>(K1250+L1250+M1250)/3</f>
        <v>234.66666666666666</v>
      </c>
      <c r="K1250" s="956">
        <v>236</v>
      </c>
      <c r="L1250" s="298">
        <v>235</v>
      </c>
      <c r="M1250" s="298">
        <v>233</v>
      </c>
      <c r="N1250" s="312"/>
      <c r="O1250" s="667"/>
      <c r="P1250" s="972"/>
      <c r="Q1250" s="972"/>
      <c r="R1250" s="972"/>
      <c r="S1250" s="225"/>
      <c r="T1250" s="147"/>
      <c r="U1250" s="97"/>
      <c r="V1250" s="191"/>
      <c r="W1250" s="2"/>
      <c r="X1250" s="2"/>
    </row>
    <row r="1251" spans="1:24" ht="18" customHeight="1" x14ac:dyDescent="0.25">
      <c r="A1251" s="1061" t="s">
        <v>102</v>
      </c>
      <c r="B1251" s="73"/>
      <c r="C1251" s="73"/>
      <c r="D1251" s="973"/>
      <c r="E1251" s="167">
        <v>410</v>
      </c>
      <c r="F1251" s="974"/>
      <c r="G1251" s="974"/>
      <c r="H1251" s="979"/>
      <c r="I1251" s="979"/>
      <c r="J1251" s="226"/>
      <c r="K1251" s="81">
        <v>0</v>
      </c>
      <c r="L1251" s="81">
        <v>0</v>
      </c>
      <c r="M1251" s="81">
        <v>0</v>
      </c>
      <c r="N1251" s="312">
        <f>SQRT((0+L1251*0.866-M1251*0.866)*(0+L1251*0.866-M1251*0.866)+(K1251-L1251*0.5-M1251*0.5)*(K1251-L1251*0.5-M1251*0.5))</f>
        <v>0</v>
      </c>
      <c r="O1251" s="669"/>
      <c r="P1251" s="224"/>
      <c r="Q1251" s="224"/>
      <c r="R1251" s="224"/>
      <c r="S1251" s="225"/>
      <c r="T1251" s="147"/>
      <c r="U1251" s="97"/>
      <c r="V1251" s="191"/>
      <c r="W1251" s="2"/>
      <c r="X1251" s="2"/>
    </row>
    <row r="1252" spans="1:24" ht="18" customHeight="1" x14ac:dyDescent="0.25">
      <c r="A1252" s="1061"/>
      <c r="B1252" s="90"/>
      <c r="C1252" s="90"/>
      <c r="D1252" s="740"/>
      <c r="E1252" s="145">
        <v>405</v>
      </c>
      <c r="F1252" s="976"/>
      <c r="G1252" s="976"/>
      <c r="H1252" s="549"/>
      <c r="I1252" s="549"/>
      <c r="J1252" s="226"/>
      <c r="K1252" s="848"/>
      <c r="L1252" s="81"/>
      <c r="M1252" s="81"/>
      <c r="N1252" s="312"/>
      <c r="O1252" s="936"/>
      <c r="P1252" s="224"/>
      <c r="Q1252" s="224"/>
      <c r="R1252" s="224"/>
      <c r="S1252" s="225"/>
      <c r="T1252" s="147"/>
      <c r="U1252" s="97"/>
      <c r="V1252" s="191"/>
      <c r="W1252" s="2"/>
      <c r="X1252" s="2"/>
    </row>
    <row r="1253" spans="1:24" ht="18" customHeight="1" x14ac:dyDescent="0.25">
      <c r="A1253" s="1061"/>
      <c r="B1253" s="90"/>
      <c r="C1253" s="90"/>
      <c r="D1253" s="740"/>
      <c r="E1253" s="145">
        <v>406</v>
      </c>
      <c r="F1253" s="976"/>
      <c r="G1253" s="976"/>
      <c r="H1253" s="549"/>
      <c r="I1253" s="549"/>
      <c r="J1253" s="226"/>
      <c r="K1253" s="848"/>
      <c r="L1253" s="81"/>
      <c r="M1253" s="81"/>
      <c r="N1253" s="312"/>
      <c r="O1253" s="936"/>
      <c r="P1253" s="224"/>
      <c r="Q1253" s="224"/>
      <c r="R1253" s="224"/>
      <c r="S1253" s="225"/>
      <c r="T1253" s="147"/>
      <c r="U1253" s="97"/>
      <c r="V1253" s="191"/>
      <c r="W1253" s="2"/>
      <c r="X1253" s="2"/>
    </row>
    <row r="1254" spans="1:24" ht="18" customHeight="1" x14ac:dyDescent="0.3">
      <c r="A1254" s="100" t="s">
        <v>11</v>
      </c>
      <c r="B1254" s="101"/>
      <c r="C1254" s="101"/>
      <c r="D1254" s="152"/>
      <c r="E1254" s="152"/>
      <c r="F1254" s="106"/>
      <c r="G1254" s="106"/>
      <c r="H1254" s="107"/>
      <c r="I1254" s="107"/>
      <c r="J1254" s="231"/>
      <c r="K1254" s="966">
        <f>SUM(K1251:K1253)</f>
        <v>0</v>
      </c>
      <c r="L1254" s="966">
        <f>SUM(L1251:L1253)</f>
        <v>0</v>
      </c>
      <c r="M1254" s="966">
        <f>SUM(M1251:M1253)</f>
        <v>0</v>
      </c>
      <c r="N1254" s="967">
        <f>SQRT((0+L1254*0.866-M1254*0.866)*(0+L1254*0.866-M1254*0.866)+(K1254-L1254*0.5-M1254*0.5)*(K1254-L1254*0.5-M1254*0.5))</f>
        <v>0</v>
      </c>
      <c r="O1254" s="245"/>
      <c r="P1254" s="110"/>
      <c r="Q1254" s="110"/>
      <c r="R1254" s="110"/>
      <c r="S1254" s="321"/>
      <c r="T1254" s="968"/>
      <c r="U1254" s="97"/>
      <c r="V1254" s="191"/>
      <c r="W1254" s="2"/>
      <c r="X1254" s="2"/>
    </row>
    <row r="1255" spans="1:24" ht="18" customHeight="1" x14ac:dyDescent="0.3">
      <c r="A1255" s="114"/>
      <c r="B1255" s="115"/>
      <c r="C1255" s="115"/>
      <c r="D1255" s="160"/>
      <c r="E1255" s="160"/>
      <c r="F1255" s="120"/>
      <c r="G1255" s="120"/>
      <c r="H1255" s="121"/>
      <c r="I1255" s="121"/>
      <c r="J1255" s="236"/>
      <c r="K1255" s="880">
        <f>220*K1254*0.85/1000</f>
        <v>0</v>
      </c>
      <c r="L1255" s="123">
        <f>220*L1254*0.85/1000</f>
        <v>0</v>
      </c>
      <c r="M1255" s="123">
        <f>220*M1254*0.85/1000</f>
        <v>0</v>
      </c>
      <c r="N1255" s="526"/>
      <c r="O1255" s="934">
        <f>SUM(K1255:M1255)</f>
        <v>0</v>
      </c>
      <c r="P1255" s="126"/>
      <c r="Q1255" s="126"/>
      <c r="R1255" s="126"/>
      <c r="S1255" s="330"/>
      <c r="T1255" s="665"/>
      <c r="U1255" s="478"/>
      <c r="V1255" s="283">
        <f>SUM(O1255,T1255)</f>
        <v>0</v>
      </c>
      <c r="W1255" s="2"/>
      <c r="X1255" s="2"/>
    </row>
    <row r="1256" spans="1:24" ht="18" customHeight="1" x14ac:dyDescent="0.3">
      <c r="A1256" s="181" t="s">
        <v>198</v>
      </c>
      <c r="B1256" s="295">
        <v>250</v>
      </c>
      <c r="C1256" s="295">
        <v>361</v>
      </c>
      <c r="D1256" s="134">
        <f>MAX(K1260:L1260:M1260)/361*250</f>
        <v>6.9252077562326866</v>
      </c>
      <c r="E1256" s="134"/>
      <c r="F1256" s="666"/>
      <c r="G1256" s="666"/>
      <c r="H1256" s="980"/>
      <c r="I1256" s="980"/>
      <c r="J1256" s="61">
        <f>(K1256+L1256+M1256)/3</f>
        <v>229.33333333333334</v>
      </c>
      <c r="K1256" s="981">
        <v>231</v>
      </c>
      <c r="L1256" s="982">
        <v>229</v>
      </c>
      <c r="M1256" s="982">
        <v>228</v>
      </c>
      <c r="N1256" s="312"/>
      <c r="O1256" s="971"/>
      <c r="P1256" s="972"/>
      <c r="Q1256" s="972"/>
      <c r="R1256" s="972"/>
      <c r="S1256" s="225"/>
      <c r="T1256" s="147"/>
      <c r="U1256" s="97"/>
      <c r="V1256" s="191"/>
      <c r="W1256" s="2"/>
      <c r="X1256" s="2"/>
    </row>
    <row r="1257" spans="1:24" ht="18" customHeight="1" x14ac:dyDescent="0.25">
      <c r="A1257" s="1061" t="s">
        <v>103</v>
      </c>
      <c r="B1257" s="73"/>
      <c r="C1257" s="73"/>
      <c r="D1257" s="973"/>
      <c r="E1257" s="167">
        <v>402</v>
      </c>
      <c r="F1257" s="974"/>
      <c r="G1257" s="974"/>
      <c r="H1257" s="979"/>
      <c r="I1257" s="979"/>
      <c r="J1257" s="306"/>
      <c r="K1257" s="81">
        <v>3.5</v>
      </c>
      <c r="L1257" s="81">
        <v>0.3</v>
      </c>
      <c r="M1257" s="81">
        <v>10</v>
      </c>
      <c r="N1257" s="312">
        <f>SQRT((0+L1257*0.866-M1257*0.866)*(0+L1257*0.866-M1257*0.866)+(K1257-L1257*0.5-M1257*0.5)*(K1257-L1257*0.5-M1257*0.5))</f>
        <v>8.5607160938790621</v>
      </c>
      <c r="O1257" s="983"/>
      <c r="P1257" s="389"/>
      <c r="Q1257" s="389"/>
      <c r="R1257" s="389"/>
      <c r="S1257" s="225"/>
      <c r="T1257" s="797"/>
      <c r="U1257" s="97"/>
      <c r="V1257" s="191"/>
      <c r="W1257" s="113"/>
      <c r="X1257" s="113"/>
    </row>
    <row r="1258" spans="1:24" ht="18" customHeight="1" x14ac:dyDescent="0.25">
      <c r="A1258" s="1061" t="s">
        <v>197</v>
      </c>
      <c r="B1258" s="90"/>
      <c r="C1258" s="90"/>
      <c r="D1258" s="740"/>
      <c r="E1258" s="145">
        <v>395</v>
      </c>
      <c r="F1258" s="976"/>
      <c r="G1258" s="976"/>
      <c r="H1258" s="549"/>
      <c r="I1258" s="549"/>
      <c r="J1258" s="306"/>
      <c r="K1258" s="81">
        <v>0</v>
      </c>
      <c r="L1258" s="81">
        <v>0</v>
      </c>
      <c r="M1258" s="81">
        <v>0</v>
      </c>
      <c r="N1258" s="312">
        <f>SQRT((0+L1258*0.866-M1258*0.866)*(0+L1258*0.866-M1258*0.866)+(K1258-L1258*0.5-M1258*0.5)*(K1258-L1258*0.5-M1258*0.5))</f>
        <v>0</v>
      </c>
      <c r="O1258" s="983"/>
      <c r="P1258" s="389"/>
      <c r="Q1258" s="389"/>
      <c r="R1258" s="389"/>
      <c r="S1258" s="225"/>
      <c r="T1258" s="228"/>
      <c r="U1258" s="97"/>
      <c r="V1258" s="191"/>
      <c r="W1258" s="2"/>
      <c r="X1258" s="2"/>
    </row>
    <row r="1259" spans="1:24" ht="18" customHeight="1" x14ac:dyDescent="0.25">
      <c r="A1259" s="1061"/>
      <c r="B1259" s="90"/>
      <c r="C1259" s="90"/>
      <c r="D1259" s="740"/>
      <c r="E1259" s="145">
        <v>400</v>
      </c>
      <c r="F1259" s="976"/>
      <c r="G1259" s="976"/>
      <c r="H1259" s="549"/>
      <c r="I1259" s="549"/>
      <c r="J1259" s="306"/>
      <c r="K1259" s="984"/>
      <c r="L1259" s="499"/>
      <c r="M1259" s="499"/>
      <c r="N1259" s="312"/>
      <c r="O1259" s="985"/>
      <c r="P1259" s="389"/>
      <c r="Q1259" s="389"/>
      <c r="R1259" s="389"/>
      <c r="S1259" s="225"/>
      <c r="T1259" s="228"/>
      <c r="U1259" s="97"/>
      <c r="V1259" s="191"/>
      <c r="W1259" s="2"/>
      <c r="X1259" s="2"/>
    </row>
    <row r="1260" spans="1:24" ht="18" customHeight="1" x14ac:dyDescent="0.3">
      <c r="A1260" s="100" t="s">
        <v>11</v>
      </c>
      <c r="B1260" s="101"/>
      <c r="C1260" s="101"/>
      <c r="D1260" s="152"/>
      <c r="E1260" s="152"/>
      <c r="F1260" s="106"/>
      <c r="G1260" s="106"/>
      <c r="H1260" s="107"/>
      <c r="I1260" s="107"/>
      <c r="J1260" s="317"/>
      <c r="K1260" s="921">
        <f>SUM(K1257:K1259)</f>
        <v>3.5</v>
      </c>
      <c r="L1260" s="921">
        <f>SUM(L1257:L1259)</f>
        <v>0.3</v>
      </c>
      <c r="M1260" s="921">
        <f>SUM(M1257:M1259)</f>
        <v>10</v>
      </c>
      <c r="N1260" s="967">
        <f>SQRT((0+L1260*0.866-M1260*0.866)*(0+L1260*0.866-M1260*0.866)+(K1260-L1260*0.5-M1260*0.5)*(K1260-L1260*0.5-M1260*0.5))</f>
        <v>8.5607160938790621</v>
      </c>
      <c r="O1260" s="335"/>
      <c r="P1260" s="320"/>
      <c r="Q1260" s="320"/>
      <c r="R1260" s="320"/>
      <c r="S1260" s="321"/>
      <c r="T1260" s="968"/>
      <c r="U1260" s="97"/>
      <c r="V1260" s="191"/>
      <c r="W1260" s="2"/>
      <c r="X1260" s="2"/>
    </row>
    <row r="1261" spans="1:24" ht="18" customHeight="1" x14ac:dyDescent="0.3">
      <c r="A1261" s="114"/>
      <c r="B1261" s="115"/>
      <c r="C1261" s="115"/>
      <c r="D1261" s="160"/>
      <c r="E1261" s="160"/>
      <c r="F1261" s="120"/>
      <c r="G1261" s="120"/>
      <c r="H1261" s="121"/>
      <c r="I1261" s="121"/>
      <c r="J1261" s="326"/>
      <c r="K1261" s="845">
        <f>220*K1260*0.85/1000</f>
        <v>0.65449999999999997</v>
      </c>
      <c r="L1261" s="327">
        <f>220*L1260*0.85/1000</f>
        <v>5.6100000000000004E-2</v>
      </c>
      <c r="M1261" s="327">
        <f>220*M1260*0.85/1000</f>
        <v>1.87</v>
      </c>
      <c r="N1261" s="526"/>
      <c r="O1261" s="439">
        <f>SUM(K1261:M1261)</f>
        <v>2.5806</v>
      </c>
      <c r="P1261" s="329"/>
      <c r="Q1261" s="329"/>
      <c r="R1261" s="329"/>
      <c r="S1261" s="330"/>
      <c r="T1261" s="665"/>
      <c r="U1261" s="171">
        <f>SUM(O1261,T1261)</f>
        <v>2.5806</v>
      </c>
      <c r="V1261" s="479"/>
      <c r="W1261" s="2"/>
      <c r="X1261" s="2"/>
    </row>
    <row r="1262" spans="1:24" ht="18" customHeight="1" x14ac:dyDescent="0.3">
      <c r="A1262" s="181" t="s">
        <v>196</v>
      </c>
      <c r="B1262" s="295">
        <v>250</v>
      </c>
      <c r="C1262" s="295">
        <v>361</v>
      </c>
      <c r="D1262" s="134">
        <f>MAX(K1266:L1266:M1266)/361*100</f>
        <v>35.395013850415516</v>
      </c>
      <c r="E1262" s="134"/>
      <c r="F1262" s="666"/>
      <c r="G1262" s="666"/>
      <c r="H1262" s="421"/>
      <c r="I1262" s="421"/>
      <c r="J1262" s="61">
        <f>(K1262+L1262+M1262)/3</f>
        <v>222.66666666666666</v>
      </c>
      <c r="K1262" s="956">
        <v>228</v>
      </c>
      <c r="L1262" s="298">
        <v>227</v>
      </c>
      <c r="M1262" s="298">
        <v>213</v>
      </c>
      <c r="N1262" s="312"/>
      <c r="O1262" s="971"/>
      <c r="P1262" s="972"/>
      <c r="Q1262" s="972"/>
      <c r="R1262" s="972"/>
      <c r="S1262" s="225"/>
      <c r="T1262" s="228"/>
      <c r="U1262" s="97"/>
      <c r="V1262" s="191"/>
      <c r="W1262" s="2"/>
      <c r="X1262" s="2"/>
    </row>
    <row r="1263" spans="1:24" ht="18" customHeight="1" x14ac:dyDescent="0.25">
      <c r="A1263" s="1061" t="s">
        <v>104</v>
      </c>
      <c r="B1263" s="302"/>
      <c r="C1263" s="302"/>
      <c r="D1263" s="555"/>
      <c r="E1263" s="168">
        <v>388</v>
      </c>
      <c r="F1263" s="556"/>
      <c r="G1263" s="556"/>
      <c r="H1263" s="557"/>
      <c r="I1263" s="557"/>
      <c r="J1263" s="306"/>
      <c r="K1263" s="81">
        <v>118.4832</v>
      </c>
      <c r="L1263" s="81">
        <v>0.77439999999999998</v>
      </c>
      <c r="M1263" s="81">
        <v>10.0672</v>
      </c>
      <c r="N1263" s="312">
        <f>SQRT((0+L1263*0.866-M1263*0.866)*(0+L1263*0.866-M1263*0.866)+(K1263-L1263*0.5-M1263*0.5)*(K1263-L1263*0.5-M1263*0.5))</f>
        <v>113.34844327546011</v>
      </c>
      <c r="O1263" s="983"/>
      <c r="P1263" s="389"/>
      <c r="Q1263" s="389"/>
      <c r="R1263" s="389"/>
      <c r="S1263" s="225"/>
      <c r="T1263" s="251"/>
      <c r="U1263" s="97"/>
      <c r="V1263" s="191"/>
      <c r="W1263" s="2"/>
      <c r="X1263" s="2"/>
    </row>
    <row r="1264" spans="1:24" ht="18" customHeight="1" x14ac:dyDescent="0.25">
      <c r="A1264" s="1061" t="s">
        <v>105</v>
      </c>
      <c r="B1264" s="308"/>
      <c r="C1264" s="308"/>
      <c r="D1264" s="558"/>
      <c r="E1264" s="146">
        <v>381</v>
      </c>
      <c r="F1264" s="559"/>
      <c r="G1264" s="559"/>
      <c r="H1264" s="560"/>
      <c r="I1264" s="560"/>
      <c r="J1264" s="306"/>
      <c r="K1264" s="81">
        <v>9.2927999999999997</v>
      </c>
      <c r="L1264" s="81">
        <v>0</v>
      </c>
      <c r="M1264" s="81">
        <v>2.3231999999999999</v>
      </c>
      <c r="N1264" s="312">
        <f>SQRT((0+L1264*0.866-M1264*0.866)*(0+L1264*0.866-M1264*0.866)+(K1264-L1264*0.5-M1264*0.5)*(K1264-L1264*0.5-M1264*0.5))</f>
        <v>8.376402547671491</v>
      </c>
      <c r="O1264" s="983"/>
      <c r="P1264" s="389"/>
      <c r="Q1264" s="389"/>
      <c r="R1264" s="389"/>
      <c r="S1264" s="225"/>
      <c r="T1264" s="228"/>
      <c r="U1264" s="97"/>
      <c r="V1264" s="191"/>
      <c r="W1264" s="2"/>
      <c r="X1264" s="2"/>
    </row>
    <row r="1265" spans="1:24" ht="18" customHeight="1" x14ac:dyDescent="0.25">
      <c r="A1265" s="1061"/>
      <c r="B1265" s="308"/>
      <c r="C1265" s="308"/>
      <c r="D1265" s="558"/>
      <c r="E1265" s="146">
        <v>386</v>
      </c>
      <c r="F1265" s="559"/>
      <c r="G1265" s="559"/>
      <c r="H1265" s="560"/>
      <c r="I1265" s="560"/>
      <c r="J1265" s="306"/>
      <c r="K1265" s="986"/>
      <c r="L1265" s="358"/>
      <c r="M1265" s="358"/>
      <c r="N1265" s="312"/>
      <c r="O1265" s="985"/>
      <c r="P1265" s="389"/>
      <c r="Q1265" s="389"/>
      <c r="R1265" s="389"/>
      <c r="S1265" s="225"/>
      <c r="T1265" s="228"/>
      <c r="U1265" s="97"/>
      <c r="V1265" s="191"/>
      <c r="W1265" s="2"/>
      <c r="X1265" s="2"/>
    </row>
    <row r="1266" spans="1:24" ht="18" customHeight="1" x14ac:dyDescent="0.3">
      <c r="A1266" s="100" t="s">
        <v>11</v>
      </c>
      <c r="B1266" s="314"/>
      <c r="C1266" s="314"/>
      <c r="D1266" s="315"/>
      <c r="E1266" s="315"/>
      <c r="F1266" s="334"/>
      <c r="G1266" s="334"/>
      <c r="H1266" s="365"/>
      <c r="I1266" s="365"/>
      <c r="J1266" s="317"/>
      <c r="K1266" s="921">
        <f>SUM(K1263:K1265)</f>
        <v>127.776</v>
      </c>
      <c r="L1266" s="921">
        <f>SUM(L1263:L1265)</f>
        <v>0.77439999999999998</v>
      </c>
      <c r="M1266" s="921">
        <f>SUM(M1263:M1265)</f>
        <v>12.3904</v>
      </c>
      <c r="N1266" s="967">
        <f>SQRT((0+L1266*0.866-M1266*0.866)*(0+L1266*0.866-M1266*0.866)+(K1266-L1266*0.5-M1266*0.5)*(K1266-L1266*0.5-M1266*0.5))</f>
        <v>121.61036689351749</v>
      </c>
      <c r="O1266" s="335"/>
      <c r="P1266" s="320"/>
      <c r="Q1266" s="320"/>
      <c r="R1266" s="320"/>
      <c r="S1266" s="321"/>
      <c r="T1266" s="987"/>
      <c r="U1266" s="97"/>
      <c r="V1266" s="191"/>
      <c r="W1266" s="113"/>
      <c r="X1266" s="113"/>
    </row>
    <row r="1267" spans="1:24" ht="18" customHeight="1" x14ac:dyDescent="0.3">
      <c r="A1267" s="114"/>
      <c r="B1267" s="323"/>
      <c r="C1267" s="323"/>
      <c r="D1267" s="324"/>
      <c r="E1267" s="324"/>
      <c r="F1267" s="368"/>
      <c r="G1267" s="368"/>
      <c r="H1267" s="369"/>
      <c r="I1267" s="369"/>
      <c r="J1267" s="326"/>
      <c r="K1267" s="845">
        <f>220*K1266*0.85/1000</f>
        <v>23.894111999999996</v>
      </c>
      <c r="L1267" s="327">
        <f>220*L1266*0.85/1000</f>
        <v>0.14481279999999999</v>
      </c>
      <c r="M1267" s="327">
        <f>220*M1266*0.85/1000</f>
        <v>2.3170047999999999</v>
      </c>
      <c r="N1267" s="526"/>
      <c r="O1267" s="439">
        <f>SUM(K1267:M1267)</f>
        <v>26.355929599999996</v>
      </c>
      <c r="P1267" s="329"/>
      <c r="Q1267" s="329"/>
      <c r="R1267" s="329"/>
      <c r="S1267" s="330"/>
      <c r="T1267" s="988"/>
      <c r="U1267" s="171">
        <f>SUM(O1267,T1267)</f>
        <v>26.355929599999996</v>
      </c>
      <c r="V1267" s="479"/>
      <c r="W1267" s="113"/>
      <c r="X1267" s="113"/>
    </row>
    <row r="1268" spans="1:24" ht="18" customHeight="1" x14ac:dyDescent="0.3">
      <c r="A1268" s="181" t="s">
        <v>537</v>
      </c>
      <c r="B1268" s="132">
        <v>250</v>
      </c>
      <c r="C1268" s="132">
        <v>361</v>
      </c>
      <c r="D1268" s="134">
        <f>MAX(K1272:L1272:M1272)/361*100</f>
        <v>5.2631578947368416</v>
      </c>
      <c r="E1268" s="134"/>
      <c r="F1268" s="190"/>
      <c r="G1268" s="190"/>
      <c r="H1268" s="173"/>
      <c r="I1268" s="173"/>
      <c r="J1268" s="61">
        <f>(K1268+L1268+M1268)/3</f>
        <v>231.66666666666666</v>
      </c>
      <c r="K1268" s="956">
        <v>232</v>
      </c>
      <c r="L1268" s="298">
        <v>233</v>
      </c>
      <c r="M1268" s="298">
        <v>230</v>
      </c>
      <c r="N1268" s="312">
        <f>SQRT((0+L1268*0.866-M1268*0.866)*(0+L1268*0.866-M1268*0.866)+(K1268-L1268*0.5-M1268*0.5)*(K1268-L1268*0.5-M1268*0.5))</f>
        <v>2.6456764730404814</v>
      </c>
      <c r="O1268" s="989"/>
      <c r="P1268" s="346"/>
      <c r="Q1268" s="346"/>
      <c r="R1268" s="348"/>
      <c r="S1268" s="193"/>
      <c r="T1268" s="147"/>
      <c r="U1268" s="97"/>
      <c r="V1268" s="191"/>
      <c r="W1268" s="2"/>
      <c r="X1268" s="2"/>
    </row>
    <row r="1269" spans="1:24" ht="18" customHeight="1" x14ac:dyDescent="0.25">
      <c r="A1269" s="1061" t="s">
        <v>580</v>
      </c>
      <c r="B1269" s="73"/>
      <c r="C1269" s="73"/>
      <c r="D1269" s="167"/>
      <c r="E1269" s="167">
        <v>407</v>
      </c>
      <c r="F1269" s="78"/>
      <c r="G1269" s="78"/>
      <c r="H1269" s="79"/>
      <c r="I1269" s="79"/>
      <c r="J1269" s="241"/>
      <c r="K1269" s="81">
        <v>18</v>
      </c>
      <c r="L1269" s="81">
        <v>7</v>
      </c>
      <c r="M1269" s="81">
        <v>4.6463999999999999</v>
      </c>
      <c r="N1269" s="312">
        <f>SQRT((0+L1269*0.866-M1269*0.866)*(0+L1269*0.866-M1269*0.866)+(K1269-L1269*0.5-M1269*0.5)*(K1269-L1269*0.5-M1269*0.5))</f>
        <v>12.346205458558908</v>
      </c>
      <c r="O1269" s="258"/>
      <c r="P1269" s="84"/>
      <c r="Q1269" s="84"/>
      <c r="R1269" s="138"/>
      <c r="S1269" s="193"/>
      <c r="T1269" s="147"/>
      <c r="U1269" s="97"/>
      <c r="V1269" s="191"/>
      <c r="W1269" s="2"/>
      <c r="X1269" s="2"/>
    </row>
    <row r="1270" spans="1:24" ht="18" customHeight="1" x14ac:dyDescent="0.25">
      <c r="A1270" s="1061" t="s">
        <v>581</v>
      </c>
      <c r="B1270" s="90"/>
      <c r="C1270" s="90"/>
      <c r="D1270" s="145"/>
      <c r="E1270" s="145">
        <v>406</v>
      </c>
      <c r="F1270" s="95"/>
      <c r="G1270" s="95"/>
      <c r="H1270" s="96"/>
      <c r="I1270" s="96"/>
      <c r="J1270" s="241"/>
      <c r="K1270" s="81">
        <v>1</v>
      </c>
      <c r="L1270" s="81">
        <v>0.4</v>
      </c>
      <c r="M1270" s="81">
        <v>0.3</v>
      </c>
      <c r="N1270" s="312">
        <f>SQRT((0+L1270*0.866-M1270*0.866)*(0+L1270*0.866-M1270*0.866)+(K1270-L1270*0.5-M1270*0.5)*(K1270-L1270*0.5-M1270*0.5))</f>
        <v>0.65574351693325961</v>
      </c>
      <c r="O1270" s="258"/>
      <c r="P1270" s="84"/>
      <c r="Q1270" s="84"/>
      <c r="R1270" s="138"/>
      <c r="S1270" s="193"/>
      <c r="T1270" s="147"/>
      <c r="U1270" s="97"/>
      <c r="V1270" s="191"/>
      <c r="W1270" s="2"/>
      <c r="X1270" s="2"/>
    </row>
    <row r="1271" spans="1:24" ht="18" customHeight="1" x14ac:dyDescent="0.25">
      <c r="A1271" s="1084"/>
      <c r="B1271" s="90"/>
      <c r="C1271" s="90"/>
      <c r="D1271" s="145"/>
      <c r="E1271" s="145">
        <v>401</v>
      </c>
      <c r="F1271" s="95"/>
      <c r="G1271" s="95"/>
      <c r="H1271" s="96"/>
      <c r="I1271" s="96"/>
      <c r="J1271" s="241"/>
      <c r="K1271" s="848"/>
      <c r="L1271" s="81"/>
      <c r="M1271" s="81"/>
      <c r="N1271" s="82"/>
      <c r="O1271" s="276"/>
      <c r="P1271" s="84"/>
      <c r="Q1271" s="84"/>
      <c r="R1271" s="138"/>
      <c r="S1271" s="193"/>
      <c r="T1271" s="147"/>
      <c r="U1271" s="97"/>
      <c r="V1271" s="191"/>
      <c r="W1271" s="2"/>
      <c r="X1271" s="2"/>
    </row>
    <row r="1272" spans="1:24" ht="18" customHeight="1" x14ac:dyDescent="0.3">
      <c r="A1272" s="990" t="s">
        <v>11</v>
      </c>
      <c r="B1272" s="101"/>
      <c r="C1272" s="101"/>
      <c r="D1272" s="152"/>
      <c r="E1272" s="152"/>
      <c r="F1272" s="106"/>
      <c r="G1272" s="106"/>
      <c r="H1272" s="107"/>
      <c r="I1272" s="107"/>
      <c r="J1272" s="317"/>
      <c r="K1272" s="966">
        <f>SUM(K1269:K1271)</f>
        <v>19</v>
      </c>
      <c r="L1272" s="966">
        <f>SUM(L1269:L1271)</f>
        <v>7.4</v>
      </c>
      <c r="M1272" s="966">
        <f>SUM(M1269:M1271)</f>
        <v>4.9463999999999997</v>
      </c>
      <c r="N1272" s="108">
        <f>SQRT((0+L1272*0.866-M1272*0.866)*(0+L1272*0.866-M1272*0.866)+(K1272-L1272*0.5-M1272*0.5)*(K1272-L1272*0.5-M1272*0.5))</f>
        <v>13.001601750294837</v>
      </c>
      <c r="O1272" s="245"/>
      <c r="P1272" s="110"/>
      <c r="Q1272" s="110"/>
      <c r="R1272" s="157"/>
      <c r="S1272" s="838"/>
      <c r="T1272" s="968"/>
      <c r="U1272" s="97"/>
      <c r="V1272" s="191"/>
      <c r="W1272" s="991"/>
      <c r="X1272" s="991"/>
    </row>
    <row r="1273" spans="1:24" ht="18" customHeight="1" x14ac:dyDescent="0.3">
      <c r="A1273" s="992"/>
      <c r="B1273" s="115"/>
      <c r="C1273" s="115"/>
      <c r="D1273" s="160"/>
      <c r="E1273" s="160"/>
      <c r="F1273" s="120"/>
      <c r="G1273" s="120"/>
      <c r="H1273" s="121"/>
      <c r="I1273" s="121"/>
      <c r="J1273" s="326"/>
      <c r="K1273" s="880">
        <f>220*K1272*0.85/1000</f>
        <v>3.5529999999999999</v>
      </c>
      <c r="L1273" s="123">
        <f>220*L1272*0.85/1000</f>
        <v>1.3837999999999999</v>
      </c>
      <c r="M1273" s="123">
        <f>220*M1272*0.85/1000</f>
        <v>0.92497679999999982</v>
      </c>
      <c r="N1273" s="124"/>
      <c r="O1273" s="934">
        <f>SUM(K1273:M1273)</f>
        <v>5.8617767999999995</v>
      </c>
      <c r="P1273" s="126"/>
      <c r="Q1273" s="126"/>
      <c r="R1273" s="163"/>
      <c r="S1273" s="841"/>
      <c r="T1273" s="665"/>
      <c r="U1273" s="171">
        <f>SUM(O1273,T1273)</f>
        <v>5.8617767999999995</v>
      </c>
      <c r="V1273" s="479"/>
      <c r="W1273" s="991"/>
      <c r="X1273" s="991"/>
    </row>
    <row r="1274" spans="1:24" ht="18" customHeight="1" x14ac:dyDescent="0.3">
      <c r="A1274" s="181" t="s">
        <v>582</v>
      </c>
      <c r="B1274" s="132">
        <v>250</v>
      </c>
      <c r="C1274" s="132">
        <v>361</v>
      </c>
      <c r="D1274" s="134">
        <f ca="1">MAX(K1278:L1278:M1278)/361*100</f>
        <v>5.2631578947368416</v>
      </c>
      <c r="E1274" s="134"/>
      <c r="F1274" s="190"/>
      <c r="G1274" s="190"/>
      <c r="H1274" s="173"/>
      <c r="I1274" s="173"/>
      <c r="J1274" s="61">
        <f>(K1274+L1274+M1274)/3</f>
        <v>232.33333333333334</v>
      </c>
      <c r="K1274" s="956">
        <v>234</v>
      </c>
      <c r="L1274" s="298">
        <v>233</v>
      </c>
      <c r="M1274" s="298">
        <v>230</v>
      </c>
      <c r="N1274" s="312">
        <f>SQRT((0+L1274*0.866-M1274*0.866)*(0+L1274*0.866-M1274*0.866)+(K1274-L1274*0.5-M1274*0.5)*(K1274-L1274*0.5-M1274*0.5))</f>
        <v>3.6054963597263443</v>
      </c>
      <c r="O1274" s="989"/>
      <c r="P1274" s="346"/>
      <c r="Q1274" s="346"/>
      <c r="R1274" s="348"/>
      <c r="S1274" s="193"/>
      <c r="T1274" s="147"/>
      <c r="U1274" s="97"/>
      <c r="V1274" s="191"/>
      <c r="W1274" s="2"/>
      <c r="X1274" s="2"/>
    </row>
    <row r="1275" spans="1:24" ht="18" customHeight="1" x14ac:dyDescent="0.25">
      <c r="A1275" s="1061" t="s">
        <v>580</v>
      </c>
      <c r="B1275" s="73"/>
      <c r="C1275" s="73"/>
      <c r="D1275" s="167"/>
      <c r="E1275" s="167">
        <v>410</v>
      </c>
      <c r="F1275" s="78"/>
      <c r="G1275" s="78"/>
      <c r="H1275" s="79"/>
      <c r="I1275" s="79"/>
      <c r="J1275" s="241"/>
      <c r="K1275" s="81">
        <v>7</v>
      </c>
      <c r="L1275" s="81">
        <v>19</v>
      </c>
      <c r="M1275" s="81">
        <v>7</v>
      </c>
      <c r="N1275" s="312">
        <f>SQRT((0+L1275*0.866-M1275*0.866)*(0+L1275*0.866-M1275*0.866)+(K1275-L1275*0.5-M1275*0.5)*(K1275-L1275*0.5-M1275*0.5))</f>
        <v>11.999735997095936</v>
      </c>
      <c r="O1275" s="258"/>
      <c r="P1275" s="84"/>
      <c r="Q1275" s="84"/>
      <c r="R1275" s="138"/>
      <c r="S1275" s="193"/>
      <c r="T1275" s="147"/>
      <c r="U1275" s="97"/>
      <c r="V1275" s="191"/>
      <c r="W1275" s="2"/>
      <c r="X1275" s="2"/>
    </row>
    <row r="1276" spans="1:24" ht="18" customHeight="1" x14ac:dyDescent="0.25">
      <c r="A1276" s="1061" t="s">
        <v>581</v>
      </c>
      <c r="B1276" s="90"/>
      <c r="C1276" s="90"/>
      <c r="D1276" s="145"/>
      <c r="E1276" s="145">
        <v>400</v>
      </c>
      <c r="F1276" s="95"/>
      <c r="G1276" s="95"/>
      <c r="H1276" s="96"/>
      <c r="I1276" s="96"/>
      <c r="J1276" s="241"/>
      <c r="K1276" s="81">
        <v>5</v>
      </c>
      <c r="L1276" s="81">
        <v>0</v>
      </c>
      <c r="M1276" s="81">
        <v>0</v>
      </c>
      <c r="N1276" s="312">
        <f>SQRT((0+L1276*0.866-M1276*0.866)*(0+L1276*0.866-M1276*0.866)+(K1276-L1276*0.5-M1276*0.5)*(K1276-L1276*0.5-M1276*0.5))</f>
        <v>5</v>
      </c>
      <c r="O1276" s="258"/>
      <c r="P1276" s="84"/>
      <c r="Q1276" s="84"/>
      <c r="R1276" s="138"/>
      <c r="S1276" s="193"/>
      <c r="T1276" s="147"/>
      <c r="U1276" s="97"/>
      <c r="V1276" s="191"/>
      <c r="W1276" s="2"/>
      <c r="X1276" s="2"/>
    </row>
    <row r="1277" spans="1:24" ht="18" customHeight="1" x14ac:dyDescent="0.25">
      <c r="A1277" s="1061"/>
      <c r="B1277" s="90"/>
      <c r="C1277" s="90"/>
      <c r="D1277" s="145"/>
      <c r="E1277" s="145">
        <v>402</v>
      </c>
      <c r="F1277" s="95"/>
      <c r="G1277" s="95"/>
      <c r="H1277" s="96"/>
      <c r="I1277" s="96"/>
      <c r="J1277" s="241"/>
      <c r="K1277" s="848"/>
      <c r="L1277" s="81"/>
      <c r="M1277" s="81"/>
      <c r="N1277" s="312"/>
      <c r="O1277" s="258"/>
      <c r="P1277" s="84"/>
      <c r="Q1277" s="84"/>
      <c r="R1277" s="138"/>
      <c r="S1277" s="193"/>
      <c r="T1277" s="147"/>
      <c r="U1277" s="97"/>
      <c r="V1277" s="191"/>
      <c r="W1277" s="2"/>
      <c r="X1277" s="2"/>
    </row>
    <row r="1278" spans="1:24" ht="18" customHeight="1" x14ac:dyDescent="0.3">
      <c r="A1278" s="990" t="s">
        <v>11</v>
      </c>
      <c r="B1278" s="101"/>
      <c r="C1278" s="101"/>
      <c r="D1278" s="152"/>
      <c r="E1278" s="152"/>
      <c r="F1278" s="106"/>
      <c r="G1278" s="106"/>
      <c r="H1278" s="107"/>
      <c r="I1278" s="107"/>
      <c r="J1278" s="317"/>
      <c r="K1278" s="966">
        <f ca="1">SUM(K1275:K1279)</f>
        <v>12</v>
      </c>
      <c r="L1278" s="966">
        <f ca="1">SUM(L1275:L1279)</f>
        <v>19</v>
      </c>
      <c r="M1278" s="966">
        <f ca="1">SUM(M1275:M1279)</f>
        <v>7</v>
      </c>
      <c r="N1278" s="108">
        <f ca="1">SQRT((0+L1278*0.866-M1278*0.866)*(0+L1278*0.866-M1278*0.866)+(K1278-L1278*0.5-M1278*0.5)*(K1278-L1278*0.5-M1278*0.5))</f>
        <v>10.440003065133649</v>
      </c>
      <c r="O1278" s="245"/>
      <c r="P1278" s="110"/>
      <c r="Q1278" s="110"/>
      <c r="R1278" s="157"/>
      <c r="S1278" s="838"/>
      <c r="T1278" s="968"/>
      <c r="U1278" s="97"/>
      <c r="V1278" s="191"/>
      <c r="W1278" s="2"/>
      <c r="X1278" s="2"/>
    </row>
    <row r="1279" spans="1:24" ht="18" customHeight="1" x14ac:dyDescent="0.3">
      <c r="A1279" s="992"/>
      <c r="B1279" s="115"/>
      <c r="C1279" s="115"/>
      <c r="D1279" s="160"/>
      <c r="E1279" s="160"/>
      <c r="F1279" s="120"/>
      <c r="G1279" s="120"/>
      <c r="H1279" s="121"/>
      <c r="I1279" s="121"/>
      <c r="J1279" s="326"/>
      <c r="K1279" s="880">
        <f>220*K1275*0.85/1000</f>
        <v>1.3089999999999999</v>
      </c>
      <c r="L1279" s="123">
        <f>220*L1275*0.85/1000</f>
        <v>3.5529999999999999</v>
      </c>
      <c r="M1279" s="123">
        <f>220*M1275*0.85/1000</f>
        <v>1.3089999999999999</v>
      </c>
      <c r="N1279" s="124"/>
      <c r="O1279" s="934">
        <f>SUM(K1279:M1279)</f>
        <v>6.1710000000000003</v>
      </c>
      <c r="P1279" s="126"/>
      <c r="Q1279" s="126"/>
      <c r="R1279" s="163"/>
      <c r="S1279" s="841"/>
      <c r="T1279" s="665"/>
      <c r="U1279" s="171">
        <f>SUM(O1279,T1279)</f>
        <v>6.1710000000000003</v>
      </c>
      <c r="V1279" s="479"/>
      <c r="W1279" s="2"/>
      <c r="X1279" s="2"/>
    </row>
    <row r="1280" spans="1:24" ht="18" customHeight="1" x14ac:dyDescent="0.3">
      <c r="A1280" s="181" t="s">
        <v>615</v>
      </c>
      <c r="B1280" s="132">
        <v>630</v>
      </c>
      <c r="C1280" s="132">
        <v>910</v>
      </c>
      <c r="D1280" s="134">
        <f>MAX(K1286:L1286:M1286)/361*100</f>
        <v>61.218836565096957</v>
      </c>
      <c r="E1280" s="134"/>
      <c r="F1280" s="190"/>
      <c r="G1280" s="190"/>
      <c r="H1280" s="173"/>
      <c r="I1280" s="173"/>
      <c r="J1280" s="61">
        <f>(K1280+L1280+M1280)/3</f>
        <v>233</v>
      </c>
      <c r="K1280" s="956">
        <v>233</v>
      </c>
      <c r="L1280" s="298">
        <v>234</v>
      </c>
      <c r="M1280" s="298">
        <v>232</v>
      </c>
      <c r="N1280" s="312">
        <f>SQRT((0+L1280*0.866-M1280*0.866)*(0+L1280*0.866-M1280*0.866)+(K1280-L1280*0.5-M1280*0.5)*(K1280-L1280*0.5-M1280*0.5))</f>
        <v>1.7319999999999993</v>
      </c>
      <c r="O1280" s="989"/>
      <c r="P1280" s="346"/>
      <c r="Q1280" s="346"/>
      <c r="R1280" s="348"/>
      <c r="S1280" s="193"/>
      <c r="T1280" s="147"/>
      <c r="U1280" s="97"/>
      <c r="V1280" s="191"/>
      <c r="W1280" s="2"/>
      <c r="X1280" s="2"/>
    </row>
    <row r="1281" spans="1:24" ht="18" customHeight="1" x14ac:dyDescent="0.25">
      <c r="A1281" s="1061" t="s">
        <v>616</v>
      </c>
      <c r="B1281" s="73"/>
      <c r="C1281" s="73"/>
      <c r="D1281" s="167"/>
      <c r="E1281" s="167">
        <v>408</v>
      </c>
      <c r="F1281" s="78"/>
      <c r="G1281" s="78"/>
      <c r="H1281" s="79"/>
      <c r="I1281" s="79"/>
      <c r="J1281" s="241"/>
      <c r="K1281" s="81">
        <v>14</v>
      </c>
      <c r="L1281" s="81">
        <v>8</v>
      </c>
      <c r="M1281" s="81">
        <v>26</v>
      </c>
      <c r="N1281" s="312">
        <f>SQRT((0+L1281*0.866-M1281*0.866)*(0+L1281*0.866-M1281*0.866)+(K1281-L1281*0.5-M1281*0.5)*(K1281-L1281*0.5-M1281*0.5))</f>
        <v>15.874058838242975</v>
      </c>
      <c r="O1281" s="258"/>
      <c r="P1281" s="84"/>
      <c r="Q1281" s="84"/>
      <c r="R1281" s="138"/>
      <c r="S1281" s="193"/>
      <c r="T1281" s="147"/>
      <c r="U1281" s="97"/>
      <c r="V1281" s="191"/>
      <c r="W1281" s="991"/>
      <c r="X1281" s="991"/>
    </row>
    <row r="1282" spans="1:24" ht="18" customHeight="1" x14ac:dyDescent="0.25">
      <c r="A1282" s="1061"/>
      <c r="B1282" s="90"/>
      <c r="C1282" s="90"/>
      <c r="D1282" s="145"/>
      <c r="E1282" s="145">
        <v>405</v>
      </c>
      <c r="F1282" s="95"/>
      <c r="G1282" s="95"/>
      <c r="H1282" s="96"/>
      <c r="I1282" s="96"/>
      <c r="J1282" s="241"/>
      <c r="K1282" s="81"/>
      <c r="L1282" s="81"/>
      <c r="M1282" s="81"/>
      <c r="N1282" s="312">
        <f>SQRT((0+L1282*0.866-M1282*0.866)*(0+L1282*0.866-M1282*0.866)+(K1282-L1282*0.5-M1282*0.5)*(K1282-L1282*0.5-M1282*0.5))</f>
        <v>0</v>
      </c>
      <c r="O1282" s="258"/>
      <c r="P1282" s="84"/>
      <c r="Q1282" s="84"/>
      <c r="R1282" s="138"/>
      <c r="S1282" s="193"/>
      <c r="T1282" s="147"/>
      <c r="U1282" s="97"/>
      <c r="V1282" s="191"/>
      <c r="W1282" s="991"/>
      <c r="X1282" s="991"/>
    </row>
    <row r="1283" spans="1:24" ht="18" customHeight="1" x14ac:dyDescent="0.25">
      <c r="A1283" s="1061"/>
      <c r="B1283" s="90"/>
      <c r="C1283" s="90"/>
      <c r="D1283" s="145"/>
      <c r="E1283" s="145">
        <v>403</v>
      </c>
      <c r="F1283" s="95"/>
      <c r="G1283" s="95"/>
      <c r="H1283" s="96"/>
      <c r="I1283" s="96"/>
      <c r="J1283" s="241"/>
      <c r="K1283" s="848"/>
      <c r="L1283" s="81"/>
      <c r="M1283" s="81"/>
      <c r="N1283" s="312"/>
      <c r="O1283" s="258"/>
      <c r="P1283" s="84"/>
      <c r="Q1283" s="84"/>
      <c r="R1283" s="138"/>
      <c r="S1283" s="193"/>
      <c r="T1283" s="147"/>
      <c r="U1283" s="97"/>
      <c r="V1283" s="191"/>
      <c r="W1283" s="991"/>
      <c r="X1283" s="991"/>
    </row>
    <row r="1284" spans="1:24" ht="18" customHeight="1" x14ac:dyDescent="0.3">
      <c r="A1284" s="100" t="s">
        <v>11</v>
      </c>
      <c r="B1284" s="314"/>
      <c r="C1284" s="314"/>
      <c r="D1284" s="315"/>
      <c r="E1284" s="315"/>
      <c r="F1284" s="334"/>
      <c r="G1284" s="334"/>
      <c r="H1284" s="365"/>
      <c r="I1284" s="365"/>
      <c r="J1284" s="242"/>
      <c r="K1284" s="921">
        <f>SUM(K1281:K1283)</f>
        <v>14</v>
      </c>
      <c r="L1284" s="921">
        <f>SUM(L1281:L1283)</f>
        <v>8</v>
      </c>
      <c r="M1284" s="921">
        <f>SUM(M1281:M1283)</f>
        <v>26</v>
      </c>
      <c r="N1284" s="108">
        <f>SQRT((0+L1284*0.866-M1284*0.866)*(0+L1284*0.866-M1284*0.866)+(K1284-L1284*0.5-M1284*0.5)*(K1284-L1284*0.5-M1284*0.5))</f>
        <v>15.874058838242975</v>
      </c>
      <c r="O1284" s="335"/>
      <c r="P1284" s="320"/>
      <c r="Q1284" s="320"/>
      <c r="R1284" s="320"/>
      <c r="S1284" s="233"/>
      <c r="T1284" s="968"/>
      <c r="U1284" s="97"/>
      <c r="V1284" s="191"/>
      <c r="W1284" s="991"/>
      <c r="X1284" s="991"/>
    </row>
    <row r="1285" spans="1:24" ht="18" customHeight="1" x14ac:dyDescent="0.3">
      <c r="A1285" s="114"/>
      <c r="B1285" s="323"/>
      <c r="C1285" s="323"/>
      <c r="D1285" s="324"/>
      <c r="E1285" s="324"/>
      <c r="F1285" s="368"/>
      <c r="G1285" s="368"/>
      <c r="H1285" s="369"/>
      <c r="I1285" s="369"/>
      <c r="J1285" s="244"/>
      <c r="K1285" s="845">
        <f>220*K1284*0.85/1000</f>
        <v>2.6179999999999999</v>
      </c>
      <c r="L1285" s="845">
        <f>220*L1284*0.85/1000</f>
        <v>1.496</v>
      </c>
      <c r="M1285" s="845">
        <f>220*M1284*0.85/1000</f>
        <v>4.8620000000000001</v>
      </c>
      <c r="N1285" s="124"/>
      <c r="O1285" s="439">
        <f>SUM(K1285:M1285)</f>
        <v>8.9759999999999991</v>
      </c>
      <c r="P1285" s="329"/>
      <c r="Q1285" s="329"/>
      <c r="R1285" s="329"/>
      <c r="S1285" s="239"/>
      <c r="T1285" s="665"/>
      <c r="U1285" s="171">
        <f>SUM(O1285,T1285)</f>
        <v>8.9759999999999991</v>
      </c>
      <c r="V1285" s="479"/>
      <c r="W1285" s="991"/>
      <c r="X1285" s="991"/>
    </row>
    <row r="1286" spans="1:24" ht="18" customHeight="1" x14ac:dyDescent="0.3">
      <c r="A1286" s="993" t="s">
        <v>363</v>
      </c>
      <c r="B1286" s="295">
        <v>400</v>
      </c>
      <c r="C1286" s="295">
        <v>578</v>
      </c>
      <c r="D1286" s="134">
        <f>MAX(K1290:L1290:M1290)/578*100</f>
        <v>4.3252595155709344</v>
      </c>
      <c r="E1286" s="134"/>
      <c r="F1286" s="634"/>
      <c r="G1286" s="634"/>
      <c r="H1286" s="994"/>
      <c r="I1286" s="908"/>
      <c r="J1286" s="995">
        <f>AVERAGE(K1286:M1286)</f>
        <v>220</v>
      </c>
      <c r="K1286" s="956">
        <v>220</v>
      </c>
      <c r="L1286" s="298">
        <v>219</v>
      </c>
      <c r="M1286" s="298">
        <v>221</v>
      </c>
      <c r="N1286" s="82"/>
      <c r="O1286" s="300"/>
      <c r="P1286" s="346"/>
      <c r="Q1286" s="346"/>
      <c r="R1286" s="346"/>
      <c r="S1286" s="227"/>
      <c r="T1286" s="228"/>
      <c r="U1286" s="97"/>
      <c r="V1286" s="191"/>
      <c r="W1286" s="2"/>
      <c r="X1286" s="2"/>
    </row>
    <row r="1287" spans="1:24" ht="18" customHeight="1" x14ac:dyDescent="0.25">
      <c r="A1287" s="1061" t="s">
        <v>366</v>
      </c>
      <c r="B1287" s="400"/>
      <c r="C1287" s="400"/>
      <c r="D1287" s="303"/>
      <c r="E1287" s="303">
        <v>378</v>
      </c>
      <c r="F1287" s="356"/>
      <c r="G1287" s="356"/>
      <c r="H1287" s="357"/>
      <c r="I1287" s="357"/>
      <c r="J1287" s="241"/>
      <c r="K1287" s="81">
        <v>0</v>
      </c>
      <c r="L1287" s="81">
        <v>0</v>
      </c>
      <c r="M1287" s="81">
        <v>0</v>
      </c>
      <c r="N1287" s="82">
        <f>SQRT((0+L1287*0.866-M1287*0.866)*(0+L1287*0.866-M1287*0.866)+(K1287-L1287*0.5-M1287*0.5)*(K1287-L1287*0.5-M1287*0.5))</f>
        <v>0</v>
      </c>
      <c r="O1287" s="307"/>
      <c r="P1287" s="301"/>
      <c r="Q1287" s="301"/>
      <c r="R1287" s="301"/>
      <c r="S1287" s="227"/>
      <c r="T1287" s="251"/>
      <c r="U1287" s="97"/>
      <c r="V1287" s="191"/>
      <c r="W1287" s="113"/>
      <c r="X1287" s="113"/>
    </row>
    <row r="1288" spans="1:24" ht="18" customHeight="1" x14ac:dyDescent="0.25">
      <c r="A1288" s="1061" t="s">
        <v>365</v>
      </c>
      <c r="B1288" s="407"/>
      <c r="C1288" s="407"/>
      <c r="D1288" s="309"/>
      <c r="E1288" s="309">
        <v>386</v>
      </c>
      <c r="F1288" s="361"/>
      <c r="G1288" s="361"/>
      <c r="H1288" s="362"/>
      <c r="I1288" s="362"/>
      <c r="J1288" s="241"/>
      <c r="K1288" s="81">
        <v>0.2</v>
      </c>
      <c r="L1288" s="81">
        <v>0</v>
      </c>
      <c r="M1288" s="81">
        <v>0</v>
      </c>
      <c r="N1288" s="82">
        <f>SQRT((0+L1288*0.866-M1288*0.866)*(0+L1288*0.866-M1288*0.866)+(K1288-L1288*0.5-M1288*0.5)*(K1288-L1288*0.5-M1288*0.5))</f>
        <v>0.2</v>
      </c>
      <c r="O1288" s="307"/>
      <c r="P1288" s="301"/>
      <c r="Q1288" s="301"/>
      <c r="R1288" s="301"/>
      <c r="S1288" s="227"/>
      <c r="T1288" s="251"/>
      <c r="U1288" s="97"/>
      <c r="V1288" s="191"/>
      <c r="W1288" s="2"/>
      <c r="X1288" s="2"/>
    </row>
    <row r="1289" spans="1:24" ht="18" customHeight="1" x14ac:dyDescent="0.25">
      <c r="A1289" s="1061" t="s">
        <v>364</v>
      </c>
      <c r="B1289" s="412"/>
      <c r="C1289" s="412"/>
      <c r="D1289" s="381"/>
      <c r="E1289" s="381">
        <v>388</v>
      </c>
      <c r="F1289" s="383"/>
      <c r="G1289" s="383"/>
      <c r="H1289" s="416"/>
      <c r="I1289" s="416"/>
      <c r="J1289" s="241"/>
      <c r="K1289" s="81">
        <v>21</v>
      </c>
      <c r="L1289" s="81">
        <v>14</v>
      </c>
      <c r="M1289" s="81">
        <v>25</v>
      </c>
      <c r="N1289" s="82">
        <f>SQRT((0+L1289*0.866-M1289*0.866)*(0+L1289*0.866-M1289*0.866)+(K1289-L1289*0.5-M1289*0.5)*(K1289-L1289*0.5-M1289*0.5))</f>
        <v>9.6433747205011144</v>
      </c>
      <c r="O1289" s="996"/>
      <c r="P1289" s="301"/>
      <c r="Q1289" s="301"/>
      <c r="R1289" s="301"/>
      <c r="S1289" s="227"/>
      <c r="T1289" s="251"/>
      <c r="U1289" s="97"/>
      <c r="V1289" s="191"/>
      <c r="W1289" s="2"/>
      <c r="X1289" s="2"/>
    </row>
    <row r="1290" spans="1:24" ht="18" customHeight="1" x14ac:dyDescent="0.3">
      <c r="A1290" s="100" t="s">
        <v>11</v>
      </c>
      <c r="B1290" s="314"/>
      <c r="C1290" s="314"/>
      <c r="D1290" s="315"/>
      <c r="E1290" s="315"/>
      <c r="F1290" s="334"/>
      <c r="G1290" s="334"/>
      <c r="H1290" s="365"/>
      <c r="I1290" s="365"/>
      <c r="J1290" s="242"/>
      <c r="K1290" s="921">
        <f>SUM(K1287:K1289)</f>
        <v>21.2</v>
      </c>
      <c r="L1290" s="921">
        <f>SUM(L1287:L1289)</f>
        <v>14</v>
      </c>
      <c r="M1290" s="921">
        <f>SUM(M1287:M1289)</f>
        <v>25</v>
      </c>
      <c r="N1290" s="108">
        <f>SQRT((0+L1290*0.866-M1290*0.866)*(0+L1290*0.866-M1290*0.866)+(K1290-L1290*0.5-M1290*0.5)*(K1290-L1290*0.5-M1290*0.5))</f>
        <v>9.6765012271998376</v>
      </c>
      <c r="O1290" s="335"/>
      <c r="P1290" s="320"/>
      <c r="Q1290" s="320"/>
      <c r="R1290" s="320"/>
      <c r="S1290" s="233"/>
      <c r="T1290" s="997"/>
      <c r="U1290" s="97"/>
      <c r="V1290" s="191"/>
      <c r="W1290" s="2"/>
      <c r="X1290" s="2"/>
    </row>
    <row r="1291" spans="1:24" ht="18" customHeight="1" x14ac:dyDescent="0.3">
      <c r="A1291" s="114"/>
      <c r="B1291" s="323"/>
      <c r="C1291" s="323"/>
      <c r="D1291" s="324"/>
      <c r="E1291" s="324"/>
      <c r="F1291" s="368"/>
      <c r="G1291" s="368"/>
      <c r="H1291" s="369"/>
      <c r="I1291" s="369"/>
      <c r="J1291" s="244"/>
      <c r="K1291" s="845">
        <f>220*K1290*0.85/1000</f>
        <v>3.9643999999999999</v>
      </c>
      <c r="L1291" s="845">
        <f>220*L1290*0.85/1000</f>
        <v>2.6179999999999999</v>
      </c>
      <c r="M1291" s="845">
        <f>220*M1290*0.85/1000</f>
        <v>4.6749999999999998</v>
      </c>
      <c r="N1291" s="124"/>
      <c r="O1291" s="439">
        <f>SUM(K1291:M1291)</f>
        <v>11.257400000000001</v>
      </c>
      <c r="P1291" s="329"/>
      <c r="Q1291" s="329"/>
      <c r="R1291" s="329"/>
      <c r="S1291" s="239"/>
      <c r="T1291" s="998"/>
      <c r="U1291" s="171">
        <f>SUM(O1291,T1291)</f>
        <v>11.257400000000001</v>
      </c>
      <c r="V1291" s="479"/>
      <c r="W1291" s="2"/>
      <c r="X1291" s="2"/>
    </row>
    <row r="1292" spans="1:24" ht="18" customHeight="1" x14ac:dyDescent="0.3">
      <c r="A1292" s="181" t="s">
        <v>116</v>
      </c>
      <c r="B1292" s="295">
        <v>160</v>
      </c>
      <c r="C1292" s="295">
        <v>231</v>
      </c>
      <c r="D1292" s="134">
        <f>MAX(K1295:L1295:M1295)/231*100</f>
        <v>0</v>
      </c>
      <c r="E1292" s="134"/>
      <c r="F1292" s="634"/>
      <c r="G1292" s="634"/>
      <c r="H1292" s="342"/>
      <c r="I1292" s="342"/>
      <c r="J1292" s="306">
        <f>AVERAGE(K1292:M1292)</f>
        <v>0</v>
      </c>
      <c r="K1292" s="956">
        <v>0</v>
      </c>
      <c r="L1292" s="298">
        <v>0</v>
      </c>
      <c r="M1292" s="298">
        <v>0</v>
      </c>
      <c r="N1292" s="82"/>
      <c r="O1292" s="300"/>
      <c r="P1292" s="301"/>
      <c r="Q1292" s="301"/>
      <c r="R1292" s="301"/>
      <c r="S1292" s="227"/>
      <c r="T1292" s="147"/>
      <c r="U1292" s="97"/>
      <c r="V1292" s="191"/>
      <c r="W1292" s="2"/>
      <c r="X1292" s="2"/>
    </row>
    <row r="1293" spans="1:24" ht="18" customHeight="1" x14ac:dyDescent="0.25">
      <c r="A1293" s="1061" t="s">
        <v>106</v>
      </c>
      <c r="B1293" s="302"/>
      <c r="C1293" s="1134"/>
      <c r="D1293" s="303"/>
      <c r="E1293" s="303"/>
      <c r="F1293" s="431"/>
      <c r="G1293" s="356"/>
      <c r="H1293" s="357"/>
      <c r="I1293" s="357"/>
      <c r="J1293" s="306"/>
      <c r="K1293" s="984"/>
      <c r="L1293" s="499"/>
      <c r="M1293" s="499"/>
      <c r="N1293" s="82"/>
      <c r="O1293" s="307"/>
      <c r="P1293" s="301"/>
      <c r="Q1293" s="301"/>
      <c r="R1293" s="301"/>
      <c r="S1293" s="227"/>
      <c r="T1293" s="147"/>
      <c r="U1293" s="97"/>
      <c r="V1293" s="191"/>
      <c r="W1293" s="113"/>
      <c r="X1293" s="113"/>
    </row>
    <row r="1294" spans="1:24" ht="18" customHeight="1" x14ac:dyDescent="0.25">
      <c r="A1294" s="1061" t="s">
        <v>107</v>
      </c>
      <c r="B1294" s="308"/>
      <c r="C1294" s="1135"/>
      <c r="D1294" s="309"/>
      <c r="E1294" s="309"/>
      <c r="F1294" s="433"/>
      <c r="G1294" s="361"/>
      <c r="H1294" s="362"/>
      <c r="I1294" s="517"/>
      <c r="J1294" s="706"/>
      <c r="K1294" s="984"/>
      <c r="L1294" s="499"/>
      <c r="M1294" s="499"/>
      <c r="N1294" s="82"/>
      <c r="O1294" s="996"/>
      <c r="P1294" s="301"/>
      <c r="Q1294" s="301"/>
      <c r="R1294" s="301"/>
      <c r="S1294" s="227"/>
      <c r="T1294" s="228"/>
      <c r="U1294" s="97"/>
      <c r="V1294" s="191"/>
      <c r="W1294" s="2"/>
      <c r="X1294" s="2"/>
    </row>
    <row r="1295" spans="1:24" ht="18" customHeight="1" x14ac:dyDescent="0.3">
      <c r="A1295" s="100" t="s">
        <v>11</v>
      </c>
      <c r="B1295" s="314"/>
      <c r="C1295" s="314"/>
      <c r="D1295" s="315"/>
      <c r="E1295" s="315"/>
      <c r="F1295" s="334"/>
      <c r="G1295" s="334"/>
      <c r="H1295" s="365"/>
      <c r="I1295" s="365"/>
      <c r="J1295" s="242"/>
      <c r="K1295" s="921">
        <f>SUM(K1293:K1294)</f>
        <v>0</v>
      </c>
      <c r="L1295" s="921">
        <f>SUM(L1293:L1294)</f>
        <v>0</v>
      </c>
      <c r="M1295" s="921">
        <f>SUM(M1293:M1294)</f>
        <v>0</v>
      </c>
      <c r="N1295" s="108">
        <f>SQRT((0+L1295*0.866-M1295*0.866)*(0+L1295*0.866-M1295*0.866)+(K1295-L1295*0.5-M1295*0.5)*(K1295-L1295*0.5-M1295*0.5))</f>
        <v>0</v>
      </c>
      <c r="O1295" s="335"/>
      <c r="P1295" s="320"/>
      <c r="Q1295" s="320"/>
      <c r="R1295" s="320"/>
      <c r="S1295" s="233"/>
      <c r="T1295" s="968"/>
      <c r="U1295" s="97"/>
      <c r="V1295" s="191"/>
      <c r="W1295" s="2"/>
      <c r="X1295" s="2"/>
    </row>
    <row r="1296" spans="1:24" ht="18" customHeight="1" x14ac:dyDescent="0.3">
      <c r="A1296" s="114"/>
      <c r="B1296" s="323"/>
      <c r="C1296" s="323"/>
      <c r="D1296" s="324"/>
      <c r="E1296" s="324"/>
      <c r="F1296" s="368"/>
      <c r="G1296" s="368"/>
      <c r="H1296" s="369"/>
      <c r="I1296" s="369"/>
      <c r="J1296" s="244"/>
      <c r="K1296" s="845">
        <f>220*K1295*0.85/1000</f>
        <v>0</v>
      </c>
      <c r="L1296" s="327">
        <f>220*L1295*0.85/1000</f>
        <v>0</v>
      </c>
      <c r="M1296" s="327">
        <f>220*M1295*0.85/1000</f>
        <v>0</v>
      </c>
      <c r="N1296" s="124"/>
      <c r="O1296" s="439">
        <f>SUM(K1296:M1296)</f>
        <v>0</v>
      </c>
      <c r="P1296" s="329"/>
      <c r="Q1296" s="329"/>
      <c r="R1296" s="329"/>
      <c r="S1296" s="239"/>
      <c r="T1296" s="665"/>
      <c r="U1296" s="171">
        <f>SUM(O1296,T1296)</f>
        <v>0</v>
      </c>
      <c r="V1296" s="479"/>
      <c r="W1296" s="2"/>
      <c r="X1296" s="2"/>
    </row>
    <row r="1297" spans="1:24" ht="18" customHeight="1" x14ac:dyDescent="0.3">
      <c r="A1297" s="999" t="s">
        <v>344</v>
      </c>
      <c r="B1297" s="132">
        <v>400</v>
      </c>
      <c r="C1297" s="132">
        <v>578</v>
      </c>
      <c r="D1297" s="134">
        <f>MAX(K1301:L1301:M1301)/578*100</f>
        <v>0</v>
      </c>
      <c r="E1297" s="134"/>
      <c r="F1297" s="190"/>
      <c r="G1297" s="190"/>
      <c r="H1297" s="173"/>
      <c r="I1297" s="173"/>
      <c r="J1297" s="61">
        <f>(K1297+L1297+M1297)/3</f>
        <v>226</v>
      </c>
      <c r="K1297" s="871">
        <v>220</v>
      </c>
      <c r="L1297" s="174">
        <v>223</v>
      </c>
      <c r="M1297" s="174">
        <v>235</v>
      </c>
      <c r="N1297" s="82"/>
      <c r="O1297" s="249"/>
      <c r="P1297" s="84"/>
      <c r="Q1297" s="84"/>
      <c r="R1297" s="84"/>
      <c r="S1297" s="230"/>
      <c r="T1297" s="228"/>
      <c r="U1297" s="97"/>
      <c r="V1297" s="191"/>
      <c r="W1297" s="2"/>
      <c r="X1297" s="2"/>
    </row>
    <row r="1298" spans="1:24" ht="18" customHeight="1" x14ac:dyDescent="0.3">
      <c r="A1298" s="1061" t="s">
        <v>129</v>
      </c>
      <c r="B1298" s="1000"/>
      <c r="C1298" s="1001"/>
      <c r="D1298" s="1002"/>
      <c r="E1298" s="958">
        <v>389</v>
      </c>
      <c r="F1298" s="78"/>
      <c r="G1298" s="78"/>
      <c r="H1298" s="79"/>
      <c r="I1298" s="79"/>
      <c r="J1298" s="241"/>
      <c r="K1298" s="81">
        <v>0</v>
      </c>
      <c r="L1298" s="81">
        <v>0</v>
      </c>
      <c r="M1298" s="81">
        <v>0</v>
      </c>
      <c r="N1298" s="82">
        <f>SQRT((0+L1298*0.866-M1298*0.866)*(0+L1298*0.866-M1298*0.866)+(K1298-L1298*0.5-M1298*0.5)*(K1298-L1298*0.5-M1298*0.5))</f>
        <v>0</v>
      </c>
      <c r="O1298" s="258"/>
      <c r="P1298" s="84"/>
      <c r="Q1298" s="84"/>
      <c r="R1298" s="84"/>
      <c r="S1298" s="230"/>
      <c r="T1298" s="228"/>
      <c r="U1298" s="97"/>
      <c r="V1298" s="191"/>
      <c r="W1298" s="2"/>
      <c r="X1298" s="2"/>
    </row>
    <row r="1299" spans="1:24" ht="18" customHeight="1" x14ac:dyDescent="0.3">
      <c r="A1299" s="1061"/>
      <c r="B1299" s="1003"/>
      <c r="C1299" s="1004"/>
      <c r="D1299" s="1005"/>
      <c r="E1299" s="960">
        <v>396</v>
      </c>
      <c r="F1299" s="95"/>
      <c r="G1299" s="95"/>
      <c r="H1299" s="96"/>
      <c r="I1299" s="96"/>
      <c r="J1299" s="241"/>
      <c r="K1299" s="848"/>
      <c r="L1299" s="81"/>
      <c r="M1299" s="81"/>
      <c r="N1299" s="82"/>
      <c r="O1299" s="258"/>
      <c r="P1299" s="84"/>
      <c r="Q1299" s="84"/>
      <c r="R1299" s="84"/>
      <c r="S1299" s="230"/>
      <c r="T1299" s="228"/>
      <c r="U1299" s="97"/>
      <c r="V1299" s="191"/>
      <c r="W1299" s="2"/>
      <c r="X1299" s="2"/>
    </row>
    <row r="1300" spans="1:24" ht="18" customHeight="1" x14ac:dyDescent="0.3">
      <c r="A1300" s="1061"/>
      <c r="B1300" s="1006"/>
      <c r="C1300" s="1007"/>
      <c r="D1300" s="1008"/>
      <c r="E1300" s="962">
        <v>395</v>
      </c>
      <c r="F1300" s="873"/>
      <c r="G1300" s="873"/>
      <c r="H1300" s="874"/>
      <c r="I1300" s="874"/>
      <c r="J1300" s="241"/>
      <c r="K1300" s="848"/>
      <c r="L1300" s="81"/>
      <c r="M1300" s="81"/>
      <c r="N1300" s="82"/>
      <c r="O1300" s="276"/>
      <c r="P1300" s="84"/>
      <c r="Q1300" s="84"/>
      <c r="R1300" s="84"/>
      <c r="S1300" s="230"/>
      <c r="T1300" s="228"/>
      <c r="U1300" s="97"/>
      <c r="V1300" s="191"/>
      <c r="W1300" s="2"/>
      <c r="X1300" s="2"/>
    </row>
    <row r="1301" spans="1:24" ht="18" customHeight="1" x14ac:dyDescent="0.3">
      <c r="A1301" s="655" t="s">
        <v>11</v>
      </c>
      <c r="B1301" s="1009"/>
      <c r="C1301" s="1009"/>
      <c r="D1301" s="1010"/>
      <c r="E1301" s="1010"/>
      <c r="F1301" s="1011"/>
      <c r="G1301" s="1011"/>
      <c r="H1301" s="1012"/>
      <c r="I1301" s="1012"/>
      <c r="J1301" s="653"/>
      <c r="K1301" s="1013">
        <f>SUM(K1298:K1300)</f>
        <v>0</v>
      </c>
      <c r="L1301" s="1013">
        <f>SUM(L1298:L1300)</f>
        <v>0</v>
      </c>
      <c r="M1301" s="1013">
        <f>SUM(M1298:M1300)</f>
        <v>0</v>
      </c>
      <c r="N1301" s="108">
        <f>SQRT((0+L1301*0.866-M1301*0.866)*(0+L1301*0.866-M1301*0.866)+(K1301-L1301*0.5-M1301*0.5)*(K1301-L1301*0.5-M1301*0.5))</f>
        <v>0</v>
      </c>
      <c r="O1301" s="1014"/>
      <c r="P1301" s="1015"/>
      <c r="Q1301" s="1015"/>
      <c r="R1301" s="1015"/>
      <c r="S1301" s="1016"/>
      <c r="T1301" s="968"/>
      <c r="U1301" s="97"/>
      <c r="V1301" s="191"/>
      <c r="W1301" s="2"/>
      <c r="X1301" s="2"/>
    </row>
    <row r="1302" spans="1:24" ht="18" customHeight="1" x14ac:dyDescent="0.3">
      <c r="A1302" s="663"/>
      <c r="B1302" s="771"/>
      <c r="C1302" s="771"/>
      <c r="D1302" s="1017"/>
      <c r="E1302" s="1017"/>
      <c r="F1302" s="1018"/>
      <c r="G1302" s="1018"/>
      <c r="H1302" s="1019"/>
      <c r="I1302" s="1019"/>
      <c r="J1302" s="662"/>
      <c r="K1302" s="1020">
        <f>220*K1301*0.85/1000</f>
        <v>0</v>
      </c>
      <c r="L1302" s="118">
        <f>220*L1301*0.85/1000</f>
        <v>0</v>
      </c>
      <c r="M1302" s="118">
        <f>220*M1301*0.85/1000</f>
        <v>0</v>
      </c>
      <c r="N1302" s="124"/>
      <c r="O1302" s="1021">
        <f>SUM(K1302:M1302)</f>
        <v>0</v>
      </c>
      <c r="P1302" s="775"/>
      <c r="Q1302" s="775"/>
      <c r="R1302" s="775"/>
      <c r="S1302" s="1022"/>
      <c r="T1302" s="665"/>
      <c r="U1302" s="171">
        <f>SUM(O1302,T1302)</f>
        <v>0</v>
      </c>
      <c r="V1302" s="373"/>
      <c r="W1302" s="2"/>
      <c r="X1302" s="2"/>
    </row>
    <row r="1303" spans="1:24" ht="18" customHeight="1" x14ac:dyDescent="0.3">
      <c r="A1303" s="1023" t="s">
        <v>345</v>
      </c>
      <c r="B1303" s="132">
        <v>400</v>
      </c>
      <c r="C1303" s="132">
        <v>578</v>
      </c>
      <c r="D1303" s="134">
        <f>MAX(K1307:L1307:M1307)/578*100</f>
        <v>0</v>
      </c>
      <c r="E1303" s="134"/>
      <c r="F1303" s="190"/>
      <c r="G1303" s="190"/>
      <c r="H1303" s="173"/>
      <c r="I1303" s="173"/>
      <c r="J1303" s="61">
        <f>(K1303+L1303+M1303)/3</f>
        <v>232.33333333333334</v>
      </c>
      <c r="K1303" s="871">
        <v>228</v>
      </c>
      <c r="L1303" s="174">
        <v>228</v>
      </c>
      <c r="M1303" s="174">
        <v>241</v>
      </c>
      <c r="N1303" s="82"/>
      <c r="O1303" s="914"/>
      <c r="P1303" s="84"/>
      <c r="Q1303" s="84"/>
      <c r="R1303" s="84"/>
      <c r="S1303" s="230"/>
      <c r="T1303" s="228"/>
      <c r="U1303" s="97"/>
      <c r="V1303" s="191"/>
      <c r="W1303" s="113"/>
      <c r="X1303" s="113"/>
    </row>
    <row r="1304" spans="1:24" ht="18" customHeight="1" x14ac:dyDescent="0.3">
      <c r="A1304" s="1061" t="s">
        <v>129</v>
      </c>
      <c r="B1304" s="1024"/>
      <c r="C1304" s="1025"/>
      <c r="D1304" s="1002"/>
      <c r="E1304" s="958">
        <v>402</v>
      </c>
      <c r="F1304" s="78"/>
      <c r="G1304" s="78"/>
      <c r="H1304" s="79"/>
      <c r="I1304" s="79"/>
      <c r="J1304" s="241"/>
      <c r="K1304" s="81">
        <v>0</v>
      </c>
      <c r="L1304" s="81">
        <v>0</v>
      </c>
      <c r="M1304" s="81">
        <v>0</v>
      </c>
      <c r="N1304" s="82">
        <f>SQRT((0+L1304*0.866-M1304*0.866)*(0+L1304*0.866-M1304*0.866)+(K1304-L1304*0.5-M1304*0.5)*(K1304-L1304*0.5-M1304*0.5))</f>
        <v>0</v>
      </c>
      <c r="O1304" s="959"/>
      <c r="P1304" s="84"/>
      <c r="Q1304" s="84"/>
      <c r="R1304" s="84"/>
      <c r="S1304" s="230"/>
      <c r="T1304" s="228"/>
      <c r="U1304" s="97"/>
      <c r="V1304" s="191"/>
      <c r="W1304" s="2"/>
      <c r="X1304" s="2"/>
    </row>
    <row r="1305" spans="1:24" ht="18" customHeight="1" x14ac:dyDescent="0.3">
      <c r="A1305" s="1061"/>
      <c r="B1305" s="1026"/>
      <c r="C1305" s="1027"/>
      <c r="D1305" s="1005"/>
      <c r="E1305" s="960">
        <v>404</v>
      </c>
      <c r="F1305" s="95"/>
      <c r="G1305" s="95"/>
      <c r="H1305" s="96"/>
      <c r="I1305" s="96"/>
      <c r="J1305" s="241"/>
      <c r="K1305" s="848"/>
      <c r="L1305" s="81"/>
      <c r="M1305" s="81"/>
      <c r="N1305" s="82"/>
      <c r="O1305" s="959"/>
      <c r="P1305" s="84"/>
      <c r="Q1305" s="84"/>
      <c r="R1305" s="84"/>
      <c r="S1305" s="230"/>
      <c r="T1305" s="228"/>
      <c r="U1305" s="97"/>
      <c r="V1305" s="191"/>
      <c r="W1305" s="2"/>
      <c r="X1305" s="2"/>
    </row>
    <row r="1306" spans="1:24" ht="18" customHeight="1" x14ac:dyDescent="0.3">
      <c r="A1306" s="1061"/>
      <c r="B1306" s="1028"/>
      <c r="C1306" s="1029"/>
      <c r="D1306" s="1008"/>
      <c r="E1306" s="962">
        <v>404</v>
      </c>
      <c r="F1306" s="873"/>
      <c r="G1306" s="873"/>
      <c r="H1306" s="874"/>
      <c r="I1306" s="874"/>
      <c r="J1306" s="241"/>
      <c r="K1306" s="848"/>
      <c r="L1306" s="81"/>
      <c r="M1306" s="81"/>
      <c r="N1306" s="82"/>
      <c r="O1306" s="964"/>
      <c r="P1306" s="84"/>
      <c r="Q1306" s="84"/>
      <c r="R1306" s="84"/>
      <c r="S1306" s="230"/>
      <c r="T1306" s="228"/>
      <c r="U1306" s="97"/>
      <c r="V1306" s="191"/>
      <c r="W1306" s="2"/>
      <c r="X1306" s="2"/>
    </row>
    <row r="1307" spans="1:24" ht="18" customHeight="1" x14ac:dyDescent="0.3">
      <c r="A1307" s="655" t="s">
        <v>11</v>
      </c>
      <c r="B1307" s="1011"/>
      <c r="C1307" s="1011"/>
      <c r="D1307" s="1010"/>
      <c r="E1307" s="1010"/>
      <c r="F1307" s="1011"/>
      <c r="G1307" s="1011"/>
      <c r="H1307" s="1012"/>
      <c r="I1307" s="1012"/>
      <c r="J1307" s="653"/>
      <c r="K1307" s="1013">
        <f>SUM(K1304:K1306)</f>
        <v>0</v>
      </c>
      <c r="L1307" s="1013">
        <f>SUM(L1304:L1306)</f>
        <v>0</v>
      </c>
      <c r="M1307" s="1013">
        <f>SUM(M1304:M1306)</f>
        <v>0</v>
      </c>
      <c r="N1307" s="108">
        <f>SQRT((0+L1307*0.866-M1307*0.866)*(0+L1307*0.866-M1307*0.866)+(K1307-L1307*0.5-M1307*0.5)*(K1307-L1307*0.5-M1307*0.5))</f>
        <v>0</v>
      </c>
      <c r="O1307" s="1014"/>
      <c r="P1307" s="1015"/>
      <c r="Q1307" s="1015"/>
      <c r="R1307" s="1015"/>
      <c r="S1307" s="1016"/>
      <c r="T1307" s="968"/>
      <c r="U1307" s="97"/>
      <c r="V1307" s="191"/>
      <c r="W1307" s="2"/>
      <c r="X1307" s="2"/>
    </row>
    <row r="1308" spans="1:24" ht="18" customHeight="1" x14ac:dyDescent="0.3">
      <c r="A1308" s="663"/>
      <c r="B1308" s="1018"/>
      <c r="C1308" s="1018"/>
      <c r="D1308" s="1017"/>
      <c r="E1308" s="1017"/>
      <c r="F1308" s="1018"/>
      <c r="G1308" s="1018"/>
      <c r="H1308" s="1019"/>
      <c r="I1308" s="1019"/>
      <c r="J1308" s="662"/>
      <c r="K1308" s="1020">
        <f>220*K1307*0.85/1000</f>
        <v>0</v>
      </c>
      <c r="L1308" s="1020">
        <f>220*L1307*0.85/1000</f>
        <v>0</v>
      </c>
      <c r="M1308" s="1020">
        <f>220*M1307*0.85/1000</f>
        <v>0</v>
      </c>
      <c r="N1308" s="124"/>
      <c r="O1308" s="124">
        <f>SUM(K1308:M1308)</f>
        <v>0</v>
      </c>
      <c r="P1308" s="775"/>
      <c r="Q1308" s="775"/>
      <c r="R1308" s="775"/>
      <c r="S1308" s="1022"/>
      <c r="T1308" s="1030"/>
      <c r="U1308" s="375"/>
      <c r="V1308" s="283">
        <f>SUM(O1308,T1308)</f>
        <v>0</v>
      </c>
      <c r="W1308" s="2"/>
      <c r="X1308" s="2"/>
    </row>
    <row r="1309" spans="1:24" ht="18" customHeight="1" x14ac:dyDescent="0.3">
      <c r="A1309" s="1031" t="s">
        <v>21</v>
      </c>
      <c r="B1309" s="535">
        <f>SUM(B1234,B1244,B1256,B1262,B1286,B1292,B1297)</f>
        <v>1720</v>
      </c>
      <c r="C1309" s="535">
        <f>SUM(C1234,C1244,C1256,C1262,C1268,C1286,C1292,C1297)</f>
        <v>2845</v>
      </c>
      <c r="D1309" s="875"/>
      <c r="E1309" s="875"/>
      <c r="F1309" s="535"/>
      <c r="G1309" s="535"/>
      <c r="H1309" s="768"/>
      <c r="I1309" s="768"/>
      <c r="J1309" s="561"/>
      <c r="K1309" s="877"/>
      <c r="L1309" s="877"/>
      <c r="M1309" s="877"/>
      <c r="N1309" s="1032"/>
      <c r="O1309" s="1033"/>
      <c r="P1309" s="769"/>
      <c r="Q1309" s="769"/>
      <c r="R1309" s="769"/>
      <c r="S1309" s="1034"/>
      <c r="T1309" s="1035"/>
      <c r="U1309" s="1036">
        <f>SUM(U1239,U1243,U1249,U1255,U1261,U1267,U1273,U1291,U1296,U1302,U1308)</f>
        <v>50.979341599999998</v>
      </c>
      <c r="V1309" s="1037">
        <f>SUM(V1243,V1255,V1273,V1308)</f>
        <v>1.0136896</v>
      </c>
      <c r="W1309" s="113"/>
      <c r="X1309" s="113"/>
    </row>
    <row r="1310" spans="1:24" ht="36" customHeight="1" x14ac:dyDescent="0.25">
      <c r="A1310" s="1129" t="s">
        <v>389</v>
      </c>
      <c r="B1310" s="1130"/>
      <c r="C1310" s="1130"/>
      <c r="D1310" s="1130"/>
      <c r="E1310" s="1130"/>
      <c r="F1310" s="1130"/>
      <c r="G1310" s="1130"/>
      <c r="H1310" s="1130"/>
      <c r="I1310" s="1130"/>
      <c r="J1310" s="1130"/>
      <c r="K1310" s="1130"/>
      <c r="L1310" s="1130"/>
      <c r="M1310" s="1130"/>
      <c r="N1310" s="1130"/>
      <c r="O1310" s="1130"/>
      <c r="P1310" s="1130"/>
      <c r="Q1310" s="1130"/>
      <c r="R1310" s="1130"/>
      <c r="S1310" s="1130"/>
      <c r="T1310" s="1130"/>
      <c r="U1310" s="1131"/>
      <c r="V1310" s="1038"/>
      <c r="W1310" s="113"/>
      <c r="X1310" s="113"/>
    </row>
    <row r="1311" spans="1:24" ht="18" customHeight="1" x14ac:dyDescent="0.3">
      <c r="A1311" s="1023" t="s">
        <v>546</v>
      </c>
      <c r="B1311" s="132">
        <v>400</v>
      </c>
      <c r="C1311" s="132">
        <v>578</v>
      </c>
      <c r="D1311" s="134">
        <f>MAX(K1316:L1316:M1316)/578*100</f>
        <v>17.301038062283737</v>
      </c>
      <c r="E1311" s="134"/>
      <c r="F1311" s="190"/>
      <c r="G1311" s="190"/>
      <c r="H1311" s="173"/>
      <c r="I1311" s="173"/>
      <c r="J1311" s="61">
        <f>(K1311+L1311+M1311)/3</f>
        <v>225.66666666666666</v>
      </c>
      <c r="K1311" s="871">
        <v>228</v>
      </c>
      <c r="L1311" s="174">
        <v>223</v>
      </c>
      <c r="M1311" s="174">
        <v>226</v>
      </c>
      <c r="N1311" s="82"/>
      <c r="O1311" s="914"/>
      <c r="P1311" s="84"/>
      <c r="Q1311" s="84"/>
      <c r="R1311" s="84"/>
      <c r="S1311" s="230"/>
      <c r="T1311" s="228"/>
      <c r="U1311" s="140"/>
      <c r="V1311" s="191"/>
      <c r="W1311" s="2"/>
      <c r="X1311" s="2"/>
    </row>
    <row r="1312" spans="1:24" ht="18" customHeight="1" x14ac:dyDescent="0.3">
      <c r="A1312" s="1066" t="s">
        <v>394</v>
      </c>
      <c r="B1312" s="1024"/>
      <c r="C1312" s="1025"/>
      <c r="D1312" s="1002"/>
      <c r="E1312" s="958">
        <v>397</v>
      </c>
      <c r="F1312" s="78"/>
      <c r="G1312" s="78"/>
      <c r="H1312" s="79"/>
      <c r="I1312" s="79"/>
      <c r="J1312" s="241"/>
      <c r="K1312" s="81">
        <v>45</v>
      </c>
      <c r="L1312" s="81">
        <v>14</v>
      </c>
      <c r="M1312" s="81">
        <v>7</v>
      </c>
      <c r="N1312" s="82">
        <f>SQRT((0+L1312*0.866-M1312*0.866)*(0+L1312*0.866-M1312*0.866)+(K1312-L1312*0.5-M1312*0.5)*(K1312-L1312*0.5-M1312*0.5))</f>
        <v>35.028529001372583</v>
      </c>
      <c r="O1312" s="959"/>
      <c r="P1312" s="84"/>
      <c r="Q1312" s="84"/>
      <c r="R1312" s="84"/>
      <c r="S1312" s="230"/>
      <c r="T1312" s="228"/>
      <c r="U1312" s="97"/>
      <c r="V1312" s="191"/>
      <c r="W1312" s="2"/>
      <c r="X1312" s="2"/>
    </row>
    <row r="1313" spans="1:24" ht="18" customHeight="1" x14ac:dyDescent="0.3">
      <c r="A1313" s="1066" t="s">
        <v>395</v>
      </c>
      <c r="B1313" s="1026"/>
      <c r="C1313" s="1027"/>
      <c r="D1313" s="1005"/>
      <c r="E1313" s="960">
        <v>385</v>
      </c>
      <c r="F1313" s="95"/>
      <c r="G1313" s="95"/>
      <c r="H1313" s="96"/>
      <c r="I1313" s="96"/>
      <c r="J1313" s="241"/>
      <c r="K1313" s="81">
        <v>4</v>
      </c>
      <c r="L1313" s="81">
        <v>25</v>
      </c>
      <c r="M1313" s="81">
        <v>2</v>
      </c>
      <c r="N1313" s="82">
        <f>SQRT((0+L1313*0.866-M1313*0.866)*(0+L1313*0.866-M1313*0.866)+(K1313-L1313*0.5-M1313*0.5)*(K1313-L1313*0.5-M1313*0.5))</f>
        <v>22.067549116292909</v>
      </c>
      <c r="O1313" s="959"/>
      <c r="P1313" s="84"/>
      <c r="Q1313" s="84"/>
      <c r="R1313" s="84"/>
      <c r="S1313" s="230"/>
      <c r="T1313" s="228"/>
      <c r="U1313" s="97"/>
      <c r="V1313" s="191"/>
      <c r="W1313" s="2"/>
      <c r="X1313" s="2"/>
    </row>
    <row r="1314" spans="1:24" ht="18" customHeight="1" x14ac:dyDescent="0.3">
      <c r="A1314" s="1066" t="s">
        <v>396</v>
      </c>
      <c r="B1314" s="1026"/>
      <c r="C1314" s="1027"/>
      <c r="D1314" s="1005"/>
      <c r="E1314" s="960">
        <v>390</v>
      </c>
      <c r="F1314" s="95"/>
      <c r="G1314" s="95"/>
      <c r="H1314" s="96"/>
      <c r="I1314" s="96"/>
      <c r="J1314" s="241"/>
      <c r="K1314" s="81">
        <v>40</v>
      </c>
      <c r="L1314" s="81">
        <v>52</v>
      </c>
      <c r="M1314" s="81">
        <v>10</v>
      </c>
      <c r="N1314" s="82">
        <f>SQRT((0+L1314*0.866-M1314*0.866)*(0+L1314*0.866-M1314*0.866)+(K1314-L1314*0.5-M1314*0.5)*(K1314-L1314*0.5-M1314*0.5))</f>
        <v>37.468952267177151</v>
      </c>
      <c r="O1314" s="959"/>
      <c r="P1314" s="84"/>
      <c r="Q1314" s="84"/>
      <c r="R1314" s="84"/>
      <c r="S1314" s="230"/>
      <c r="T1314" s="228"/>
      <c r="U1314" s="97"/>
      <c r="V1314" s="191"/>
      <c r="W1314" s="2"/>
      <c r="X1314" s="2"/>
    </row>
    <row r="1315" spans="1:24" ht="18" customHeight="1" x14ac:dyDescent="0.3">
      <c r="A1315" s="1066" t="s">
        <v>397</v>
      </c>
      <c r="B1315" s="1028"/>
      <c r="C1315" s="1029"/>
      <c r="D1315" s="1008"/>
      <c r="E1315" s="962"/>
      <c r="F1315" s="873"/>
      <c r="G1315" s="873"/>
      <c r="H1315" s="874"/>
      <c r="I1315" s="874"/>
      <c r="J1315" s="241"/>
      <c r="K1315" s="81">
        <v>4</v>
      </c>
      <c r="L1315" s="81">
        <v>9</v>
      </c>
      <c r="M1315" s="81">
        <v>6</v>
      </c>
      <c r="N1315" s="82">
        <f>SQRT((0+L1315*0.866-M1315*0.866)*(0+L1315*0.866-M1315*0.866)+(K1315-L1315*0.5-M1315*0.5)*(K1315-L1315*0.5-M1315*0.5))</f>
        <v>4.3588535189886795</v>
      </c>
      <c r="O1315" s="964"/>
      <c r="P1315" s="84"/>
      <c r="Q1315" s="84"/>
      <c r="R1315" s="84"/>
      <c r="S1315" s="230"/>
      <c r="T1315" s="228"/>
      <c r="U1315" s="97"/>
      <c r="V1315" s="191"/>
      <c r="W1315" s="2"/>
      <c r="X1315" s="2"/>
    </row>
    <row r="1316" spans="1:24" ht="18" customHeight="1" x14ac:dyDescent="0.3">
      <c r="A1316" s="100" t="s">
        <v>11</v>
      </c>
      <c r="B1316" s="1011"/>
      <c r="C1316" s="1011"/>
      <c r="D1316" s="1010"/>
      <c r="E1316" s="1010"/>
      <c r="F1316" s="1011"/>
      <c r="G1316" s="1011"/>
      <c r="H1316" s="1012"/>
      <c r="I1316" s="1012"/>
      <c r="J1316" s="653"/>
      <c r="K1316" s="1013">
        <f>SUM(K1312:K1315)</f>
        <v>93</v>
      </c>
      <c r="L1316" s="1013">
        <f>SUM(L1312:L1315)</f>
        <v>100</v>
      </c>
      <c r="M1316" s="1013">
        <f>SUM(M1312:M1315)</f>
        <v>25</v>
      </c>
      <c r="N1316" s="1039">
        <f>SQRT((0+L1316*0.866-M1316*0.866)*(0+L1316*0.866-M1316*0.866)+(K1316-L1316*0.5-M1316*0.5)*(K1316-L1316*0.5-M1316*0.5))</f>
        <v>71.754808201262719</v>
      </c>
      <c r="O1316" s="1014"/>
      <c r="P1316" s="1015"/>
      <c r="Q1316" s="1015"/>
      <c r="R1316" s="1015"/>
      <c r="S1316" s="1016"/>
      <c r="T1316" s="968"/>
      <c r="U1316" s="97"/>
      <c r="V1316" s="191"/>
      <c r="W1316" s="2"/>
      <c r="X1316" s="2"/>
    </row>
    <row r="1317" spans="1:24" ht="18" customHeight="1" x14ac:dyDescent="0.3">
      <c r="A1317" s="114"/>
      <c r="B1317" s="1018"/>
      <c r="C1317" s="1018"/>
      <c r="D1317" s="1017"/>
      <c r="E1317" s="1017"/>
      <c r="F1317" s="1018"/>
      <c r="G1317" s="1018"/>
      <c r="H1317" s="1019"/>
      <c r="I1317" s="1019"/>
      <c r="J1317" s="662"/>
      <c r="K1317" s="1020">
        <f>220*K1316*0.85/1000</f>
        <v>17.390999999999998</v>
      </c>
      <c r="L1317" s="1020">
        <f>220*L1316*0.85/1000</f>
        <v>18.7</v>
      </c>
      <c r="M1317" s="1020">
        <f>220*M1316*0.85/1000</f>
        <v>4.6749999999999998</v>
      </c>
      <c r="N1317" s="124"/>
      <c r="O1317" s="1021">
        <f>SUM(K1317:M1317)</f>
        <v>40.765999999999991</v>
      </c>
      <c r="P1317" s="775"/>
      <c r="Q1317" s="775"/>
      <c r="R1317" s="775"/>
      <c r="S1317" s="1022"/>
      <c r="T1317" s="665"/>
      <c r="U1317" s="171">
        <f>SUM(O1317,T1317)</f>
        <v>40.765999999999991</v>
      </c>
      <c r="V1317" s="373"/>
      <c r="W1317" s="2"/>
      <c r="X1317" s="2"/>
    </row>
    <row r="1318" spans="1:24" ht="18" customHeight="1" x14ac:dyDescent="0.3">
      <c r="A1318" s="1023" t="s">
        <v>390</v>
      </c>
      <c r="B1318" s="132">
        <v>250</v>
      </c>
      <c r="C1318" s="132">
        <v>361</v>
      </c>
      <c r="D1318" s="134">
        <f>MAX(K1322:L1322:M1322)/361*100</f>
        <v>21.329639889196674</v>
      </c>
      <c r="E1318" s="134"/>
      <c r="F1318" s="190"/>
      <c r="G1318" s="190"/>
      <c r="H1318" s="173"/>
      <c r="I1318" s="173"/>
      <c r="J1318" s="61">
        <f>(K1318+L1318+M1318)/3</f>
        <v>226</v>
      </c>
      <c r="K1318" s="871">
        <v>223</v>
      </c>
      <c r="L1318" s="174">
        <v>230</v>
      </c>
      <c r="M1318" s="174">
        <v>225</v>
      </c>
      <c r="N1318" s="82"/>
      <c r="O1318" s="914"/>
      <c r="P1318" s="84"/>
      <c r="Q1318" s="84"/>
      <c r="R1318" s="84"/>
      <c r="S1318" s="230"/>
      <c r="T1318" s="228"/>
      <c r="U1318" s="97"/>
      <c r="V1318" s="191"/>
      <c r="W1318" s="2"/>
      <c r="X1318" s="2"/>
    </row>
    <row r="1319" spans="1:24" ht="18" customHeight="1" x14ac:dyDescent="0.3">
      <c r="A1319" s="1066" t="s">
        <v>394</v>
      </c>
      <c r="B1319" s="1024"/>
      <c r="C1319" s="1025"/>
      <c r="D1319" s="1002"/>
      <c r="E1319" s="958">
        <v>397</v>
      </c>
      <c r="F1319" s="78"/>
      <c r="G1319" s="78"/>
      <c r="H1319" s="79"/>
      <c r="I1319" s="79"/>
      <c r="J1319" s="241"/>
      <c r="K1319" s="81">
        <v>7</v>
      </c>
      <c r="L1319" s="81">
        <v>7</v>
      </c>
      <c r="M1319" s="81">
        <v>36</v>
      </c>
      <c r="N1319" s="82">
        <f>SQRT((0+L1319*0.866-M1319*0.866)*(0+L1319*0.866-M1319*0.866)+(K1319-L1319*0.5-M1319*0.5)*(K1319-L1319*0.5-M1319*0.5))</f>
        <v>28.999361992981843</v>
      </c>
      <c r="O1319" s="959"/>
      <c r="P1319" s="84"/>
      <c r="Q1319" s="84"/>
      <c r="R1319" s="84"/>
      <c r="S1319" s="230"/>
      <c r="T1319" s="228"/>
      <c r="U1319" s="97"/>
      <c r="V1319" s="191"/>
      <c r="W1319" s="2"/>
      <c r="X1319" s="2"/>
    </row>
    <row r="1320" spans="1:24" ht="18" customHeight="1" x14ac:dyDescent="0.3">
      <c r="A1320" s="1066" t="s">
        <v>395</v>
      </c>
      <c r="B1320" s="1026"/>
      <c r="C1320" s="1027"/>
      <c r="D1320" s="1005"/>
      <c r="E1320" s="960">
        <v>404</v>
      </c>
      <c r="F1320" s="95"/>
      <c r="G1320" s="95"/>
      <c r="H1320" s="96"/>
      <c r="I1320" s="96"/>
      <c r="J1320" s="241"/>
      <c r="K1320" s="81">
        <v>9</v>
      </c>
      <c r="L1320" s="81">
        <v>10</v>
      </c>
      <c r="M1320" s="81">
        <v>41</v>
      </c>
      <c r="N1320" s="82">
        <f>SQRT((0+L1320*0.866-M1320*0.866)*(0+L1320*0.866-M1320*0.866)+(K1320-L1320*0.5-M1320*0.5)*(K1320-L1320*0.5-M1320*0.5))</f>
        <v>31.51123158494444</v>
      </c>
      <c r="O1320" s="959"/>
      <c r="P1320" s="84"/>
      <c r="Q1320" s="84"/>
      <c r="R1320" s="84"/>
      <c r="S1320" s="230"/>
      <c r="T1320" s="228"/>
      <c r="U1320" s="97"/>
      <c r="V1320" s="191"/>
      <c r="W1320" s="2"/>
      <c r="X1320" s="2"/>
    </row>
    <row r="1321" spans="1:24" ht="18" customHeight="1" x14ac:dyDescent="0.3">
      <c r="A1321" s="1067"/>
      <c r="B1321" s="1026"/>
      <c r="C1321" s="1027"/>
      <c r="D1321" s="1005"/>
      <c r="E1321" s="960">
        <v>400</v>
      </c>
      <c r="F1321" s="95"/>
      <c r="G1321" s="95"/>
      <c r="H1321" s="96"/>
      <c r="I1321" s="96"/>
      <c r="J1321" s="241"/>
      <c r="K1321" s="848"/>
      <c r="L1321" s="81"/>
      <c r="M1321" s="81"/>
      <c r="N1321" s="82"/>
      <c r="O1321" s="959"/>
      <c r="P1321" s="84"/>
      <c r="Q1321" s="84"/>
      <c r="R1321" s="84"/>
      <c r="S1321" s="230"/>
      <c r="T1321" s="228"/>
      <c r="U1321" s="97"/>
      <c r="V1321" s="191"/>
      <c r="W1321" s="2"/>
      <c r="X1321" s="2"/>
    </row>
    <row r="1322" spans="1:24" ht="18" customHeight="1" x14ac:dyDescent="0.3">
      <c r="A1322" s="100" t="s">
        <v>11</v>
      </c>
      <c r="B1322" s="1011"/>
      <c r="C1322" s="1011"/>
      <c r="D1322" s="1010"/>
      <c r="E1322" s="1010"/>
      <c r="F1322" s="1011"/>
      <c r="G1322" s="1011"/>
      <c r="H1322" s="1012"/>
      <c r="I1322" s="1012"/>
      <c r="J1322" s="653"/>
      <c r="K1322" s="1013">
        <f>SUM(K1319:K1321)</f>
        <v>16</v>
      </c>
      <c r="L1322" s="1013">
        <f>SUM(L1319:L1321)</f>
        <v>17</v>
      </c>
      <c r="M1322" s="1013">
        <f>SUM(M1319:M1321)</f>
        <v>77</v>
      </c>
      <c r="N1322" s="1039">
        <f>SQRT((0+L1322*0.866-M1322*0.866)*(0+L1322*0.866-M1322*0.866)+(K1322-L1322*0.5-M1322*0.5)*(K1322-L1322*0.5-M1322*0.5))</f>
        <v>60.504889058653767</v>
      </c>
      <c r="O1322" s="1014"/>
      <c r="P1322" s="1015"/>
      <c r="Q1322" s="1015"/>
      <c r="R1322" s="1015"/>
      <c r="S1322" s="1016"/>
      <c r="T1322" s="968"/>
      <c r="U1322" s="97"/>
      <c r="V1322" s="191"/>
      <c r="W1322" s="2"/>
      <c r="X1322" s="2"/>
    </row>
    <row r="1323" spans="1:24" ht="18" customHeight="1" x14ac:dyDescent="0.3">
      <c r="A1323" s="114"/>
      <c r="B1323" s="1018"/>
      <c r="C1323" s="1018"/>
      <c r="D1323" s="1017"/>
      <c r="E1323" s="1017"/>
      <c r="F1323" s="1018"/>
      <c r="G1323" s="1018"/>
      <c r="H1323" s="1019"/>
      <c r="I1323" s="1019"/>
      <c r="J1323" s="662"/>
      <c r="K1323" s="1020">
        <f>220*K1322*0.85/1000</f>
        <v>2.992</v>
      </c>
      <c r="L1323" s="1020">
        <f>220*L1322*0.85/1000</f>
        <v>3.1789999999999998</v>
      </c>
      <c r="M1323" s="1020">
        <f>220*M1322*0.85/1000</f>
        <v>14.398999999999999</v>
      </c>
      <c r="N1323" s="124"/>
      <c r="O1323" s="1021">
        <f>SUM(K1323:M1323)</f>
        <v>20.57</v>
      </c>
      <c r="P1323" s="775"/>
      <c r="Q1323" s="775"/>
      <c r="R1323" s="775"/>
      <c r="S1323" s="1022"/>
      <c r="T1323" s="665"/>
      <c r="U1323" s="171">
        <f>SUM(O1323,T1323)</f>
        <v>20.57</v>
      </c>
      <c r="V1323" s="373"/>
      <c r="W1323" s="2"/>
      <c r="X1323" s="2"/>
    </row>
    <row r="1324" spans="1:24" ht="18" customHeight="1" x14ac:dyDescent="0.3">
      <c r="A1324" s="1023" t="s">
        <v>539</v>
      </c>
      <c r="B1324" s="132">
        <v>400</v>
      </c>
      <c r="C1324" s="132">
        <v>578</v>
      </c>
      <c r="D1324" s="134">
        <f>MAX(K1329:L1329:M1329)/578*100</f>
        <v>21.107266435986158</v>
      </c>
      <c r="E1324" s="134"/>
      <c r="F1324" s="190"/>
      <c r="G1324" s="190"/>
      <c r="H1324" s="173"/>
      <c r="I1324" s="173"/>
      <c r="J1324" s="61">
        <f>(K1324+L1324+M1324)/3</f>
        <v>228</v>
      </c>
      <c r="K1324" s="871">
        <v>224</v>
      </c>
      <c r="L1324" s="174">
        <v>230</v>
      </c>
      <c r="M1324" s="174">
        <v>230</v>
      </c>
      <c r="N1324" s="82"/>
      <c r="O1324" s="914"/>
      <c r="P1324" s="84"/>
      <c r="Q1324" s="84"/>
      <c r="R1324" s="84"/>
      <c r="S1324" s="230"/>
      <c r="T1324" s="228"/>
      <c r="U1324" s="97"/>
      <c r="V1324" s="191"/>
      <c r="W1324" s="2"/>
      <c r="X1324" s="2"/>
    </row>
    <row r="1325" spans="1:24" ht="18" customHeight="1" x14ac:dyDescent="0.3">
      <c r="A1325" s="1066" t="s">
        <v>394</v>
      </c>
      <c r="B1325" s="1024"/>
      <c r="C1325" s="1025"/>
      <c r="D1325" s="1002"/>
      <c r="E1325" s="958">
        <v>397</v>
      </c>
      <c r="F1325" s="78"/>
      <c r="G1325" s="78"/>
      <c r="H1325" s="79"/>
      <c r="I1325" s="79"/>
      <c r="J1325" s="241"/>
      <c r="K1325" s="81">
        <v>29</v>
      </c>
      <c r="L1325" s="81">
        <v>31</v>
      </c>
      <c r="M1325" s="81">
        <v>45</v>
      </c>
      <c r="N1325" s="82">
        <f>SQRT((0+L1325*0.866-M1325*0.866)*(0+L1325*0.866-M1325*0.866)+(K1325-L1325*0.5-M1325*0.5)*(K1325-L1325*0.5-M1325*0.5))</f>
        <v>15.099383298664883</v>
      </c>
      <c r="O1325" s="959"/>
      <c r="P1325" s="84"/>
      <c r="Q1325" s="84"/>
      <c r="R1325" s="84"/>
      <c r="S1325" s="230"/>
      <c r="T1325" s="228"/>
      <c r="U1325" s="97"/>
      <c r="V1325" s="191"/>
      <c r="W1325" s="2"/>
      <c r="X1325" s="2"/>
    </row>
    <row r="1326" spans="1:24" ht="18" customHeight="1" x14ac:dyDescent="0.3">
      <c r="A1326" s="1066" t="s">
        <v>395</v>
      </c>
      <c r="B1326" s="1026"/>
      <c r="C1326" s="1027"/>
      <c r="D1326" s="1005"/>
      <c r="E1326" s="960">
        <v>397</v>
      </c>
      <c r="F1326" s="95"/>
      <c r="G1326" s="95"/>
      <c r="H1326" s="96"/>
      <c r="I1326" s="96"/>
      <c r="J1326" s="241"/>
      <c r="K1326" s="81">
        <v>89</v>
      </c>
      <c r="L1326" s="81">
        <v>27</v>
      </c>
      <c r="M1326" s="81">
        <v>47</v>
      </c>
      <c r="N1326" s="82">
        <f>SQRT((0+L1326*0.866-M1326*0.866)*(0+L1326*0.866-M1326*0.866)+(K1326-L1326*0.5-M1326*0.5)*(K1326-L1326*0.5-M1326*0.5))</f>
        <v>54.808597865663373</v>
      </c>
      <c r="O1326" s="959"/>
      <c r="P1326" s="84"/>
      <c r="Q1326" s="84"/>
      <c r="R1326" s="84"/>
      <c r="S1326" s="230"/>
      <c r="T1326" s="228"/>
      <c r="U1326" s="97"/>
      <c r="V1326" s="191"/>
      <c r="W1326" s="2"/>
      <c r="X1326" s="2"/>
    </row>
    <row r="1327" spans="1:24" ht="18" customHeight="1" x14ac:dyDescent="0.3">
      <c r="A1327" s="1066" t="s">
        <v>396</v>
      </c>
      <c r="B1327" s="1026"/>
      <c r="C1327" s="1027"/>
      <c r="D1327" s="1005"/>
      <c r="E1327" s="960">
        <v>394</v>
      </c>
      <c r="F1327" s="95"/>
      <c r="G1327" s="95"/>
      <c r="H1327" s="96"/>
      <c r="I1327" s="96"/>
      <c r="J1327" s="241"/>
      <c r="K1327" s="81">
        <v>4</v>
      </c>
      <c r="L1327" s="81">
        <v>4</v>
      </c>
      <c r="M1327" s="81">
        <v>5</v>
      </c>
      <c r="N1327" s="82">
        <f>SQRT((0+L1327*0.866-M1327*0.866)*(0+L1327*0.866-M1327*0.866)+(K1327-L1327*0.5-M1327*0.5)*(K1327-L1327*0.5-M1327*0.5))</f>
        <v>0.99997799975799473</v>
      </c>
      <c r="O1327" s="959"/>
      <c r="P1327" s="84"/>
      <c r="Q1327" s="84"/>
      <c r="R1327" s="84"/>
      <c r="S1327" s="230"/>
      <c r="T1327" s="228"/>
      <c r="U1327" s="97"/>
      <c r="V1327" s="191"/>
      <c r="W1327" s="2"/>
      <c r="X1327" s="2"/>
    </row>
    <row r="1328" spans="1:24" ht="18" customHeight="1" x14ac:dyDescent="0.3">
      <c r="A1328" s="1066" t="s">
        <v>397</v>
      </c>
      <c r="B1328" s="1028"/>
      <c r="C1328" s="1029"/>
      <c r="D1328" s="1008"/>
      <c r="E1328" s="962"/>
      <c r="F1328" s="873"/>
      <c r="G1328" s="873"/>
      <c r="H1328" s="874"/>
      <c r="I1328" s="874"/>
      <c r="J1328" s="241"/>
      <c r="K1328" s="81">
        <v>0</v>
      </c>
      <c r="L1328" s="81">
        <v>7</v>
      </c>
      <c r="M1328" s="81">
        <v>15</v>
      </c>
      <c r="N1328" s="82">
        <f>SQRT((0+L1328*0.866-M1328*0.866)*(0+L1328*0.866-M1328*0.866)+(K1328-L1328*0.5-M1328*0.5)*(K1328-L1328*0.5-M1328*0.5))</f>
        <v>12.999891691856513</v>
      </c>
      <c r="O1328" s="964"/>
      <c r="P1328" s="84"/>
      <c r="Q1328" s="84"/>
      <c r="R1328" s="84"/>
      <c r="S1328" s="230"/>
      <c r="T1328" s="228"/>
      <c r="U1328" s="97"/>
      <c r="V1328" s="191"/>
      <c r="W1328" s="2"/>
      <c r="X1328" s="2"/>
    </row>
    <row r="1329" spans="1:24" ht="18" customHeight="1" x14ac:dyDescent="0.3">
      <c r="A1329" s="100" t="s">
        <v>11</v>
      </c>
      <c r="B1329" s="1011"/>
      <c r="C1329" s="1011"/>
      <c r="D1329" s="1010"/>
      <c r="E1329" s="1010"/>
      <c r="F1329" s="1011"/>
      <c r="G1329" s="1011"/>
      <c r="H1329" s="1012"/>
      <c r="I1329" s="1012"/>
      <c r="J1329" s="653"/>
      <c r="K1329" s="1013">
        <f>SUM(K1325:K1328)</f>
        <v>122</v>
      </c>
      <c r="L1329" s="1013">
        <f>SUM(L1325:L1328)</f>
        <v>69</v>
      </c>
      <c r="M1329" s="1013">
        <f>SUM(M1325:M1328)</f>
        <v>112</v>
      </c>
      <c r="N1329" s="1039">
        <f>SQRT((0+L1329*0.866-M1329*0.866)*(0+L1329*0.866-M1329*0.866)+(K1329-L1329*0.5-M1329*0.5)*(K1329-L1329*0.5-M1329*0.5))</f>
        <v>48.7741595929648</v>
      </c>
      <c r="O1329" s="1014"/>
      <c r="P1329" s="1015"/>
      <c r="Q1329" s="1015"/>
      <c r="R1329" s="1015"/>
      <c r="S1329" s="1016"/>
      <c r="T1329" s="968"/>
      <c r="U1329" s="97"/>
      <c r="V1329" s="191"/>
      <c r="W1329" s="2"/>
      <c r="X1329" s="2"/>
    </row>
    <row r="1330" spans="1:24" ht="18" customHeight="1" x14ac:dyDescent="0.3">
      <c r="A1330" s="114"/>
      <c r="B1330" s="1018"/>
      <c r="C1330" s="1018"/>
      <c r="D1330" s="1017"/>
      <c r="E1330" s="1017"/>
      <c r="F1330" s="1018"/>
      <c r="G1330" s="1018"/>
      <c r="H1330" s="1019"/>
      <c r="I1330" s="1019"/>
      <c r="J1330" s="662"/>
      <c r="K1330" s="1020">
        <f>220*K1329*0.85/1000</f>
        <v>22.814</v>
      </c>
      <c r="L1330" s="1020">
        <f>220*L1329*0.85/1000</f>
        <v>12.903</v>
      </c>
      <c r="M1330" s="1020">
        <f>220*M1329*0.85/1000</f>
        <v>20.943999999999999</v>
      </c>
      <c r="N1330" s="124"/>
      <c r="O1330" s="1021">
        <f>SUM(K1330:M1330)</f>
        <v>56.661000000000001</v>
      </c>
      <c r="P1330" s="775"/>
      <c r="Q1330" s="775"/>
      <c r="R1330" s="775"/>
      <c r="S1330" s="1022"/>
      <c r="T1330" s="665"/>
      <c r="U1330" s="171">
        <f>SUM(O1330,T1330)</f>
        <v>56.661000000000001</v>
      </c>
      <c r="V1330" s="373"/>
      <c r="W1330" s="2"/>
      <c r="X1330" s="2"/>
    </row>
    <row r="1331" spans="1:24" ht="18" customHeight="1" x14ac:dyDescent="0.3">
      <c r="A1331" s="1023" t="s">
        <v>398</v>
      </c>
      <c r="B1331" s="132">
        <v>250</v>
      </c>
      <c r="C1331" s="132">
        <v>361</v>
      </c>
      <c r="D1331" s="134">
        <f>MAX(K1335:L1335:M1335)/361*100</f>
        <v>4.986149584487535</v>
      </c>
      <c r="E1331" s="134"/>
      <c r="F1331" s="190"/>
      <c r="G1331" s="190"/>
      <c r="H1331" s="173"/>
      <c r="I1331" s="173"/>
      <c r="J1331" s="61">
        <f>(K1331+L1331+M1331)/3</f>
        <v>237.66666666666666</v>
      </c>
      <c r="K1331" s="871">
        <v>239</v>
      </c>
      <c r="L1331" s="174">
        <v>236</v>
      </c>
      <c r="M1331" s="174">
        <v>238</v>
      </c>
      <c r="N1331" s="82"/>
      <c r="O1331" s="914"/>
      <c r="P1331" s="84"/>
      <c r="Q1331" s="84"/>
      <c r="R1331" s="84"/>
      <c r="S1331" s="230"/>
      <c r="T1331" s="228"/>
      <c r="U1331" s="97"/>
      <c r="V1331" s="191"/>
      <c r="W1331" s="2"/>
      <c r="X1331" s="2"/>
    </row>
    <row r="1332" spans="1:24" ht="18" customHeight="1" x14ac:dyDescent="0.3">
      <c r="A1332" s="1066" t="s">
        <v>547</v>
      </c>
      <c r="B1332" s="1024"/>
      <c r="C1332" s="1025"/>
      <c r="D1332" s="1002"/>
      <c r="E1332" s="958">
        <v>401</v>
      </c>
      <c r="F1332" s="78"/>
      <c r="G1332" s="78"/>
      <c r="H1332" s="79"/>
      <c r="I1332" s="79"/>
      <c r="J1332" s="241"/>
      <c r="K1332" s="81">
        <v>12</v>
      </c>
      <c r="L1332" s="81">
        <v>17</v>
      </c>
      <c r="M1332" s="81">
        <v>5</v>
      </c>
      <c r="N1332" s="82">
        <f>SQRT((0+L1332*0.866-M1332*0.866)*(0+L1332*0.866-M1332*0.866)+(K1332-L1332*0.5-M1332*0.5)*(K1332-L1332*0.5-M1332*0.5))</f>
        <v>10.440003065133649</v>
      </c>
      <c r="O1332" s="959"/>
      <c r="P1332" s="84"/>
      <c r="Q1332" s="84"/>
      <c r="R1332" s="84"/>
      <c r="S1332" s="230"/>
      <c r="T1332" s="228"/>
      <c r="U1332" s="97"/>
      <c r="V1332" s="191"/>
      <c r="W1332" s="2"/>
      <c r="X1332" s="2"/>
    </row>
    <row r="1333" spans="1:24" ht="18" customHeight="1" x14ac:dyDescent="0.3">
      <c r="A1333" s="1066" t="s">
        <v>395</v>
      </c>
      <c r="B1333" s="1026"/>
      <c r="C1333" s="1027"/>
      <c r="D1333" s="1005"/>
      <c r="E1333" s="960">
        <v>400</v>
      </c>
      <c r="F1333" s="95"/>
      <c r="G1333" s="95"/>
      <c r="H1333" s="96"/>
      <c r="I1333" s="96"/>
      <c r="J1333" s="241"/>
      <c r="K1333" s="848">
        <v>1</v>
      </c>
      <c r="L1333" s="81">
        <v>1</v>
      </c>
      <c r="M1333" s="81">
        <v>5</v>
      </c>
      <c r="N1333" s="82"/>
      <c r="O1333" s="959"/>
      <c r="P1333" s="84"/>
      <c r="Q1333" s="84"/>
      <c r="R1333" s="84"/>
      <c r="S1333" s="230"/>
      <c r="T1333" s="228"/>
      <c r="U1333" s="97"/>
      <c r="V1333" s="191"/>
      <c r="W1333" s="2"/>
      <c r="X1333" s="2"/>
    </row>
    <row r="1334" spans="1:24" ht="18" customHeight="1" x14ac:dyDescent="0.3">
      <c r="A1334" s="1068"/>
      <c r="B1334" s="1026"/>
      <c r="C1334" s="1027"/>
      <c r="D1334" s="1005"/>
      <c r="E1334" s="960">
        <v>395</v>
      </c>
      <c r="F1334" s="95"/>
      <c r="G1334" s="95"/>
      <c r="H1334" s="96"/>
      <c r="I1334" s="96"/>
      <c r="J1334" s="241"/>
      <c r="K1334" s="848"/>
      <c r="L1334" s="81"/>
      <c r="M1334" s="81"/>
      <c r="N1334" s="82"/>
      <c r="O1334" s="959"/>
      <c r="P1334" s="84"/>
      <c r="Q1334" s="84"/>
      <c r="R1334" s="84"/>
      <c r="S1334" s="230"/>
      <c r="T1334" s="228"/>
      <c r="U1334" s="97"/>
      <c r="V1334" s="191"/>
      <c r="W1334" s="2"/>
      <c r="X1334" s="2"/>
    </row>
    <row r="1335" spans="1:24" ht="18" customHeight="1" x14ac:dyDescent="0.3">
      <c r="A1335" s="100" t="s">
        <v>11</v>
      </c>
      <c r="B1335" s="1011"/>
      <c r="C1335" s="1011"/>
      <c r="D1335" s="1010"/>
      <c r="E1335" s="1010"/>
      <c r="F1335" s="1011"/>
      <c r="G1335" s="1011"/>
      <c r="H1335" s="1012"/>
      <c r="I1335" s="1012"/>
      <c r="J1335" s="653"/>
      <c r="K1335" s="1013">
        <f>SUM(K1332:K1334)</f>
        <v>13</v>
      </c>
      <c r="L1335" s="1013">
        <f>SUM(L1332:L1334)</f>
        <v>18</v>
      </c>
      <c r="M1335" s="1013">
        <f>SUM(M1332:M1334)</f>
        <v>10</v>
      </c>
      <c r="N1335" s="1039">
        <f>SQRT((0+L1335*0.866-M1335*0.866)*(0+L1335*0.866-M1335*0.866)+(K1335-L1335*0.5-M1335*0.5)*(K1335-L1335*0.5-M1335*0.5))</f>
        <v>6.9997988542528846</v>
      </c>
      <c r="O1335" s="1014"/>
      <c r="P1335" s="1015"/>
      <c r="Q1335" s="1015"/>
      <c r="R1335" s="1015"/>
      <c r="S1335" s="1016"/>
      <c r="T1335" s="968"/>
      <c r="U1335" s="97"/>
      <c r="V1335" s="191"/>
      <c r="W1335" s="2"/>
      <c r="X1335" s="2"/>
    </row>
    <row r="1336" spans="1:24" ht="18" customHeight="1" x14ac:dyDescent="0.3">
      <c r="A1336" s="114"/>
      <c r="B1336" s="1018"/>
      <c r="C1336" s="1018"/>
      <c r="D1336" s="1017"/>
      <c r="E1336" s="1017"/>
      <c r="F1336" s="1018"/>
      <c r="G1336" s="1018"/>
      <c r="H1336" s="1019"/>
      <c r="I1336" s="1019"/>
      <c r="J1336" s="662"/>
      <c r="K1336" s="1020">
        <f>220*K1335*0.85/1000</f>
        <v>2.431</v>
      </c>
      <c r="L1336" s="1020">
        <f>220*L1335*0.85/1000</f>
        <v>3.3660000000000001</v>
      </c>
      <c r="M1336" s="1020">
        <f>220*M1335*0.85/1000</f>
        <v>1.87</v>
      </c>
      <c r="N1336" s="124"/>
      <c r="O1336" s="1021">
        <f>SUM(K1336:M1336)</f>
        <v>7.6670000000000007</v>
      </c>
      <c r="P1336" s="775"/>
      <c r="Q1336" s="775"/>
      <c r="R1336" s="775"/>
      <c r="S1336" s="1022"/>
      <c r="T1336" s="665"/>
      <c r="U1336" s="171">
        <f>SUM(O1336,T1336)</f>
        <v>7.6670000000000007</v>
      </c>
      <c r="V1336" s="373"/>
      <c r="W1336" s="2"/>
      <c r="X1336" s="2"/>
    </row>
    <row r="1337" spans="1:24" ht="18" customHeight="1" x14ac:dyDescent="0.3">
      <c r="A1337" s="1023" t="s">
        <v>391</v>
      </c>
      <c r="B1337" s="132"/>
      <c r="C1337" s="132"/>
      <c r="D1337" s="134"/>
      <c r="E1337" s="134"/>
      <c r="F1337" s="190"/>
      <c r="G1337" s="190"/>
      <c r="H1337" s="173"/>
      <c r="I1337" s="173"/>
      <c r="J1337" s="61">
        <f>(K1337+L1337+M1337)/3</f>
        <v>220.33333333333334</v>
      </c>
      <c r="K1337" s="871">
        <v>217</v>
      </c>
      <c r="L1337" s="174">
        <v>225</v>
      </c>
      <c r="M1337" s="174">
        <v>219</v>
      </c>
      <c r="N1337" s="82"/>
      <c r="O1337" s="914"/>
      <c r="P1337" s="84"/>
      <c r="Q1337" s="84"/>
      <c r="R1337" s="84"/>
      <c r="S1337" s="230"/>
      <c r="T1337" s="228"/>
      <c r="U1337" s="97"/>
      <c r="V1337" s="191"/>
      <c r="W1337" s="2"/>
      <c r="X1337" s="2"/>
    </row>
    <row r="1338" spans="1:24" ht="18" customHeight="1" x14ac:dyDescent="0.3">
      <c r="A1338" s="1070" t="s">
        <v>548</v>
      </c>
      <c r="B1338" s="1024"/>
      <c r="C1338" s="1025"/>
      <c r="D1338" s="1002"/>
      <c r="E1338" s="958">
        <v>387</v>
      </c>
      <c r="F1338" s="78"/>
      <c r="G1338" s="78"/>
      <c r="H1338" s="79"/>
      <c r="I1338" s="79"/>
      <c r="J1338" s="241"/>
      <c r="K1338" s="81">
        <v>20</v>
      </c>
      <c r="L1338" s="81">
        <v>11</v>
      </c>
      <c r="M1338" s="81">
        <v>4</v>
      </c>
      <c r="N1338" s="82">
        <f>SQRT((0+L1338*0.866-M1338*0.866)*(0+L1338*0.866-M1338*0.866)+(K1338-L1338*0.5-M1338*0.5)*(K1338-L1338*0.5-M1338*0.5))</f>
        <v>13.892366393095166</v>
      </c>
      <c r="O1338" s="959"/>
      <c r="P1338" s="84"/>
      <c r="Q1338" s="84"/>
      <c r="R1338" s="84"/>
      <c r="S1338" s="230"/>
      <c r="T1338" s="228"/>
      <c r="U1338" s="97"/>
      <c r="V1338" s="191"/>
      <c r="W1338" s="2"/>
      <c r="X1338" s="2"/>
    </row>
    <row r="1339" spans="1:24" ht="18" customHeight="1" x14ac:dyDescent="0.3">
      <c r="A1339" s="1069"/>
      <c r="B1339" s="1026"/>
      <c r="C1339" s="1027"/>
      <c r="D1339" s="1005"/>
      <c r="E1339" s="960">
        <v>389</v>
      </c>
      <c r="F1339" s="95"/>
      <c r="G1339" s="95"/>
      <c r="H1339" s="96"/>
      <c r="I1339" s="96"/>
      <c r="J1339" s="241"/>
      <c r="K1339" s="848"/>
      <c r="L1339" s="81"/>
      <c r="M1339" s="81"/>
      <c r="N1339" s="82"/>
      <c r="O1339" s="959"/>
      <c r="P1339" s="84"/>
      <c r="Q1339" s="84"/>
      <c r="R1339" s="84"/>
      <c r="S1339" s="230"/>
      <c r="T1339" s="228"/>
      <c r="U1339" s="97"/>
      <c r="V1339" s="191"/>
      <c r="W1339" s="2"/>
      <c r="X1339" s="2"/>
    </row>
    <row r="1340" spans="1:24" ht="18" customHeight="1" x14ac:dyDescent="0.3">
      <c r="A1340" s="1069"/>
      <c r="B1340" s="1026"/>
      <c r="C1340" s="1027"/>
      <c r="D1340" s="1005"/>
      <c r="E1340" s="960">
        <v>385</v>
      </c>
      <c r="F1340" s="95"/>
      <c r="G1340" s="95"/>
      <c r="H1340" s="96"/>
      <c r="I1340" s="96"/>
      <c r="J1340" s="241"/>
      <c r="K1340" s="848"/>
      <c r="L1340" s="81"/>
      <c r="M1340" s="81"/>
      <c r="N1340" s="82"/>
      <c r="O1340" s="959"/>
      <c r="P1340" s="84"/>
      <c r="Q1340" s="84"/>
      <c r="R1340" s="84"/>
      <c r="S1340" s="230"/>
      <c r="T1340" s="228"/>
      <c r="U1340" s="97"/>
      <c r="V1340" s="191"/>
      <c r="W1340" s="2"/>
      <c r="X1340" s="2"/>
    </row>
    <row r="1341" spans="1:24" ht="18" customHeight="1" x14ac:dyDescent="0.3">
      <c r="A1341" s="100" t="s">
        <v>11</v>
      </c>
      <c r="B1341" s="1011"/>
      <c r="C1341" s="1011"/>
      <c r="D1341" s="1010"/>
      <c r="E1341" s="1010"/>
      <c r="F1341" s="1011"/>
      <c r="G1341" s="1011"/>
      <c r="H1341" s="1012"/>
      <c r="I1341" s="1012"/>
      <c r="J1341" s="653"/>
      <c r="K1341" s="1013">
        <f>SUM(K1338:K1340)</f>
        <v>20</v>
      </c>
      <c r="L1341" s="1013">
        <f>SUM(L1338:L1340)</f>
        <v>11</v>
      </c>
      <c r="M1341" s="1013">
        <f>SUM(M1338:M1340)</f>
        <v>4</v>
      </c>
      <c r="N1341" s="1039">
        <f>SQRT((0+L1341*0.866-M1341*0.866)*(0+L1341*0.866-M1341*0.866)+(K1341-L1341*0.5-M1341*0.5)*(K1341-L1341*0.5-M1341*0.5))</f>
        <v>13.892366393095166</v>
      </c>
      <c r="O1341" s="1014"/>
      <c r="P1341" s="1015"/>
      <c r="Q1341" s="1015"/>
      <c r="R1341" s="1015"/>
      <c r="S1341" s="1016"/>
      <c r="T1341" s="968"/>
      <c r="U1341" s="97"/>
      <c r="V1341" s="191"/>
      <c r="W1341" s="2"/>
      <c r="X1341" s="2"/>
    </row>
    <row r="1342" spans="1:24" ht="18" customHeight="1" x14ac:dyDescent="0.3">
      <c r="A1342" s="114"/>
      <c r="B1342" s="1018"/>
      <c r="C1342" s="1018"/>
      <c r="D1342" s="1017"/>
      <c r="E1342" s="1017"/>
      <c r="F1342" s="1018"/>
      <c r="G1342" s="1018"/>
      <c r="H1342" s="1019"/>
      <c r="I1342" s="1019"/>
      <c r="J1342" s="662"/>
      <c r="K1342" s="1020">
        <f>220*K1341*0.85/1000</f>
        <v>3.74</v>
      </c>
      <c r="L1342" s="1020">
        <f>220*L1341*0.85/1000</f>
        <v>2.0569999999999999</v>
      </c>
      <c r="M1342" s="1020">
        <f>220*M1341*0.85/1000</f>
        <v>0.748</v>
      </c>
      <c r="N1342" s="124"/>
      <c r="O1342" s="1021">
        <f>SUM(K1342:M1342)</f>
        <v>6.5450000000000008</v>
      </c>
      <c r="P1342" s="775"/>
      <c r="Q1342" s="775"/>
      <c r="R1342" s="775"/>
      <c r="S1342" s="1022"/>
      <c r="T1342" s="665"/>
      <c r="U1342" s="171">
        <v>7</v>
      </c>
      <c r="V1342" s="373"/>
      <c r="W1342" s="2"/>
      <c r="X1342" s="2"/>
    </row>
    <row r="1343" spans="1:24" ht="18" customHeight="1" x14ac:dyDescent="0.3">
      <c r="A1343" s="1023" t="s">
        <v>392</v>
      </c>
      <c r="B1343" s="132"/>
      <c r="C1343" s="132"/>
      <c r="D1343" s="134"/>
      <c r="E1343" s="134"/>
      <c r="F1343" s="190"/>
      <c r="G1343" s="190"/>
      <c r="H1343" s="173"/>
      <c r="I1343" s="173"/>
      <c r="J1343" s="61">
        <f>(K1343+L1343+M1343)/3</f>
        <v>219.66666666666666</v>
      </c>
      <c r="K1343" s="871">
        <v>217</v>
      </c>
      <c r="L1343" s="174">
        <v>219</v>
      </c>
      <c r="M1343" s="174">
        <v>223</v>
      </c>
      <c r="N1343" s="82"/>
      <c r="O1343" s="914"/>
      <c r="P1343" s="84"/>
      <c r="Q1343" s="84"/>
      <c r="R1343" s="84"/>
      <c r="S1343" s="230"/>
      <c r="T1343" s="228"/>
      <c r="U1343" s="97"/>
      <c r="V1343" s="191"/>
      <c r="W1343" s="2"/>
      <c r="X1343" s="2"/>
    </row>
    <row r="1344" spans="1:24" ht="18" customHeight="1" x14ac:dyDescent="0.3">
      <c r="A1344" s="1069"/>
      <c r="B1344" s="1024"/>
      <c r="C1344" s="1025"/>
      <c r="D1344" s="1002"/>
      <c r="E1344" s="958">
        <v>385</v>
      </c>
      <c r="F1344" s="78"/>
      <c r="G1344" s="78"/>
      <c r="H1344" s="79"/>
      <c r="I1344" s="79"/>
      <c r="J1344" s="241"/>
      <c r="K1344" s="81">
        <v>15</v>
      </c>
      <c r="L1344" s="81">
        <v>3</v>
      </c>
      <c r="M1344" s="81">
        <v>6</v>
      </c>
      <c r="N1344" s="82">
        <f>SQRT((0+L1344*0.866-M1344*0.866)*(0+L1344*0.866-M1344*0.866)+(K1344-L1344*0.5-M1344*0.5)*(K1344-L1344*0.5-M1344*0.5))</f>
        <v>10.816635521270003</v>
      </c>
      <c r="O1344" s="959"/>
      <c r="P1344" s="84"/>
      <c r="Q1344" s="84"/>
      <c r="R1344" s="84"/>
      <c r="S1344" s="230"/>
      <c r="T1344" s="228"/>
      <c r="U1344" s="97"/>
      <c r="V1344" s="191"/>
      <c r="W1344" s="2"/>
      <c r="X1344" s="2"/>
    </row>
    <row r="1345" spans="1:26" ht="18" customHeight="1" x14ac:dyDescent="0.3">
      <c r="A1345" s="1069"/>
      <c r="B1345" s="1026"/>
      <c r="C1345" s="1027"/>
      <c r="D1345" s="1005"/>
      <c r="E1345" s="960">
        <v>396</v>
      </c>
      <c r="F1345" s="95"/>
      <c r="G1345" s="95"/>
      <c r="H1345" s="96"/>
      <c r="I1345" s="96"/>
      <c r="J1345" s="241"/>
      <c r="K1345" s="848"/>
      <c r="L1345" s="81"/>
      <c r="M1345" s="81"/>
      <c r="N1345" s="82"/>
      <c r="O1345" s="959"/>
      <c r="P1345" s="84"/>
      <c r="Q1345" s="84"/>
      <c r="R1345" s="84"/>
      <c r="S1345" s="230"/>
      <c r="T1345" s="228"/>
      <c r="U1345" s="97"/>
      <c r="V1345" s="191"/>
      <c r="W1345" s="2"/>
      <c r="X1345" s="2"/>
    </row>
    <row r="1346" spans="1:26" ht="18" customHeight="1" x14ac:dyDescent="0.3">
      <c r="A1346" s="1069"/>
      <c r="B1346" s="1026"/>
      <c r="C1346" s="1027"/>
      <c r="D1346" s="1005"/>
      <c r="E1346" s="960">
        <v>390</v>
      </c>
      <c r="F1346" s="95"/>
      <c r="G1346" s="95"/>
      <c r="H1346" s="96"/>
      <c r="I1346" s="96"/>
      <c r="J1346" s="241"/>
      <c r="K1346" s="848"/>
      <c r="L1346" s="81"/>
      <c r="M1346" s="81"/>
      <c r="N1346" s="82"/>
      <c r="O1346" s="959"/>
      <c r="P1346" s="84"/>
      <c r="Q1346" s="84"/>
      <c r="R1346" s="84"/>
      <c r="S1346" s="230"/>
      <c r="T1346" s="228"/>
      <c r="U1346" s="97"/>
      <c r="V1346" s="191"/>
      <c r="W1346" s="2"/>
      <c r="X1346" s="2"/>
    </row>
    <row r="1347" spans="1:26" ht="18" customHeight="1" x14ac:dyDescent="0.3">
      <c r="A1347" s="100" t="s">
        <v>11</v>
      </c>
      <c r="B1347" s="1011"/>
      <c r="C1347" s="1011"/>
      <c r="D1347" s="1010"/>
      <c r="E1347" s="1010"/>
      <c r="F1347" s="1011"/>
      <c r="G1347" s="1011"/>
      <c r="H1347" s="1012"/>
      <c r="I1347" s="1012"/>
      <c r="J1347" s="653"/>
      <c r="K1347" s="1013">
        <f>SUM(K1344:K1346)</f>
        <v>15</v>
      </c>
      <c r="L1347" s="1013">
        <f>SUM(L1344:L1346)</f>
        <v>3</v>
      </c>
      <c r="M1347" s="1013">
        <f>SUM(M1344:M1346)</f>
        <v>6</v>
      </c>
      <c r="N1347" s="1039">
        <f>SQRT((0+L1347*0.866-M1347*0.866)*(0+L1347*0.866-M1347*0.866)+(K1347-L1347*0.5-M1347*0.5)*(K1347-L1347*0.5-M1347*0.5))</f>
        <v>10.816635521270003</v>
      </c>
      <c r="O1347" s="1014"/>
      <c r="P1347" s="1015"/>
      <c r="Q1347" s="1015"/>
      <c r="R1347" s="1015"/>
      <c r="S1347" s="1016"/>
      <c r="T1347" s="968"/>
      <c r="U1347" s="97"/>
      <c r="V1347" s="191"/>
      <c r="W1347" s="2"/>
      <c r="X1347" s="2"/>
    </row>
    <row r="1348" spans="1:26" ht="18" customHeight="1" x14ac:dyDescent="0.3">
      <c r="A1348" s="114"/>
      <c r="B1348" s="1018"/>
      <c r="C1348" s="1018"/>
      <c r="D1348" s="1017"/>
      <c r="E1348" s="1017"/>
      <c r="F1348" s="1018"/>
      <c r="G1348" s="1018"/>
      <c r="H1348" s="1019"/>
      <c r="I1348" s="1019"/>
      <c r="J1348" s="662"/>
      <c r="K1348" s="1020">
        <f>220*K1347*0.85/1000</f>
        <v>2.8050000000000002</v>
      </c>
      <c r="L1348" s="1020">
        <f>220*L1347*0.85/1000</f>
        <v>0.56100000000000005</v>
      </c>
      <c r="M1348" s="1020">
        <f>220*M1347*0.85/1000</f>
        <v>1.1220000000000001</v>
      </c>
      <c r="N1348" s="124"/>
      <c r="O1348" s="1021">
        <f>SUM(K1348:M1348)</f>
        <v>4.4880000000000004</v>
      </c>
      <c r="P1348" s="775"/>
      <c r="Q1348" s="775"/>
      <c r="R1348" s="775"/>
      <c r="S1348" s="1022"/>
      <c r="T1348" s="665"/>
      <c r="U1348" s="171">
        <f>SUM(O1348,T1348)</f>
        <v>4.4880000000000004</v>
      </c>
      <c r="V1348" s="373"/>
      <c r="W1348" s="2"/>
      <c r="X1348" s="2"/>
    </row>
    <row r="1349" spans="1:26" ht="18" customHeight="1" x14ac:dyDescent="0.3">
      <c r="A1349" s="1023" t="s">
        <v>393</v>
      </c>
      <c r="B1349" s="132">
        <v>63</v>
      </c>
      <c r="C1349" s="132">
        <v>91</v>
      </c>
      <c r="D1349" s="134">
        <f>MAX(K1353:M1353)*100/C1349</f>
        <v>13.846153846153847</v>
      </c>
      <c r="E1349" s="134"/>
      <c r="F1349" s="190"/>
      <c r="G1349" s="190"/>
      <c r="H1349" s="173"/>
      <c r="I1349" s="173"/>
      <c r="J1349" s="61">
        <f>(K1349+L1349+M1349)/3</f>
        <v>230</v>
      </c>
      <c r="K1349" s="871">
        <v>230</v>
      </c>
      <c r="L1349" s="174">
        <v>230</v>
      </c>
      <c r="M1349" s="174">
        <v>230</v>
      </c>
      <c r="N1349" s="82"/>
      <c r="O1349" s="914"/>
      <c r="P1349" s="84"/>
      <c r="Q1349" s="84"/>
      <c r="R1349" s="84"/>
      <c r="S1349" s="230"/>
      <c r="T1349" s="228"/>
      <c r="U1349" s="97"/>
      <c r="V1349" s="191"/>
      <c r="W1349" s="2"/>
      <c r="X1349" s="2"/>
    </row>
    <row r="1350" spans="1:26" ht="18" customHeight="1" x14ac:dyDescent="0.3">
      <c r="A1350" s="1066" t="s">
        <v>394</v>
      </c>
      <c r="B1350" s="1024"/>
      <c r="C1350" s="1025"/>
      <c r="D1350" s="1002"/>
      <c r="E1350" s="958">
        <v>395</v>
      </c>
      <c r="F1350" s="78"/>
      <c r="G1350" s="78"/>
      <c r="H1350" s="79"/>
      <c r="I1350" s="79"/>
      <c r="J1350" s="241"/>
      <c r="K1350" s="81">
        <v>12.6</v>
      </c>
      <c r="L1350" s="81">
        <v>8.3999999999999986</v>
      </c>
      <c r="M1350" s="81">
        <v>0.7</v>
      </c>
      <c r="N1350" s="82">
        <f>SQRT((0+L1350*0.866-M1350*0.866)*(0+L1350*0.866-M1350*0.866)+(K1350-L1350*0.5-M1350*0.5)*(K1350-L1350*0.5-M1350*0.5))</f>
        <v>10.453104382909414</v>
      </c>
      <c r="O1350" s="959"/>
      <c r="P1350" s="84"/>
      <c r="Q1350" s="84"/>
      <c r="R1350" s="84"/>
      <c r="S1350" s="230"/>
      <c r="T1350" s="228"/>
      <c r="U1350" s="97"/>
      <c r="V1350" s="191"/>
      <c r="W1350" s="2"/>
      <c r="X1350" s="2"/>
    </row>
    <row r="1351" spans="1:26" ht="18" customHeight="1" x14ac:dyDescent="0.3">
      <c r="A1351" s="1068"/>
      <c r="B1351" s="1026"/>
      <c r="C1351" s="1027"/>
      <c r="D1351" s="1005"/>
      <c r="E1351" s="960">
        <v>398</v>
      </c>
      <c r="F1351" s="95"/>
      <c r="G1351" s="95"/>
      <c r="H1351" s="96"/>
      <c r="I1351" s="96"/>
      <c r="J1351" s="241"/>
      <c r="K1351" s="848"/>
      <c r="L1351" s="81"/>
      <c r="M1351" s="81"/>
      <c r="N1351" s="82"/>
      <c r="O1351" s="959"/>
      <c r="P1351" s="84"/>
      <c r="Q1351" s="84"/>
      <c r="R1351" s="84"/>
      <c r="S1351" s="230"/>
      <c r="T1351" s="228"/>
      <c r="U1351" s="97"/>
      <c r="V1351" s="191"/>
      <c r="W1351" s="2"/>
      <c r="X1351" s="2"/>
    </row>
    <row r="1352" spans="1:26" ht="18" customHeight="1" x14ac:dyDescent="0.3">
      <c r="A1352" s="1069"/>
      <c r="B1352" s="1026"/>
      <c r="C1352" s="1027"/>
      <c r="D1352" s="1005"/>
      <c r="E1352" s="960">
        <v>397</v>
      </c>
      <c r="F1352" s="95"/>
      <c r="G1352" s="95"/>
      <c r="H1352" s="96"/>
      <c r="I1352" s="96"/>
      <c r="J1352" s="241"/>
      <c r="K1352" s="848"/>
      <c r="L1352" s="81"/>
      <c r="M1352" s="81"/>
      <c r="N1352" s="82"/>
      <c r="O1352" s="959"/>
      <c r="P1352" s="84"/>
      <c r="Q1352" s="84"/>
      <c r="R1352" s="84"/>
      <c r="S1352" s="230"/>
      <c r="T1352" s="228"/>
      <c r="U1352" s="97"/>
      <c r="V1352" s="191"/>
      <c r="W1352" s="2"/>
      <c r="X1352" s="2"/>
    </row>
    <row r="1353" spans="1:26" ht="18" customHeight="1" x14ac:dyDescent="0.3">
      <c r="A1353" s="100" t="s">
        <v>11</v>
      </c>
      <c r="B1353" s="1011"/>
      <c r="C1353" s="1011"/>
      <c r="D1353" s="1010"/>
      <c r="E1353" s="1010"/>
      <c r="F1353" s="1011"/>
      <c r="G1353" s="1011"/>
      <c r="H1353" s="1012"/>
      <c r="I1353" s="1012"/>
      <c r="J1353" s="653"/>
      <c r="K1353" s="1013">
        <f>SUM(K1350:K1352)</f>
        <v>12.6</v>
      </c>
      <c r="L1353" s="1013">
        <f>SUM(L1350:L1352)</f>
        <v>8.3999999999999986</v>
      </c>
      <c r="M1353" s="1013">
        <f>SUM(M1350:M1352)</f>
        <v>0.7</v>
      </c>
      <c r="N1353" s="1039">
        <f>SQRT((0+L1353*0.866-M1353*0.866)*(0+L1353*0.866-M1353*0.866)+(K1353-L1353*0.5-M1353*0.5)*(K1353-L1353*0.5-M1353*0.5))</f>
        <v>10.453104382909414</v>
      </c>
      <c r="O1353" s="1014"/>
      <c r="P1353" s="1015"/>
      <c r="Q1353" s="1015"/>
      <c r="R1353" s="1015"/>
      <c r="S1353" s="1016"/>
      <c r="T1353" s="968"/>
      <c r="U1353" s="1040"/>
      <c r="V1353" s="191"/>
      <c r="W1353" s="2"/>
      <c r="X1353" s="2"/>
    </row>
    <row r="1354" spans="1:26" ht="18" customHeight="1" x14ac:dyDescent="0.3">
      <c r="A1354" s="114"/>
      <c r="B1354" s="1018"/>
      <c r="C1354" s="1018"/>
      <c r="D1354" s="1017"/>
      <c r="E1354" s="1017"/>
      <c r="F1354" s="1018"/>
      <c r="G1354" s="1018"/>
      <c r="H1354" s="1019"/>
      <c r="I1354" s="1019"/>
      <c r="J1354" s="662"/>
      <c r="K1354" s="118">
        <f>220*K1353*0.85/1000</f>
        <v>2.3561999999999999</v>
      </c>
      <c r="L1354" s="118">
        <f>220*L1353*0.85/1000</f>
        <v>1.5707999999999998</v>
      </c>
      <c r="M1354" s="118">
        <f>220*M1353*0.85/1000</f>
        <v>0.13090000000000002</v>
      </c>
      <c r="N1354" s="866"/>
      <c r="O1354" s="866">
        <f>SUM(K1354:M1354)</f>
        <v>4.0579000000000001</v>
      </c>
      <c r="P1354" s="775"/>
      <c r="Q1354" s="775"/>
      <c r="R1354" s="775"/>
      <c r="S1354" s="1041"/>
      <c r="T1354" s="281"/>
      <c r="U1354" s="171">
        <f>SUM(O1354,T1354)</f>
        <v>4.0579000000000001</v>
      </c>
      <c r="V1354" s="373"/>
      <c r="W1354" s="2"/>
      <c r="X1354" s="2"/>
    </row>
    <row r="1355" spans="1:26" ht="18" x14ac:dyDescent="0.25">
      <c r="D1355" s="1042"/>
      <c r="E1355" s="1043" t="s">
        <v>381</v>
      </c>
      <c r="F1355" s="1044"/>
      <c r="G1355" s="1044"/>
      <c r="H1355" s="1045"/>
      <c r="I1355" s="1046" t="s">
        <v>382</v>
      </c>
      <c r="J1355" s="1047" t="s">
        <v>386</v>
      </c>
      <c r="K1355" s="1048"/>
      <c r="L1355" s="1049"/>
      <c r="M1355" s="1048"/>
      <c r="N1355" s="1048"/>
      <c r="O1355" s="1049"/>
      <c r="U1355" s="1050">
        <f>SUM(U1317,U1323,U1330,U1336:U1337,U1342,U1348,U1354)</f>
        <v>141.20989999999998</v>
      </c>
      <c r="V1355" s="1051"/>
      <c r="W1355" s="2"/>
      <c r="X1355" s="2"/>
      <c r="Y1355" s="2"/>
      <c r="Z1355" s="2"/>
    </row>
    <row r="1356" spans="1:26" ht="18" x14ac:dyDescent="0.25">
      <c r="A1356" s="1052" t="s">
        <v>384</v>
      </c>
      <c r="B1356" s="1053">
        <f>SUM(B95,B175,B328,B625,B903,B1116,B1226,B1309)</f>
        <v>24311</v>
      </c>
      <c r="C1356" s="1042"/>
      <c r="D1356" s="1042"/>
      <c r="E1356" s="1054">
        <f>AVERAGE(E13:E95,E97:E175,E177:E328,E330:E625,E627:E903,E906:E1116,E1118:E1226,E1231:E1309)</f>
        <v>400.62305986696231</v>
      </c>
      <c r="F1356" s="1044"/>
      <c r="G1356" s="1044"/>
      <c r="H1356" s="1045"/>
      <c r="I1356" s="1054">
        <f>AVERAGE(I13:I95,I97:I175,I177:I328,I330:I625,I627:I903,I905:I1116,I1118:I1226,I1231:I1309)</f>
        <v>402.10256410256409</v>
      </c>
      <c r="J1356" s="1055">
        <f>AVERAGE(J13:J95,J97:J175,J177:J328,J330:J625,J627:J903,J905:J1116,J1118:J1226,J1231:J1309)</f>
        <v>225.60745614035091</v>
      </c>
      <c r="K1356" s="1048"/>
      <c r="L1356" s="1049"/>
      <c r="M1356" s="1048"/>
      <c r="N1356" s="1048"/>
      <c r="O1356" s="1049"/>
      <c r="U1356" s="1042"/>
      <c r="V1356" s="1042"/>
      <c r="W1356" s="2"/>
      <c r="X1356" s="2"/>
      <c r="Y1356" s="2"/>
      <c r="Z1356" s="2"/>
    </row>
    <row r="1357" spans="1:26" ht="18" x14ac:dyDescent="0.25">
      <c r="A1357" s="1052" t="s">
        <v>385</v>
      </c>
      <c r="B1357" s="1053">
        <f>SUM(F175,F328,F625,F903,F1116,F1226)</f>
        <v>10300</v>
      </c>
      <c r="D1357" s="1042"/>
      <c r="E1357" s="1042"/>
      <c r="H1357" s="1056"/>
      <c r="I1357" s="1056"/>
      <c r="J1357" s="1057"/>
      <c r="K1357" s="1048"/>
      <c r="L1357" s="1049"/>
      <c r="M1357" s="1048"/>
      <c r="N1357" s="1048"/>
      <c r="O1357" s="1049"/>
      <c r="W1357" s="2"/>
      <c r="X1357" s="2"/>
      <c r="Y1357" s="2"/>
      <c r="Z1357" s="2"/>
    </row>
    <row r="1358" spans="1:26" ht="18" x14ac:dyDescent="0.25">
      <c r="A1358" s="1052" t="s">
        <v>399</v>
      </c>
      <c r="B1358" s="1058">
        <f>SUM(B1311,B1318,B1324,B1331,B1349)</f>
        <v>1363</v>
      </c>
      <c r="D1358" s="1042"/>
      <c r="E1358" s="1042"/>
      <c r="H1358" s="1056"/>
      <c r="I1358" s="1056"/>
      <c r="J1358" s="1057"/>
      <c r="K1358" s="1048"/>
      <c r="L1358" s="1049"/>
      <c r="M1358" s="1048"/>
      <c r="N1358" s="1048"/>
      <c r="O1358" s="1049"/>
      <c r="U1358" s="1059">
        <f>SUM(U95,U175,U328,U625,U903,U1116,U1226,U1309,U1323,U1330,U1336,U1342,U1348,U1354)+U1355</f>
        <v>39779.443484800002</v>
      </c>
      <c r="V1358" s="1060" t="s">
        <v>538</v>
      </c>
      <c r="W1358" s="2"/>
      <c r="X1358" s="113"/>
      <c r="Y1358" s="113"/>
      <c r="Z1358" s="113"/>
    </row>
    <row r="1359" spans="1:26" ht="18" x14ac:dyDescent="0.25">
      <c r="A1359" s="1052"/>
      <c r="B1359" s="113"/>
      <c r="D1359" s="1042"/>
      <c r="E1359" s="1042"/>
      <c r="H1359" s="1056"/>
      <c r="I1359" s="1056"/>
      <c r="J1359" s="1057"/>
      <c r="K1359" s="1048"/>
      <c r="L1359" s="1049"/>
      <c r="M1359" s="1048"/>
      <c r="N1359" s="1048"/>
      <c r="O1359" s="1049"/>
      <c r="X1359" s="2"/>
      <c r="Y1359" s="2"/>
      <c r="Z1359" s="2"/>
    </row>
    <row r="1360" spans="1:26" ht="18" x14ac:dyDescent="0.25">
      <c r="A1360" s="1052" t="s">
        <v>383</v>
      </c>
      <c r="B1360" s="1058">
        <f>SUM(B1356:B1358)+1210</f>
        <v>37184</v>
      </c>
      <c r="D1360" s="1042"/>
      <c r="E1360" s="1042"/>
      <c r="H1360" s="1056"/>
      <c r="I1360" s="1056"/>
      <c r="J1360" s="1057"/>
      <c r="K1360" s="1048"/>
      <c r="L1360" s="1049"/>
      <c r="M1360" s="1048"/>
      <c r="N1360" s="1048"/>
      <c r="O1360" s="1049"/>
      <c r="X1360" s="2"/>
      <c r="Y1360" s="2"/>
      <c r="Z1360" s="2"/>
    </row>
    <row r="1361" spans="1:26" ht="18" x14ac:dyDescent="0.25">
      <c r="A1361" s="1052"/>
      <c r="B1361" s="113"/>
      <c r="D1361" s="1042"/>
      <c r="E1361" s="1042"/>
      <c r="H1361" s="1056"/>
      <c r="I1361" s="1056"/>
      <c r="J1361" s="1057"/>
      <c r="K1361" s="1048"/>
      <c r="L1361" s="1049"/>
      <c r="M1361" s="1048"/>
      <c r="N1361" s="1048"/>
      <c r="O1361" s="1049"/>
      <c r="X1361" s="2"/>
      <c r="Y1361" s="2"/>
      <c r="Z1361" s="2"/>
    </row>
    <row r="1362" spans="1:26" ht="18" x14ac:dyDescent="0.25">
      <c r="D1362" s="1042"/>
      <c r="E1362" s="1042"/>
      <c r="H1362" s="1056"/>
      <c r="I1362" s="1056"/>
      <c r="J1362" s="1057"/>
      <c r="K1362" s="1048"/>
      <c r="L1362" s="1049"/>
      <c r="M1362" s="1048"/>
      <c r="N1362" s="1048"/>
      <c r="O1362" s="1049"/>
      <c r="X1362" s="2"/>
      <c r="Y1362" s="2"/>
      <c r="Z1362" s="2"/>
    </row>
    <row r="1363" spans="1:26" ht="18" x14ac:dyDescent="0.25">
      <c r="D1363" s="1042"/>
      <c r="E1363" s="1042"/>
      <c r="H1363" s="1056"/>
      <c r="I1363" s="1056"/>
      <c r="J1363" s="1057"/>
      <c r="K1363" s="1048"/>
      <c r="L1363" s="1049"/>
      <c r="M1363" s="1048"/>
      <c r="N1363" s="1048"/>
      <c r="O1363" s="1049"/>
      <c r="X1363" s="113"/>
      <c r="Y1363" s="113"/>
      <c r="Z1363" s="113"/>
    </row>
  </sheetData>
  <mergeCells count="25">
    <mergeCell ref="A1310:U1310"/>
    <mergeCell ref="A1227:U1227"/>
    <mergeCell ref="C1293:C1294"/>
    <mergeCell ref="A96:U96"/>
    <mergeCell ref="A176:U176"/>
    <mergeCell ref="A329:S329"/>
    <mergeCell ref="A626:R626"/>
    <mergeCell ref="A904:O904"/>
    <mergeCell ref="A1117:U1117"/>
    <mergeCell ref="V9:V11"/>
    <mergeCell ref="A10:A11"/>
    <mergeCell ref="K10:O10"/>
    <mergeCell ref="P10:T10"/>
    <mergeCell ref="A12:U12"/>
    <mergeCell ref="B9:E10"/>
    <mergeCell ref="F9:I10"/>
    <mergeCell ref="J9:J11"/>
    <mergeCell ref="K9:O9"/>
    <mergeCell ref="P9:T9"/>
    <mergeCell ref="U9:U11"/>
    <mergeCell ref="R1:S1"/>
    <mergeCell ref="N2:T2"/>
    <mergeCell ref="Q3:T3"/>
    <mergeCell ref="A4:O4"/>
    <mergeCell ref="A5:P5"/>
  </mergeCells>
  <pageMargins left="0.70866141732283472" right="0.70866141732283472" top="0.74803149606299213" bottom="0.74803149606299213" header="0.31496062992125984" footer="0.31496062992125984"/>
  <pageSetup paperSize="9" scale="40" fitToHeight="2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horolset1@rambler.ru</cp:lastModifiedBy>
  <cp:lastPrinted>2023-01-09T21:18:21Z</cp:lastPrinted>
  <dcterms:created xsi:type="dcterms:W3CDTF">1996-10-08T23:32:33Z</dcterms:created>
  <dcterms:modified xsi:type="dcterms:W3CDTF">2023-12-25T04:12:49Z</dcterms:modified>
</cp:coreProperties>
</file>